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1.xml" ContentType="application/vnd.openxmlformats-officedocument.drawing+xml"/>
  <Override PartName="/xl/worksheets/sheet1.xml" ContentType="application/vnd.openxmlformats-officedocument.spreadsheetml.worksheet+xml"/>
  <Override PartName="/xl/worksheets/sheet37.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38.xml" ContentType="application/vnd.openxmlformats-officedocument.spreadsheetml.worksheet+xml"/>
  <Override PartName="/xl/worksheets/sheet20.xml" ContentType="application/vnd.openxmlformats-officedocument.spreadsheetml.worksheet+xml"/>
  <Override PartName="/xl/worksheets/sheet18.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19.xml" ContentType="application/vnd.openxmlformats-officedocument.spreadsheetml.worksheet+xml"/>
  <Override PartName="/xl/worksheets/sheet13.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2.xml" ContentType="application/vnd.openxmlformats-officedocument.spreadsheetml.worksheet+xml"/>
  <Override PartName="/xl/worksheets/sheet14.xml" ContentType="application/vnd.openxmlformats-officedocument.spreadsheetml.worksheet+xml"/>
  <Override PartName="/docProps/app.xml" ContentType="application/vnd.openxmlformats-officedocument.extended-properties+xml"/>
  <Override PartName="/xl/externalLinks/externalLink2.xml" ContentType="application/vnd.openxmlformats-officedocument.spreadsheetml.externalLink+xml"/>
  <Override PartName="/xl/comments3.xml" ContentType="application/vnd.openxmlformats-officedocument.spreadsheetml.comments+xml"/>
  <Override PartName="/xl/comments4.xml" ContentType="application/vnd.openxmlformats-officedocument.spreadsheetml.comments+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xl/externalLinks/externalLink3.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41738069\Desktop\2018\IV TRIMES 2018\DOCUMENTOS 01 FEB 2019\"/>
    </mc:Choice>
  </mc:AlternateContent>
  <bookViews>
    <workbookView xWindow="0" yWindow="0" windowWidth="14160" windowHeight="10920" tabRatio="953" firstSheet="2" activeTab="2"/>
  </bookViews>
  <sheets>
    <sheet name="Entregados" sheetId="2" state="hidden" r:id="rId1"/>
    <sheet name="PA 2018 - UAEAC" sheetId="24" r:id="rId2"/>
    <sheet name="CONSOLIDADO" sheetId="48" r:id="rId3"/>
    <sheet name="PRENSA DG" sheetId="23" r:id="rId4"/>
    <sheet name="SUBDIRECCION" sheetId="26" r:id="rId5"/>
    <sheet name="OAP" sheetId="62" r:id="rId6"/>
    <sheet name="OTA" sheetId="61" r:id="rId7"/>
    <sheet name="OCI INICIAL" sheetId="28" state="hidden" r:id="rId8"/>
    <sheet name="OCI" sheetId="50" r:id="rId9"/>
    <sheet name="CEA" sheetId="29" r:id="rId10"/>
    <sheet name="OAJ" sheetId="30" r:id="rId11"/>
    <sheet name="COMERCIALIZACIÓN" sheetId="56" r:id="rId12"/>
    <sheet name="OFI. REGISTRO" sheetId="49" r:id="rId13"/>
    <sheet name=" SSO" sheetId="58" r:id="rId14"/>
    <sheet name="SSO DIR TEL" sheetId="60" r:id="rId15"/>
    <sheet name="SSO DIA" sheetId="34" r:id="rId16"/>
    <sheet name="SSO DSNA" sheetId="57" r:id="rId17"/>
    <sheet name="SSO DSA" sheetId="36" r:id="rId18"/>
    <sheet name="SSO GRUPO PROYECTOS" sheetId="37" r:id="rId19"/>
    <sheet name="SSO GRUPO PLANIFICACION AEROP" sheetId="38" r:id="rId20"/>
    <sheet name="SMS-QA" sheetId="52" r:id="rId21"/>
    <sheet name="COOR SEG SERV OPER" sheetId="53" r:id="rId22"/>
    <sheet name="SEC SEG OPERAC Y AVIAC CIVIL" sheetId="46" r:id="rId23"/>
    <sheet name="SECRETARIA GENERAL" sheetId="44" r:id="rId24"/>
    <sheet name="SEC GRAL DIR FRA" sheetId="41" r:id="rId25"/>
    <sheet name="SEC GRAL DIR ADM" sheetId="42" r:id="rId26"/>
    <sheet name="SEC GRAL DIR TH" sheetId="43" r:id="rId27"/>
    <sheet name="INFORMATICA" sheetId="54" r:id="rId28"/>
    <sheet name="COMPROMISOS TRANSVERSALES" sheetId="59" r:id="rId29"/>
    <sheet name="PA 2018 ENV AREAS " sheetId="12" state="hidden" r:id="rId30"/>
    <sheet name="MAPA PROCESOS" sheetId="15" state="hidden" r:id="rId31"/>
    <sheet name="IND PEI" sheetId="14" state="hidden" r:id="rId32"/>
    <sheet name="OBJ Y POLITICAS" sheetId="13" state="hidden" r:id="rId33"/>
    <sheet name="PNA COL INVERSIONES ANUALIZADAS" sheetId="10" state="hidden" r:id="rId34"/>
    <sheet name="INDICAD" sheetId="9" state="hidden" r:id="rId35"/>
    <sheet name="varios" sheetId="7" state="hidden" r:id="rId36"/>
    <sheet name="RESUMEN CUMP." sheetId="6" state="hidden" r:id="rId37"/>
    <sheet name="compromisos estrategicos" sheetId="4" state="hidden" r:id="rId38"/>
  </sheets>
  <externalReferences>
    <externalReference r:id="rId39"/>
    <externalReference r:id="rId40"/>
    <externalReference r:id="rId41"/>
    <externalReference r:id="rId42"/>
    <externalReference r:id="rId43"/>
    <externalReference r:id="rId44"/>
  </externalReferences>
  <definedNames>
    <definedName name="_xlnm._FilterDatabase" localSheetId="9" hidden="1">CEA!$A$3:$H$26</definedName>
    <definedName name="_xlnm._FilterDatabase" localSheetId="28" hidden="1">'COMPROMISOS TRANSVERSALES'!$A$3:$H$8</definedName>
    <definedName name="_xlnm._FilterDatabase" localSheetId="2" hidden="1">CONSOLIDADO!$A$2:$K$35</definedName>
    <definedName name="_xlnm._FilterDatabase" localSheetId="31" hidden="1">'IND PEI'!$A$2:$G$23</definedName>
    <definedName name="_xlnm._FilterDatabase" localSheetId="34" hidden="1">INDICAD!$A$2:$G$23</definedName>
    <definedName name="_xlnm._FilterDatabase" localSheetId="10" hidden="1">OAJ!$A$3:$H$15</definedName>
    <definedName name="_xlnm._FilterDatabase" localSheetId="8" hidden="1">OCI!$A$3:$H$9</definedName>
    <definedName name="_xlnm._FilterDatabase" localSheetId="7" hidden="1">'OCI INICIAL'!$C$3:$J$9</definedName>
    <definedName name="_xlnm._FilterDatabase" localSheetId="12" hidden="1">'OFI. REGISTRO'!$A$3:$H$7</definedName>
    <definedName name="_xlnm._FilterDatabase" localSheetId="1" hidden="1">'PA 2018 - UAEAC'!$A$3:$H$223</definedName>
    <definedName name="_xlnm._FilterDatabase" localSheetId="33" hidden="1">'PNA COL INVERSIONES ANUALIZADAS'!$A$8:$Z$8</definedName>
    <definedName name="_xlnm._FilterDatabase" localSheetId="3" hidden="1">'PRENSA DG'!$A$3:$H$11</definedName>
    <definedName name="_xlnm._FilterDatabase" localSheetId="25" hidden="1">'SEC GRAL DIR ADM'!$A$3:$H$13</definedName>
    <definedName name="_xlnm._FilterDatabase" localSheetId="24" hidden="1">'SEC GRAL DIR FRA'!$A$3:$H$13</definedName>
    <definedName name="_xlnm._FilterDatabase" localSheetId="26" hidden="1">'SEC GRAL DIR TH'!$A$3:$H$16</definedName>
    <definedName name="_xlnm._FilterDatabase" localSheetId="22" hidden="1">'SEC SEG OPERAC Y AVIAC CIVIL'!$A$3:$H$35</definedName>
    <definedName name="_xlnm._FilterDatabase" localSheetId="23" hidden="1">'SECRETARIA GENERAL'!$A$3:$H$14</definedName>
    <definedName name="_xlnm._FilterDatabase" localSheetId="15" hidden="1">'SSO DIA'!$A$3:$H$7</definedName>
    <definedName name="_xlnm._FilterDatabase" localSheetId="14" hidden="1">'SSO DIR TEL'!$A$3:$H$10</definedName>
    <definedName name="_xlnm._FilterDatabase" localSheetId="17" hidden="1">'SSO DSA'!$A$3:$H$10</definedName>
    <definedName name="_xlnm._FilterDatabase" localSheetId="19" hidden="1">'SSO GRUPO PLANIFICACION AEROP'!$A$3:$H$9</definedName>
    <definedName name="_xlnm._FilterDatabase" localSheetId="18" hidden="1">'SSO GRUPO PROYECTOS'!$A$3:$H$7</definedName>
    <definedName name="_xlnm._FilterDatabase" localSheetId="4" hidden="1">SUBDIRECCION!$C$3:$J$9</definedName>
    <definedName name="AñoDeInicioDelAñoFiscal" localSheetId="14">'[1]METAS C-O'!$AC$2</definedName>
    <definedName name="AñoDeInicioDelAñoFiscal">'[2]METAS C-O'!$AC$2</definedName>
    <definedName name="_xlnm.Print_Area" localSheetId="9">CEA!$A$1:$AJ$35</definedName>
    <definedName name="_xlnm.Print_Area" localSheetId="28">'COMPROMISOS TRANSVERSALES'!$A$1:$W$20</definedName>
    <definedName name="_xlnm.Print_Area" localSheetId="10">OAJ!$A$1:$AG$20</definedName>
    <definedName name="_xlnm.Print_Area" localSheetId="8">OCI!$A$1:$T$13</definedName>
    <definedName name="_xlnm.Print_Area" localSheetId="7">'OCI INICIAL'!$A$1:$V$13</definedName>
    <definedName name="_xlnm.Print_Area" localSheetId="12">'OFI. REGISTRO'!$A$1:$O$7</definedName>
    <definedName name="_xlnm.Print_Area" localSheetId="1">'PA 2018 - UAEAC'!$A$1:$J$224</definedName>
    <definedName name="_xlnm.Print_Area" localSheetId="29">'PA 2018 ENV AREAS '!$A$1:$X$240</definedName>
    <definedName name="_xlnm.Print_Area" localSheetId="33">'PNA COL INVERSIONES ANUALIZADAS'!$A$1:$W$969</definedName>
    <definedName name="_xlnm.Print_Area" localSheetId="3">'PRENSA DG'!$A$1:$AH$44</definedName>
    <definedName name="_xlnm.Print_Area" localSheetId="25">'SEC GRAL DIR ADM'!$A$1:$Y$18</definedName>
    <definedName name="_xlnm.Print_Area" localSheetId="24">'SEC GRAL DIR FRA'!$A$1:$W$13</definedName>
    <definedName name="_xlnm.Print_Area" localSheetId="26">'SEC GRAL DIR TH'!$A$1:$Z$17</definedName>
    <definedName name="_xlnm.Print_Area" localSheetId="22">'SEC SEG OPERAC Y AVIAC CIVIL'!$A$1:$T$40</definedName>
    <definedName name="_xlnm.Print_Area" localSheetId="23">'SECRETARIA GENERAL'!$A$1:$Y$14</definedName>
    <definedName name="_xlnm.Print_Area" localSheetId="15">'SSO DIA'!$A$1:$T$7</definedName>
    <definedName name="_xlnm.Print_Area" localSheetId="14">'SSO DIR TEL'!$A$1:$W$10</definedName>
    <definedName name="_xlnm.Print_Area" localSheetId="17">'SSO DSA'!$A$1:$T$12</definedName>
    <definedName name="_xlnm.Print_Area" localSheetId="19">'SSO GRUPO PLANIFICACION AEROP'!$A$1:$T$9</definedName>
    <definedName name="_xlnm.Print_Area" localSheetId="18">'SSO GRUPO PROYECTOS'!$A$1:$T$7</definedName>
    <definedName name="_xlnm.Print_Area" localSheetId="4">SUBDIRECCION!$A$1:$V$32</definedName>
    <definedName name="ColumnaDePeríodoSeleccionado" localSheetId="14">MATCH('SSO DIR TEL'!PeríodoSeleccionado,'SSO DIR TEL'!Períodos,0)</definedName>
    <definedName name="ColumnaDePeríodoSeleccionado">MATCH(PeríodoSeleccionado,Períodos,0)</definedName>
    <definedName name="Detail_I">'[3]Base detallada'!$H$3:$AK$100</definedName>
    <definedName name="detail16">'[4]Detalle Indicadores 2016'!$A$3:$AL$1025</definedName>
    <definedName name="FechaDeInicio" localSheetId="14">DATEVALUE(" 1 " &amp; 'SSO DIR TEL'!MesDeInicioSeleccionado &amp;  " " &amp; YEAR(TODAY()))</definedName>
    <definedName name="FechaDeInicio">DATEVALUE(" 1 " &amp; MesDeInicioSeleccionado &amp;  " " &amp; YEAR(TODAY()))</definedName>
    <definedName name="HojaProg">#REF!</definedName>
    <definedName name="id_nom">[3]Guía!$H$7:$I$57</definedName>
    <definedName name="indicadores">'[3]Base detallada'!$H$4:$H$64</definedName>
    <definedName name="lin_num">[4]Guía!$C$4:$D$41</definedName>
    <definedName name="MesDeInicioDelAñoFiscal" localSheetId="14">'[1]METAS C-O'!$AB$2</definedName>
    <definedName name="MesDeInicioDelAñoFiscal">'[2]METAS C-O'!$AB$2</definedName>
    <definedName name="MesDeInicioSeleccionado" localSheetId="14">'[1]METAS C-O'!$B$41</definedName>
    <definedName name="MesDeInicioSeleccionado">'[2]METAS C-O'!$B$41</definedName>
    <definedName name="Núm.MesAF" localSheetId="14">IF('SSO DIR TEL'!MesDeInicioDelAñoFiscal="ENE",1,IF('SSO DIR TEL'!MesDeInicioDelAñoFiscal="FEB",2,IF('SSO DIR TEL'!MesDeInicioDelAñoFiscal="MAR",3,IF('SSO DIR TEL'!MesDeInicioDelAñoFiscal="ABR",4,IF('SSO DIR TEL'!MesDeInicioDelAñoFiscal="MAY",5,IF('SSO DIR TEL'!MesDeInicioDelAñoFiscal="JUN",6,IF('SSO DIR TEL'!MesDeInicioDelAñoFiscal="JUL",7,IF('SSO DIR TEL'!MesDeInicioDelAñoFiscal="AGO",8,IF('SSO DIR TEL'!MesDeInicioDelAñoFiscal="SEP",9,IF('SSO DIR TEL'!MesDeInicioDelAñoFiscal="OCT",10,IF('SSO DIR TEL'!MesDeInicioDelAñoFiscal="NOV",11,12)))))))))))</definedName>
    <definedName name="Núm.MesAF">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um_detail">[3]Guía!$B$7:$C$36</definedName>
    <definedName name="num_sum">[3]Guía!$E$7:$F$17</definedName>
    <definedName name="Períodos" localSheetId="14">'[1]METAS C-O'!$D$43:$P$43</definedName>
    <definedName name="Períodos">'[2]METAS C-O'!$D$43:$P$43</definedName>
    <definedName name="PeríodoSeleccionado" localSheetId="14">INDEX('SSO DIR TEL'!Períodos,,ValorBarraDesplazamiento)</definedName>
    <definedName name="PeríodoSeleccionado">INDEX(Períodos,,ValorBarraDesplazamiento)</definedName>
    <definedName name="PrimerMes" localSheetId="14">UPPER(TEXT('SSO DIR TEL'!FechaDeInicio,"mmm "))</definedName>
    <definedName name="PrimerMes">UPPER(TEXT(FechaDeInicio,"mmm "))</definedName>
    <definedName name="PróximoMes" localSheetId="14">UPPER(TEXT(EOMONTH(VALUE('[1]METAS C-O'!XFD1 &amp; "1"),0)+1,"mmm "))</definedName>
    <definedName name="PróximoMes">UPPER(TEXT(EOMONTH(VALUE('[2]METAS C-O'!XFD1 &amp; "1"),0)+1,"mmm "))</definedName>
    <definedName name="SI" localSheetId="13">#REF!</definedName>
    <definedName name="SI" localSheetId="9">#REF!</definedName>
    <definedName name="SI" localSheetId="28">#REF!</definedName>
    <definedName name="SI" localSheetId="10">#REF!</definedName>
    <definedName name="SI" localSheetId="5">#REF!</definedName>
    <definedName name="SI" localSheetId="8">#REF!</definedName>
    <definedName name="SI" localSheetId="7">#REF!</definedName>
    <definedName name="SI" localSheetId="12">#REF!</definedName>
    <definedName name="SI" localSheetId="1">#REF!</definedName>
    <definedName name="SI" localSheetId="29">#REF!</definedName>
    <definedName name="SI" localSheetId="3">#REF!</definedName>
    <definedName name="SI" localSheetId="25">#REF!</definedName>
    <definedName name="SI" localSheetId="24">#REF!</definedName>
    <definedName name="SI" localSheetId="26">#REF!</definedName>
    <definedName name="SI" localSheetId="22">#REF!</definedName>
    <definedName name="SI" localSheetId="23">#REF!</definedName>
    <definedName name="SI" localSheetId="15">#REF!</definedName>
    <definedName name="SI" localSheetId="14">#REF!</definedName>
    <definedName name="SI" localSheetId="17">#REF!</definedName>
    <definedName name="SI" localSheetId="19">#REF!</definedName>
    <definedName name="SI" localSheetId="18">#REF!</definedName>
    <definedName name="SI" localSheetId="4">#REF!</definedName>
    <definedName name="SI">#REF!</definedName>
    <definedName name="SINO" localSheetId="13">#REF!</definedName>
    <definedName name="SINO" localSheetId="9">#REF!</definedName>
    <definedName name="SINO" localSheetId="28">#REF!</definedName>
    <definedName name="SINO" localSheetId="10">#REF!</definedName>
    <definedName name="SINO" localSheetId="5">#REF!</definedName>
    <definedName name="SINO" localSheetId="8">#REF!</definedName>
    <definedName name="SINO" localSheetId="7">#REF!</definedName>
    <definedName name="SINO" localSheetId="12">#REF!</definedName>
    <definedName name="SINO" localSheetId="1">#REF!</definedName>
    <definedName name="SINO" localSheetId="29">#REF!</definedName>
    <definedName name="SINO" localSheetId="3">#REF!</definedName>
    <definedName name="SINO" localSheetId="25">#REF!</definedName>
    <definedName name="SINO" localSheetId="24">#REF!</definedName>
    <definedName name="SINO" localSheetId="26">#REF!</definedName>
    <definedName name="SINO" localSheetId="22">#REF!</definedName>
    <definedName name="SINO" localSheetId="23">#REF!</definedName>
    <definedName name="SINO" localSheetId="15">#REF!</definedName>
    <definedName name="SINO" localSheetId="14">#REF!</definedName>
    <definedName name="SINO" localSheetId="17">#REF!</definedName>
    <definedName name="SINO" localSheetId="19">#REF!</definedName>
    <definedName name="SINO" localSheetId="18">#REF!</definedName>
    <definedName name="SINO" localSheetId="4">#REF!</definedName>
    <definedName name="SINO">#REF!</definedName>
    <definedName name="Sum_I">'[3]Base Reporte'!$D$1:$N$98</definedName>
    <definedName name="tiempo">[3]Guía!$L$8:$M$12</definedName>
    <definedName name="_xlnm.Print_Titles" localSheetId="9">CEA!$1:$3</definedName>
    <definedName name="_xlnm.Print_Titles" localSheetId="28">'COMPROMISOS TRANSVERSALES'!$1:$3</definedName>
    <definedName name="_xlnm.Print_Titles" localSheetId="10">OAJ!$1:$3</definedName>
    <definedName name="_xlnm.Print_Titles" localSheetId="8">OCI!$1:$3</definedName>
    <definedName name="_xlnm.Print_Titles" localSheetId="7">'OCI INICIAL'!$1:$3</definedName>
    <definedName name="_xlnm.Print_Titles" localSheetId="12">'OFI. REGISTRO'!$1:$3</definedName>
    <definedName name="_xlnm.Print_Titles" localSheetId="1">'PA 2018 - UAEAC'!$1:$3</definedName>
    <definedName name="_xlnm.Print_Titles" localSheetId="29">'PA 2018 ENV AREAS '!$1:$3</definedName>
    <definedName name="_xlnm.Print_Titles" localSheetId="33">'PNA COL INVERSIONES ANUALIZADAS'!$A:$B,'PNA COL INVERSIONES ANUALIZADAS'!$1:$6</definedName>
    <definedName name="_xlnm.Print_Titles" localSheetId="3">'PRENSA DG'!$1:$3</definedName>
    <definedName name="_xlnm.Print_Titles" localSheetId="25">'SEC GRAL DIR ADM'!$1:$3</definedName>
    <definedName name="_xlnm.Print_Titles" localSheetId="24">'SEC GRAL DIR FRA'!$1:$3</definedName>
    <definedName name="_xlnm.Print_Titles" localSheetId="26">'SEC GRAL DIR TH'!$1:$3</definedName>
    <definedName name="_xlnm.Print_Titles" localSheetId="22">'SEC SEG OPERAC Y AVIAC CIVIL'!$1:$3</definedName>
    <definedName name="_xlnm.Print_Titles" localSheetId="23">'SECRETARIA GENERAL'!$1:$3</definedName>
    <definedName name="_xlnm.Print_Titles" localSheetId="15">'SSO DIA'!$1:$3</definedName>
    <definedName name="_xlnm.Print_Titles" localSheetId="14">'SSO DIR TEL'!$1:$3</definedName>
    <definedName name="_xlnm.Print_Titles" localSheetId="17">'SSO DSA'!$1:$3</definedName>
    <definedName name="_xlnm.Print_Titles" localSheetId="19">'SSO GRUPO PLANIFICACION AEROP'!$1:$3</definedName>
    <definedName name="_xlnm.Print_Titles" localSheetId="18">'SSO GRUPO PROYECTOS'!$1:$3</definedName>
    <definedName name="_xlnm.Print_Titles" localSheetId="4">SUBDIRECCION!$1:$3</definedName>
    <definedName name="valor" localSheetId="14">#REF!</definedName>
    <definedName name="valor">[2]PAA2018!$G$18:$G$80</definedName>
    <definedName name="ValorBarraDesplazamiento">[5]gráfico_cálc!$D$13</definedName>
  </definedNames>
  <calcPr calcId="152511"/>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5" i="48" l="1"/>
  <c r="E27" i="48" l="1"/>
  <c r="AL16" i="42"/>
  <c r="E4" i="48"/>
  <c r="AJ13" i="23"/>
  <c r="E34" i="48" l="1"/>
  <c r="E33" i="48"/>
  <c r="AH17" i="59"/>
  <c r="AH16" i="59"/>
  <c r="E24" i="48" l="1"/>
  <c r="AL38" i="57"/>
  <c r="E26" i="48" l="1"/>
  <c r="AL16" i="41"/>
  <c r="AL38" i="46" l="1"/>
  <c r="E8" i="48" l="1"/>
  <c r="AM11" i="50"/>
  <c r="E6" i="48" l="1"/>
  <c r="E7" i="48"/>
  <c r="E12" i="48" l="1"/>
  <c r="AL25" i="56"/>
  <c r="E10" i="48"/>
  <c r="AK17" i="30"/>
  <c r="AL23" i="29"/>
  <c r="E9" i="48" l="1"/>
  <c r="E11" i="48" l="1"/>
  <c r="E29" i="48"/>
  <c r="E28" i="48"/>
  <c r="E22" i="48"/>
  <c r="E21" i="48"/>
  <c r="E20" i="48"/>
  <c r="E19" i="48"/>
  <c r="E18" i="48"/>
  <c r="E17" i="48"/>
  <c r="E16" i="48"/>
  <c r="E15" i="48"/>
  <c r="E14" i="48"/>
  <c r="AJ30" i="54"/>
  <c r="AI7" i="54"/>
  <c r="AI12" i="54"/>
  <c r="AI4" i="54"/>
  <c r="AL19" i="43" l="1"/>
  <c r="AJ11" i="49" l="1"/>
  <c r="AK11" i="60"/>
  <c r="AH12" i="58" l="1"/>
  <c r="AJ21" i="52"/>
  <c r="AI16" i="52"/>
  <c r="AI14" i="52"/>
  <c r="AI10" i="52"/>
  <c r="AI8" i="52"/>
  <c r="AJ11" i="38" l="1"/>
  <c r="AJ9" i="37" l="1"/>
  <c r="AN8" i="34" l="1"/>
  <c r="AK13" i="36" l="1"/>
  <c r="AK28" i="57"/>
  <c r="AK23" i="57"/>
  <c r="AK21" i="57"/>
  <c r="AK20" i="57"/>
  <c r="AK18" i="57"/>
  <c r="AK14" i="57"/>
  <c r="AK10" i="57"/>
  <c r="AK6" i="57"/>
  <c r="AK4" i="57"/>
  <c r="AJ27" i="46" l="1"/>
  <c r="AK9" i="37"/>
  <c r="AK18" i="61"/>
  <c r="U17" i="59" l="1"/>
  <c r="B34" i="48" s="1"/>
  <c r="U16" i="59"/>
  <c r="AF12" i="26"/>
  <c r="AC17" i="59"/>
  <c r="Q32" i="48"/>
  <c r="M32" i="48"/>
  <c r="M31" i="48"/>
  <c r="Q31" i="48" s="1"/>
  <c r="D27" i="48"/>
  <c r="D6" i="48"/>
  <c r="AG16" i="41" l="1"/>
  <c r="D26" i="48" s="1"/>
  <c r="AF14" i="23" l="1"/>
  <c r="D4" i="48" s="1"/>
  <c r="AG19" i="43" l="1"/>
  <c r="AG38" i="46" l="1"/>
  <c r="D24" i="48" s="1"/>
  <c r="D25" i="48"/>
  <c r="AF18" i="61" l="1"/>
  <c r="AG38" i="57" l="1"/>
  <c r="AE30" i="54" l="1"/>
  <c r="AE11" i="49" l="1"/>
  <c r="AG25" i="56"/>
  <c r="AF17" i="30"/>
  <c r="D10" i="48" s="1"/>
  <c r="AG23" i="29"/>
  <c r="D9" i="48" s="1"/>
  <c r="AE11" i="38" l="1"/>
  <c r="D20" i="48" s="1"/>
  <c r="AG11" i="37" l="1"/>
  <c r="AF11" i="37"/>
  <c r="AF9" i="37"/>
  <c r="AE9" i="37"/>
  <c r="AH4" i="34" l="1"/>
  <c r="AI8" i="34"/>
  <c r="AF11" i="60" l="1"/>
  <c r="AF13" i="36" l="1"/>
  <c r="AC12" i="58" l="1"/>
  <c r="AB38" i="57"/>
  <c r="AH11" i="50" l="1"/>
  <c r="D8" i="48" s="1"/>
  <c r="D29" i="48" l="1"/>
  <c r="D28" i="48"/>
  <c r="D22" i="48"/>
  <c r="D21" i="48"/>
  <c r="D19" i="48"/>
  <c r="D18" i="48"/>
  <c r="D17" i="48"/>
  <c r="D16" i="48"/>
  <c r="D15" i="48"/>
  <c r="D14" i="48"/>
  <c r="D12" i="48"/>
  <c r="D11" i="48"/>
  <c r="D7" i="48"/>
  <c r="D5" i="48"/>
  <c r="D34" i="48"/>
  <c r="AC16" i="59"/>
  <c r="D33" i="48" s="1"/>
  <c r="AE27" i="46"/>
  <c r="AC9" i="34"/>
  <c r="AD8" i="34"/>
  <c r="Z9" i="37" l="1"/>
  <c r="Z11" i="49" l="1"/>
  <c r="AA21" i="52"/>
  <c r="AB11" i="60" l="1"/>
  <c r="AB19" i="43" l="1"/>
  <c r="X17" i="59" l="1"/>
  <c r="C34" i="48" s="1"/>
  <c r="X16" i="59"/>
  <c r="C33" i="48" s="1"/>
  <c r="C12" i="48" l="1"/>
  <c r="Z10" i="53"/>
  <c r="U14" i="59" l="1"/>
  <c r="W22" i="52"/>
  <c r="C28" i="48"/>
  <c r="C22" i="48"/>
  <c r="C21" i="48"/>
  <c r="C20" i="48"/>
  <c r="Z11" i="59"/>
  <c r="AB17" i="44"/>
  <c r="C25" i="48" s="1"/>
  <c r="AB38" i="46"/>
  <c r="C24" i="48" s="1"/>
  <c r="C19" i="48"/>
  <c r="C15" i="48"/>
  <c r="AA13" i="36"/>
  <c r="C18" i="48" s="1"/>
  <c r="C17" i="48"/>
  <c r="Z8" i="34"/>
  <c r="C16" i="48" s="1"/>
  <c r="X11" i="60"/>
  <c r="AC11" i="50"/>
  <c r="C8" i="48" s="1"/>
  <c r="AB16" i="42" l="1"/>
  <c r="W13" i="42"/>
  <c r="C27" i="48" l="1"/>
  <c r="Y12" i="58"/>
  <c r="C14" i="48" s="1"/>
  <c r="AA14" i="23" l="1"/>
  <c r="C4" i="48" s="1"/>
  <c r="AA24" i="62"/>
  <c r="C6" i="48" s="1"/>
  <c r="AA18" i="61"/>
  <c r="C7" i="48" s="1"/>
  <c r="Y11" i="50"/>
  <c r="AA17" i="30"/>
  <c r="C10" i="48" s="1"/>
  <c r="AB23" i="29"/>
  <c r="C9" i="48" s="1"/>
  <c r="C5" i="48"/>
  <c r="V12" i="26"/>
  <c r="V15" i="30" l="1"/>
  <c r="AB16" i="41"/>
  <c r="C26" i="48" s="1"/>
  <c r="V13" i="41" l="1"/>
  <c r="AA30" i="54" l="1"/>
  <c r="C29" i="48" s="1"/>
  <c r="V31" i="54"/>
  <c r="Y9" i="34" l="1"/>
  <c r="AB25" i="56" l="1"/>
  <c r="C11" i="48" s="1"/>
  <c r="Z27" i="46" l="1"/>
  <c r="X14" i="44" l="1"/>
  <c r="B26" i="48" l="1"/>
  <c r="B25" i="48"/>
  <c r="B10" i="48"/>
  <c r="F13" i="48" l="1"/>
  <c r="F23" i="48"/>
  <c r="F30" i="48"/>
  <c r="B27" i="48" l="1"/>
  <c r="B12" i="48" l="1"/>
  <c r="B4" i="48"/>
  <c r="Y16" i="43" l="1"/>
  <c r="B28" i="48" s="1"/>
  <c r="Y4" i="43"/>
  <c r="X12" i="62" l="1"/>
  <c r="X4" i="62"/>
  <c r="V4" i="60" l="1"/>
  <c r="W36" i="46" l="1"/>
  <c r="B24" i="48" l="1"/>
  <c r="U27" i="46"/>
  <c r="U11" i="46"/>
  <c r="B6" i="48" l="1"/>
  <c r="B7" i="48" l="1"/>
  <c r="B15" i="48"/>
  <c r="B20" i="48"/>
  <c r="V4" i="38"/>
  <c r="U24" i="29" l="1"/>
  <c r="B9" i="48" s="1"/>
  <c r="B33" i="48" l="1"/>
  <c r="V6" i="59"/>
  <c r="U6" i="59"/>
  <c r="V5" i="59"/>
  <c r="U5" i="59"/>
  <c r="B14" i="48" l="1"/>
  <c r="B18" i="48" l="1"/>
  <c r="B8" i="48" l="1"/>
  <c r="B16" i="48" l="1"/>
  <c r="B17" i="48" l="1"/>
  <c r="B19" i="48" l="1"/>
  <c r="B11" i="48"/>
  <c r="B5" i="48" l="1"/>
  <c r="B21" i="48" l="1"/>
  <c r="B29" i="48"/>
  <c r="V7" i="53" l="1"/>
  <c r="B22" i="48" s="1"/>
  <c r="U4" i="53"/>
  <c r="G30" i="48" l="1"/>
  <c r="H30" i="48"/>
  <c r="G25" i="48"/>
  <c r="H25" i="48"/>
  <c r="F25" i="48"/>
  <c r="H23" i="48"/>
  <c r="H13" i="48"/>
  <c r="G3" i="48"/>
  <c r="H3" i="48"/>
  <c r="F3" i="48"/>
  <c r="G13" i="48"/>
  <c r="G23" i="48"/>
  <c r="G35" i="48" l="1"/>
  <c r="F35" i="48"/>
  <c r="H35" i="48"/>
  <c r="E16" i="14"/>
  <c r="E13" i="14"/>
  <c r="E4" i="14"/>
  <c r="E3" i="14"/>
  <c r="G968" i="10" l="1"/>
  <c r="G967" i="10"/>
  <c r="H967" i="10" s="1"/>
  <c r="G966" i="10"/>
  <c r="I966" i="10" s="1"/>
  <c r="J966" i="10" s="1"/>
  <c r="K966" i="10" s="1"/>
  <c r="L966" i="10" s="1"/>
  <c r="N966" i="10" s="1"/>
  <c r="O966" i="10" s="1"/>
  <c r="P966" i="10" s="1"/>
  <c r="Q966" i="10" s="1"/>
  <c r="S966" i="10" s="1"/>
  <c r="G965" i="10"/>
  <c r="G964" i="10"/>
  <c r="G963" i="10"/>
  <c r="H963" i="10" s="1"/>
  <c r="G962" i="10"/>
  <c r="G961" i="10"/>
  <c r="G960" i="10"/>
  <c r="G959" i="10"/>
  <c r="I959" i="10" s="1"/>
  <c r="J959" i="10" s="1"/>
  <c r="K959" i="10" s="1"/>
  <c r="L959" i="10" s="1"/>
  <c r="N959" i="10" s="1"/>
  <c r="O959" i="10" s="1"/>
  <c r="P959" i="10" s="1"/>
  <c r="Q959" i="10" s="1"/>
  <c r="S959" i="10" s="1"/>
  <c r="G958" i="10"/>
  <c r="G957" i="10"/>
  <c r="I957" i="10" s="1"/>
  <c r="J957" i="10" s="1"/>
  <c r="K957" i="10" s="1"/>
  <c r="L957" i="10" s="1"/>
  <c r="N957" i="10" s="1"/>
  <c r="O957" i="10" s="1"/>
  <c r="P957" i="10" s="1"/>
  <c r="Q957" i="10" s="1"/>
  <c r="S957" i="10" s="1"/>
  <c r="G956" i="10"/>
  <c r="G955" i="10"/>
  <c r="H955" i="10" s="1"/>
  <c r="G954" i="10"/>
  <c r="I954" i="10" s="1"/>
  <c r="J954" i="10" s="1"/>
  <c r="K954" i="10" s="1"/>
  <c r="L954" i="10" s="1"/>
  <c r="N954" i="10" s="1"/>
  <c r="O954" i="10" s="1"/>
  <c r="P954" i="10" s="1"/>
  <c r="Q954" i="10" s="1"/>
  <c r="S954" i="10" s="1"/>
  <c r="G953" i="10"/>
  <c r="I953" i="10" s="1"/>
  <c r="J953" i="10" s="1"/>
  <c r="K953" i="10" s="1"/>
  <c r="L953" i="10" s="1"/>
  <c r="N953" i="10" s="1"/>
  <c r="O953" i="10" s="1"/>
  <c r="P953" i="10" s="1"/>
  <c r="Q953" i="10" s="1"/>
  <c r="S953" i="10" s="1"/>
  <c r="G952" i="10"/>
  <c r="G951" i="10"/>
  <c r="H951" i="10" s="1"/>
  <c r="G950" i="10"/>
  <c r="I950" i="10" s="1"/>
  <c r="J950" i="10" s="1"/>
  <c r="K950" i="10" s="1"/>
  <c r="L950" i="10" s="1"/>
  <c r="N950" i="10" s="1"/>
  <c r="O950" i="10" s="1"/>
  <c r="P950" i="10" s="1"/>
  <c r="Q950" i="10" s="1"/>
  <c r="S950" i="10" s="1"/>
  <c r="G949" i="10"/>
  <c r="I949" i="10" s="1"/>
  <c r="J949" i="10" s="1"/>
  <c r="K949" i="10" s="1"/>
  <c r="L949" i="10" s="1"/>
  <c r="N949" i="10" s="1"/>
  <c r="O949" i="10" s="1"/>
  <c r="P949" i="10" s="1"/>
  <c r="Q949" i="10" s="1"/>
  <c r="S949" i="10" s="1"/>
  <c r="G948" i="10"/>
  <c r="G947" i="10"/>
  <c r="G946" i="10"/>
  <c r="G945" i="10"/>
  <c r="G944" i="10"/>
  <c r="H944" i="10" s="1"/>
  <c r="G943" i="10"/>
  <c r="I943" i="10" s="1"/>
  <c r="J943" i="10" s="1"/>
  <c r="K943" i="10" s="1"/>
  <c r="L943" i="10" s="1"/>
  <c r="N943" i="10" s="1"/>
  <c r="O943" i="10" s="1"/>
  <c r="P943" i="10" s="1"/>
  <c r="Q943" i="10" s="1"/>
  <c r="S943" i="10" s="1"/>
  <c r="G942" i="10"/>
  <c r="G941" i="10"/>
  <c r="G940" i="10"/>
  <c r="G939" i="10"/>
  <c r="I939" i="10" s="1"/>
  <c r="J939" i="10" s="1"/>
  <c r="K939" i="10" s="1"/>
  <c r="L939" i="10" s="1"/>
  <c r="N939" i="10" s="1"/>
  <c r="O939" i="10" s="1"/>
  <c r="P939" i="10" s="1"/>
  <c r="Q939" i="10" s="1"/>
  <c r="S939" i="10" s="1"/>
  <c r="G938" i="10"/>
  <c r="G937" i="10"/>
  <c r="H937" i="10" s="1"/>
  <c r="G936" i="10"/>
  <c r="G935" i="10"/>
  <c r="I935" i="10" s="1"/>
  <c r="J935" i="10" s="1"/>
  <c r="K935" i="10" s="1"/>
  <c r="L935" i="10" s="1"/>
  <c r="N935" i="10" s="1"/>
  <c r="O935" i="10" s="1"/>
  <c r="P935" i="10" s="1"/>
  <c r="Q935" i="10" s="1"/>
  <c r="S935" i="10" s="1"/>
  <c r="G934" i="10"/>
  <c r="G933" i="10"/>
  <c r="H933" i="10" s="1"/>
  <c r="G932" i="10"/>
  <c r="I932" i="10" s="1"/>
  <c r="J932" i="10" s="1"/>
  <c r="K932" i="10" s="1"/>
  <c r="L932" i="10" s="1"/>
  <c r="N932" i="10" s="1"/>
  <c r="O932" i="10" s="1"/>
  <c r="P932" i="10" s="1"/>
  <c r="Q932" i="10" s="1"/>
  <c r="S932" i="10" s="1"/>
  <c r="G931" i="10"/>
  <c r="F930" i="10"/>
  <c r="E930" i="10"/>
  <c r="D930" i="10"/>
  <c r="H929" i="10"/>
  <c r="V893" i="10"/>
  <c r="U893" i="10"/>
  <c r="T893" i="10"/>
  <c r="S893" i="10"/>
  <c r="Q893" i="10"/>
  <c r="P893" i="10"/>
  <c r="O893" i="10"/>
  <c r="N893" i="10"/>
  <c r="L893" i="10"/>
  <c r="K893" i="10"/>
  <c r="J893" i="10"/>
  <c r="I893" i="10"/>
  <c r="G893" i="10"/>
  <c r="F893" i="10"/>
  <c r="E893" i="10"/>
  <c r="D893" i="10"/>
  <c r="C893" i="10"/>
  <c r="I892" i="10"/>
  <c r="J892" i="10" s="1"/>
  <c r="K892" i="10" s="1"/>
  <c r="L892" i="10" s="1"/>
  <c r="N892" i="10" s="1"/>
  <c r="H892" i="10"/>
  <c r="I891" i="10"/>
  <c r="J891" i="10" s="1"/>
  <c r="K891" i="10" s="1"/>
  <c r="L891" i="10" s="1"/>
  <c r="N891" i="10" s="1"/>
  <c r="O891" i="10" s="1"/>
  <c r="P891" i="10" s="1"/>
  <c r="Q891" i="10" s="1"/>
  <c r="F891" i="10"/>
  <c r="H891" i="10" s="1"/>
  <c r="I890" i="10"/>
  <c r="J890" i="10" s="1"/>
  <c r="K890" i="10" s="1"/>
  <c r="L890" i="10" s="1"/>
  <c r="N890" i="10" s="1"/>
  <c r="E890" i="10"/>
  <c r="I889" i="10"/>
  <c r="J889" i="10" s="1"/>
  <c r="K889" i="10" s="1"/>
  <c r="L889" i="10" s="1"/>
  <c r="N889" i="10" s="1"/>
  <c r="E889" i="10"/>
  <c r="F889" i="10" s="1"/>
  <c r="H889" i="10" s="1"/>
  <c r="I888" i="10"/>
  <c r="J888" i="10" s="1"/>
  <c r="K888" i="10" s="1"/>
  <c r="L888" i="10" s="1"/>
  <c r="N888" i="10" s="1"/>
  <c r="E888" i="10"/>
  <c r="F888" i="10" s="1"/>
  <c r="I887" i="10"/>
  <c r="J887" i="10" s="1"/>
  <c r="K887" i="10" s="1"/>
  <c r="L887" i="10" s="1"/>
  <c r="N887" i="10" s="1"/>
  <c r="E887" i="10"/>
  <c r="F887" i="10" s="1"/>
  <c r="H887" i="10" s="1"/>
  <c r="I886" i="10"/>
  <c r="J886" i="10" s="1"/>
  <c r="K886" i="10" s="1"/>
  <c r="L886" i="10" s="1"/>
  <c r="N886" i="10" s="1"/>
  <c r="O886" i="10" s="1"/>
  <c r="P886" i="10" s="1"/>
  <c r="Q886" i="10" s="1"/>
  <c r="E886" i="10"/>
  <c r="F886" i="10" s="1"/>
  <c r="I885" i="10"/>
  <c r="J885" i="10" s="1"/>
  <c r="K885" i="10" s="1"/>
  <c r="L885" i="10" s="1"/>
  <c r="N885" i="10" s="1"/>
  <c r="E885" i="10"/>
  <c r="I884" i="10"/>
  <c r="F884" i="10"/>
  <c r="H884" i="10" s="1"/>
  <c r="E883" i="10"/>
  <c r="F883" i="10" s="1"/>
  <c r="G883" i="10" s="1"/>
  <c r="I883" i="10" s="1"/>
  <c r="G882" i="10"/>
  <c r="G881" i="10"/>
  <c r="I881" i="10" s="1"/>
  <c r="E881" i="10"/>
  <c r="E880" i="10"/>
  <c r="F880" i="10" s="1"/>
  <c r="G880" i="10" s="1"/>
  <c r="I880" i="10" s="1"/>
  <c r="I879" i="10"/>
  <c r="J879" i="10" s="1"/>
  <c r="K879" i="10" s="1"/>
  <c r="L879" i="10" s="1"/>
  <c r="N879" i="10" s="1"/>
  <c r="F879" i="10"/>
  <c r="H879" i="10" s="1"/>
  <c r="I878" i="10"/>
  <c r="J878" i="10" s="1"/>
  <c r="K878" i="10" s="1"/>
  <c r="L878" i="10" s="1"/>
  <c r="N878" i="10" s="1"/>
  <c r="H878" i="10"/>
  <c r="I877" i="10"/>
  <c r="J877" i="10" s="1"/>
  <c r="K877" i="10" s="1"/>
  <c r="L877" i="10" s="1"/>
  <c r="N877" i="10" s="1"/>
  <c r="E877" i="10"/>
  <c r="H877" i="10" s="1"/>
  <c r="I876" i="10"/>
  <c r="J876" i="10" s="1"/>
  <c r="K876" i="10" s="1"/>
  <c r="L876" i="10" s="1"/>
  <c r="N876" i="10" s="1"/>
  <c r="F876" i="10"/>
  <c r="H876" i="10" s="1"/>
  <c r="I875" i="10"/>
  <c r="J875" i="10" s="1"/>
  <c r="K875" i="10" s="1"/>
  <c r="L875" i="10" s="1"/>
  <c r="N875" i="10" s="1"/>
  <c r="F875" i="10"/>
  <c r="H875" i="10" s="1"/>
  <c r="I874" i="10"/>
  <c r="J874" i="10" s="1"/>
  <c r="K874" i="10" s="1"/>
  <c r="L874" i="10" s="1"/>
  <c r="N874" i="10" s="1"/>
  <c r="O874" i="10" s="1"/>
  <c r="P874" i="10" s="1"/>
  <c r="Q874" i="10" s="1"/>
  <c r="H874" i="10"/>
  <c r="I873" i="10"/>
  <c r="H873" i="10"/>
  <c r="F872" i="10"/>
  <c r="I871" i="10"/>
  <c r="J871" i="10" s="1"/>
  <c r="K871" i="10" s="1"/>
  <c r="L871" i="10" s="1"/>
  <c r="N871" i="10" s="1"/>
  <c r="H871" i="10"/>
  <c r="I870" i="10"/>
  <c r="J870" i="10" s="1"/>
  <c r="K870" i="10" s="1"/>
  <c r="L870" i="10" s="1"/>
  <c r="N870" i="10" s="1"/>
  <c r="F870" i="10"/>
  <c r="H870" i="10" s="1"/>
  <c r="I869" i="10"/>
  <c r="J869" i="10" s="1"/>
  <c r="K869" i="10" s="1"/>
  <c r="L869" i="10" s="1"/>
  <c r="N869" i="10" s="1"/>
  <c r="E869" i="10"/>
  <c r="H869" i="10" s="1"/>
  <c r="I868" i="10"/>
  <c r="H868" i="10"/>
  <c r="I867" i="10"/>
  <c r="J867" i="10" s="1"/>
  <c r="K867" i="10" s="1"/>
  <c r="L867" i="10" s="1"/>
  <c r="N867" i="10" s="1"/>
  <c r="O867" i="10" s="1"/>
  <c r="P867" i="10" s="1"/>
  <c r="Q867" i="10" s="1"/>
  <c r="H867" i="10"/>
  <c r="I866" i="10"/>
  <c r="J866" i="10" s="1"/>
  <c r="K866" i="10" s="1"/>
  <c r="L866" i="10" s="1"/>
  <c r="N866" i="10" s="1"/>
  <c r="H866" i="10"/>
  <c r="I865" i="10"/>
  <c r="J865" i="10" s="1"/>
  <c r="K865" i="10" s="1"/>
  <c r="L865" i="10" s="1"/>
  <c r="N865" i="10" s="1"/>
  <c r="O865" i="10" s="1"/>
  <c r="P865" i="10" s="1"/>
  <c r="Q865" i="10" s="1"/>
  <c r="E865" i="10"/>
  <c r="I864" i="10"/>
  <c r="J864" i="10" s="1"/>
  <c r="K864" i="10" s="1"/>
  <c r="L864" i="10" s="1"/>
  <c r="N864" i="10" s="1"/>
  <c r="F864" i="10"/>
  <c r="H864" i="10" s="1"/>
  <c r="I863" i="10"/>
  <c r="F863" i="10"/>
  <c r="H863" i="10" s="1"/>
  <c r="I862" i="10"/>
  <c r="E862" i="10"/>
  <c r="E861" i="10"/>
  <c r="F861" i="10" s="1"/>
  <c r="G861" i="10" s="1"/>
  <c r="I861" i="10" s="1"/>
  <c r="E860" i="10"/>
  <c r="F860" i="10" s="1"/>
  <c r="G860" i="10" s="1"/>
  <c r="I859" i="10"/>
  <c r="J859" i="10" s="1"/>
  <c r="K859" i="10" s="1"/>
  <c r="L859" i="10" s="1"/>
  <c r="N859" i="10" s="1"/>
  <c r="O859" i="10" s="1"/>
  <c r="P859" i="10" s="1"/>
  <c r="Q859" i="10" s="1"/>
  <c r="E859" i="10"/>
  <c r="I858" i="10"/>
  <c r="J858" i="10" s="1"/>
  <c r="H858" i="10"/>
  <c r="D857" i="10"/>
  <c r="C857" i="10"/>
  <c r="V821" i="10"/>
  <c r="U821" i="10"/>
  <c r="T821" i="10"/>
  <c r="S821" i="10"/>
  <c r="Q821" i="10"/>
  <c r="P821" i="10"/>
  <c r="O821" i="10"/>
  <c r="N821" i="10"/>
  <c r="L821" i="10"/>
  <c r="K821" i="10"/>
  <c r="J821" i="10"/>
  <c r="I821" i="10"/>
  <c r="G821" i="10"/>
  <c r="F821" i="10"/>
  <c r="E821" i="10"/>
  <c r="D821" i="10"/>
  <c r="C821" i="10"/>
  <c r="V814" i="10"/>
  <c r="U814" i="10"/>
  <c r="T814" i="10"/>
  <c r="S814" i="10"/>
  <c r="Q814" i="10"/>
  <c r="P814" i="10"/>
  <c r="O814" i="10"/>
  <c r="N814" i="10"/>
  <c r="L814" i="10"/>
  <c r="K814" i="10"/>
  <c r="J814" i="10"/>
  <c r="I814" i="10"/>
  <c r="G814" i="10"/>
  <c r="F814" i="10"/>
  <c r="E814" i="10"/>
  <c r="D814" i="10"/>
  <c r="C814" i="10"/>
  <c r="V764" i="10"/>
  <c r="U764" i="10"/>
  <c r="T764" i="10"/>
  <c r="S764" i="10"/>
  <c r="Q764" i="10"/>
  <c r="P764" i="10"/>
  <c r="O764" i="10"/>
  <c r="N764" i="10"/>
  <c r="L764" i="10"/>
  <c r="K764" i="10"/>
  <c r="J764" i="10"/>
  <c r="I764" i="10"/>
  <c r="G764" i="10"/>
  <c r="F764" i="10"/>
  <c r="E764" i="10"/>
  <c r="D764" i="10"/>
  <c r="C764" i="10"/>
  <c r="V758" i="10"/>
  <c r="U758" i="10"/>
  <c r="T758" i="10"/>
  <c r="S758" i="10"/>
  <c r="Q758" i="10"/>
  <c r="P758" i="10"/>
  <c r="O758" i="10"/>
  <c r="N758" i="10"/>
  <c r="L758" i="10"/>
  <c r="K758" i="10"/>
  <c r="J758" i="10"/>
  <c r="I758" i="10"/>
  <c r="G758" i="10"/>
  <c r="F758" i="10"/>
  <c r="E758" i="10"/>
  <c r="D758" i="10"/>
  <c r="C758" i="10"/>
  <c r="V740" i="10"/>
  <c r="U740" i="10"/>
  <c r="T740" i="10"/>
  <c r="S740" i="10"/>
  <c r="Q740" i="10"/>
  <c r="P740" i="10"/>
  <c r="O740" i="10"/>
  <c r="N740" i="10"/>
  <c r="L740" i="10"/>
  <c r="K740" i="10"/>
  <c r="J740" i="10"/>
  <c r="I740" i="10"/>
  <c r="G740" i="10"/>
  <c r="F740" i="10"/>
  <c r="E740" i="10"/>
  <c r="D740" i="10"/>
  <c r="C740" i="10"/>
  <c r="V693" i="10"/>
  <c r="U693" i="10"/>
  <c r="T693" i="10"/>
  <c r="S693" i="10"/>
  <c r="Q693" i="10"/>
  <c r="P693" i="10"/>
  <c r="O693" i="10"/>
  <c r="N693" i="10"/>
  <c r="L693" i="10"/>
  <c r="K693" i="10"/>
  <c r="J693" i="10"/>
  <c r="I693" i="10"/>
  <c r="G693" i="10"/>
  <c r="F693" i="10"/>
  <c r="E693" i="10"/>
  <c r="D693" i="10"/>
  <c r="C693" i="10"/>
  <c r="V686" i="10"/>
  <c r="U686" i="10"/>
  <c r="T686" i="10"/>
  <c r="S686" i="10"/>
  <c r="Q686" i="10"/>
  <c r="P686" i="10"/>
  <c r="O686" i="10"/>
  <c r="N686" i="10"/>
  <c r="L686" i="10"/>
  <c r="K686" i="10"/>
  <c r="J686" i="10"/>
  <c r="I686" i="10"/>
  <c r="G686" i="10"/>
  <c r="F686" i="10"/>
  <c r="E686" i="10"/>
  <c r="D686" i="10"/>
  <c r="V582" i="10"/>
  <c r="U582" i="10"/>
  <c r="T582" i="10"/>
  <c r="S582" i="10"/>
  <c r="Q582" i="10"/>
  <c r="P582" i="10"/>
  <c r="O582" i="10"/>
  <c r="N582" i="10"/>
  <c r="L582" i="10"/>
  <c r="K582" i="10"/>
  <c r="J582" i="10"/>
  <c r="I582" i="10"/>
  <c r="G582" i="10"/>
  <c r="F582" i="10"/>
  <c r="E582" i="10"/>
  <c r="D582" i="10"/>
  <c r="V509" i="10"/>
  <c r="U509" i="10"/>
  <c r="T509" i="10"/>
  <c r="S509" i="10"/>
  <c r="Q509" i="10"/>
  <c r="P509" i="10"/>
  <c r="O509" i="10"/>
  <c r="N509" i="10"/>
  <c r="L509" i="10"/>
  <c r="K509" i="10"/>
  <c r="J509" i="10"/>
  <c r="I509" i="10"/>
  <c r="G509" i="10"/>
  <c r="F509" i="10"/>
  <c r="E509" i="10"/>
  <c r="D509" i="10"/>
  <c r="V436" i="10"/>
  <c r="U436" i="10"/>
  <c r="T436" i="10"/>
  <c r="S436" i="10"/>
  <c r="Q436" i="10"/>
  <c r="P436" i="10"/>
  <c r="O436" i="10"/>
  <c r="N436" i="10"/>
  <c r="L436" i="10"/>
  <c r="K436" i="10"/>
  <c r="J436" i="10"/>
  <c r="I436" i="10"/>
  <c r="G436" i="10"/>
  <c r="F436" i="10"/>
  <c r="E436" i="10"/>
  <c r="D436" i="10"/>
  <c r="C436" i="10"/>
  <c r="W432" i="10"/>
  <c r="R432" i="10"/>
  <c r="M432" i="10"/>
  <c r="H432" i="10"/>
  <c r="H431" i="10"/>
  <c r="W430" i="10"/>
  <c r="R430" i="10"/>
  <c r="M430" i="10"/>
  <c r="H430" i="10"/>
  <c r="W429" i="10"/>
  <c r="R429" i="10"/>
  <c r="M429" i="10"/>
  <c r="H429" i="10"/>
  <c r="W428" i="10"/>
  <c r="R428" i="10"/>
  <c r="M428" i="10"/>
  <c r="H428" i="10"/>
  <c r="W427" i="10"/>
  <c r="R427" i="10"/>
  <c r="M427" i="10"/>
  <c r="H427" i="10"/>
  <c r="W426" i="10"/>
  <c r="R426" i="10"/>
  <c r="M426" i="10"/>
  <c r="H426" i="10"/>
  <c r="W425" i="10"/>
  <c r="R425" i="10"/>
  <c r="M425" i="10"/>
  <c r="H425" i="10"/>
  <c r="W424" i="10"/>
  <c r="R424" i="10"/>
  <c r="M424" i="10"/>
  <c r="H424" i="10"/>
  <c r="W423" i="10"/>
  <c r="R423" i="10"/>
  <c r="M423" i="10"/>
  <c r="H423" i="10"/>
  <c r="W422" i="10"/>
  <c r="R422" i="10"/>
  <c r="M422" i="10"/>
  <c r="H422" i="10"/>
  <c r="W421" i="10"/>
  <c r="R421" i="10"/>
  <c r="M421" i="10"/>
  <c r="H421" i="10"/>
  <c r="W420" i="10"/>
  <c r="R420" i="10"/>
  <c r="M420" i="10"/>
  <c r="H420" i="10"/>
  <c r="W419" i="10"/>
  <c r="R419" i="10"/>
  <c r="M419" i="10"/>
  <c r="H419" i="10"/>
  <c r="W418" i="10"/>
  <c r="R418" i="10"/>
  <c r="M418" i="10"/>
  <c r="H418" i="10"/>
  <c r="W417" i="10"/>
  <c r="R417" i="10"/>
  <c r="M417" i="10"/>
  <c r="H417" i="10"/>
  <c r="W416" i="10"/>
  <c r="R416" i="10"/>
  <c r="M416" i="10"/>
  <c r="H416" i="10"/>
  <c r="W415" i="10"/>
  <c r="R415" i="10"/>
  <c r="M415" i="10"/>
  <c r="H415" i="10"/>
  <c r="W414" i="10"/>
  <c r="R414" i="10"/>
  <c r="M414" i="10"/>
  <c r="H414" i="10"/>
  <c r="W413" i="10"/>
  <c r="R413" i="10"/>
  <c r="M413" i="10"/>
  <c r="H413" i="10"/>
  <c r="W412" i="10"/>
  <c r="R412" i="10"/>
  <c r="M412" i="10"/>
  <c r="H412" i="10"/>
  <c r="W411" i="10"/>
  <c r="R411" i="10"/>
  <c r="M411" i="10"/>
  <c r="H411" i="10"/>
  <c r="W410" i="10"/>
  <c r="R410" i="10"/>
  <c r="M410" i="10"/>
  <c r="H410" i="10"/>
  <c r="W409" i="10"/>
  <c r="R409" i="10"/>
  <c r="M409" i="10"/>
  <c r="H409" i="10"/>
  <c r="W408" i="10"/>
  <c r="R408" i="10"/>
  <c r="M408" i="10"/>
  <c r="H408" i="10"/>
  <c r="W407" i="10"/>
  <c r="R407" i="10"/>
  <c r="M407" i="10"/>
  <c r="H407" i="10"/>
  <c r="W406" i="10"/>
  <c r="R406" i="10"/>
  <c r="M406" i="10"/>
  <c r="H406" i="10"/>
  <c r="W405" i="10"/>
  <c r="R405" i="10"/>
  <c r="M405" i="10"/>
  <c r="H405" i="10"/>
  <c r="W404" i="10"/>
  <c r="R404" i="10"/>
  <c r="M404" i="10"/>
  <c r="H398" i="10"/>
  <c r="W391" i="10"/>
  <c r="R391" i="10"/>
  <c r="M391" i="10"/>
  <c r="H391" i="10"/>
  <c r="W390" i="10"/>
  <c r="R390" i="10"/>
  <c r="M390" i="10"/>
  <c r="H390" i="10"/>
  <c r="W389" i="10"/>
  <c r="R389" i="10"/>
  <c r="M389" i="10"/>
  <c r="H389" i="10"/>
  <c r="W388" i="10"/>
  <c r="R388" i="10"/>
  <c r="M388" i="10"/>
  <c r="H388" i="10"/>
  <c r="W387" i="10"/>
  <c r="R387" i="10"/>
  <c r="M387" i="10"/>
  <c r="H387" i="10"/>
  <c r="W386" i="10"/>
  <c r="R386" i="10"/>
  <c r="M386" i="10"/>
  <c r="H386" i="10"/>
  <c r="W385" i="10"/>
  <c r="R385" i="10"/>
  <c r="M385" i="10"/>
  <c r="H385" i="10"/>
  <c r="W384" i="10"/>
  <c r="R384" i="10"/>
  <c r="M384" i="10"/>
  <c r="H384" i="10"/>
  <c r="W383" i="10"/>
  <c r="R383" i="10"/>
  <c r="M383" i="10"/>
  <c r="H383" i="10"/>
  <c r="W382" i="10"/>
  <c r="R382" i="10"/>
  <c r="M382" i="10"/>
  <c r="H382" i="10"/>
  <c r="V381" i="10"/>
  <c r="U381" i="10"/>
  <c r="T381" i="10"/>
  <c r="S381" i="10"/>
  <c r="Q381" i="10"/>
  <c r="P381" i="10"/>
  <c r="O381" i="10"/>
  <c r="N381" i="10"/>
  <c r="L381" i="10"/>
  <c r="K381" i="10"/>
  <c r="J381" i="10"/>
  <c r="I381" i="10"/>
  <c r="G381" i="10"/>
  <c r="F381" i="10"/>
  <c r="E381" i="10"/>
  <c r="D381" i="10"/>
  <c r="C381" i="10"/>
  <c r="W380" i="10"/>
  <c r="R380" i="10"/>
  <c r="M380" i="10"/>
  <c r="H380" i="10"/>
  <c r="W379" i="10"/>
  <c r="R379" i="10"/>
  <c r="M379" i="10"/>
  <c r="H379" i="10"/>
  <c r="W378" i="10"/>
  <c r="R378" i="10"/>
  <c r="M378" i="10"/>
  <c r="H378" i="10"/>
  <c r="W377" i="10"/>
  <c r="R377" i="10"/>
  <c r="M377" i="10"/>
  <c r="H377" i="10"/>
  <c r="W376" i="10"/>
  <c r="R376" i="10"/>
  <c r="M376" i="10"/>
  <c r="H376" i="10"/>
  <c r="W375" i="10"/>
  <c r="R375" i="10"/>
  <c r="M375" i="10"/>
  <c r="H375" i="10"/>
  <c r="W374" i="10"/>
  <c r="R374" i="10"/>
  <c r="M374" i="10"/>
  <c r="H374" i="10"/>
  <c r="W373" i="10"/>
  <c r="R373" i="10"/>
  <c r="M373" i="10"/>
  <c r="H373" i="10"/>
  <c r="W372" i="10"/>
  <c r="R372" i="10"/>
  <c r="M372" i="10"/>
  <c r="H372" i="10"/>
  <c r="W371" i="10"/>
  <c r="R371" i="10"/>
  <c r="M371" i="10"/>
  <c r="H371" i="10"/>
  <c r="W370" i="10"/>
  <c r="R370" i="10"/>
  <c r="M370" i="10"/>
  <c r="H370" i="10"/>
  <c r="W369" i="10"/>
  <c r="R369" i="10"/>
  <c r="M369" i="10"/>
  <c r="H369" i="10"/>
  <c r="W368" i="10"/>
  <c r="R368" i="10"/>
  <c r="M368" i="10"/>
  <c r="H368" i="10"/>
  <c r="W367" i="10"/>
  <c r="R367" i="10"/>
  <c r="M367" i="10"/>
  <c r="H367" i="10"/>
  <c r="W366" i="10"/>
  <c r="R366" i="10"/>
  <c r="M366" i="10"/>
  <c r="H366" i="10"/>
  <c r="W365" i="10"/>
  <c r="R365" i="10"/>
  <c r="M365" i="10"/>
  <c r="H365" i="10"/>
  <c r="W364" i="10"/>
  <c r="R364" i="10"/>
  <c r="M364" i="10"/>
  <c r="H364" i="10"/>
  <c r="W363" i="10"/>
  <c r="R363" i="10"/>
  <c r="M363" i="10"/>
  <c r="H363" i="10"/>
  <c r="W362" i="10"/>
  <c r="R362" i="10"/>
  <c r="M362" i="10"/>
  <c r="H362" i="10"/>
  <c r="W361" i="10"/>
  <c r="R361" i="10"/>
  <c r="M361" i="10"/>
  <c r="F361" i="10"/>
  <c r="W360" i="10"/>
  <c r="R360" i="10"/>
  <c r="M360" i="10"/>
  <c r="H360" i="10"/>
  <c r="W359" i="10"/>
  <c r="R359" i="10"/>
  <c r="M359" i="10"/>
  <c r="H359" i="10"/>
  <c r="V358" i="10"/>
  <c r="U358" i="10"/>
  <c r="T358" i="10"/>
  <c r="S358" i="10"/>
  <c r="Q358" i="10"/>
  <c r="P358" i="10"/>
  <c r="O358" i="10"/>
  <c r="N358" i="10"/>
  <c r="L358" i="10"/>
  <c r="K358" i="10"/>
  <c r="J358" i="10"/>
  <c r="I358" i="10"/>
  <c r="G358" i="10"/>
  <c r="E358" i="10"/>
  <c r="E357" i="10" s="1"/>
  <c r="D358" i="10"/>
  <c r="D357" i="10" s="1"/>
  <c r="C358" i="10"/>
  <c r="C357" i="10"/>
  <c r="W355" i="10"/>
  <c r="R355" i="10"/>
  <c r="M355" i="10"/>
  <c r="H355" i="10"/>
  <c r="V354" i="10"/>
  <c r="U354" i="10"/>
  <c r="T354" i="10"/>
  <c r="S354" i="10"/>
  <c r="Q354" i="10"/>
  <c r="P354" i="10"/>
  <c r="O354" i="10"/>
  <c r="N354" i="10"/>
  <c r="L354" i="10"/>
  <c r="K354" i="10"/>
  <c r="J354" i="10"/>
  <c r="I354" i="10"/>
  <c r="G354" i="10"/>
  <c r="F354" i="10"/>
  <c r="E354" i="10"/>
  <c r="H353" i="10"/>
  <c r="W352" i="10"/>
  <c r="R352" i="10"/>
  <c r="M352" i="10"/>
  <c r="H352" i="10"/>
  <c r="W351" i="10"/>
  <c r="R351" i="10"/>
  <c r="M351" i="10"/>
  <c r="H351" i="10"/>
  <c r="W350" i="10"/>
  <c r="R350" i="10"/>
  <c r="M350" i="10"/>
  <c r="H350" i="10"/>
  <c r="W349" i="10"/>
  <c r="R349" i="10"/>
  <c r="M349" i="10"/>
  <c r="H349" i="10"/>
  <c r="W348" i="10"/>
  <c r="R348" i="10"/>
  <c r="M348" i="10"/>
  <c r="H348" i="10"/>
  <c r="W347" i="10"/>
  <c r="R347" i="10"/>
  <c r="M347" i="10"/>
  <c r="H347" i="10"/>
  <c r="W346" i="10"/>
  <c r="R346" i="10"/>
  <c r="M346" i="10"/>
  <c r="H346" i="10"/>
  <c r="W345" i="10"/>
  <c r="R345" i="10"/>
  <c r="M345" i="10"/>
  <c r="H345" i="10"/>
  <c r="W344" i="10"/>
  <c r="R344" i="10"/>
  <c r="M344" i="10"/>
  <c r="H344" i="10"/>
  <c r="W343" i="10"/>
  <c r="R343" i="10"/>
  <c r="M343" i="10"/>
  <c r="H343" i="10"/>
  <c r="W342" i="10"/>
  <c r="R342" i="10"/>
  <c r="M342" i="10"/>
  <c r="H342" i="10"/>
  <c r="W341" i="10"/>
  <c r="R341" i="10"/>
  <c r="M341" i="10"/>
  <c r="W340" i="10"/>
  <c r="R340" i="10"/>
  <c r="W339" i="10"/>
  <c r="R339" i="10"/>
  <c r="W338" i="10"/>
  <c r="R338" i="10"/>
  <c r="W337" i="10"/>
  <c r="R337" i="10"/>
  <c r="M337" i="10"/>
  <c r="W336" i="10"/>
  <c r="R336" i="10"/>
  <c r="M336" i="10"/>
  <c r="W335" i="10"/>
  <c r="R335" i="10"/>
  <c r="M335" i="10"/>
  <c r="H335" i="10"/>
  <c r="W334" i="10"/>
  <c r="R334" i="10"/>
  <c r="M334" i="10"/>
  <c r="H334" i="10"/>
  <c r="W333" i="10"/>
  <c r="R333" i="10"/>
  <c r="M333" i="10"/>
  <c r="H333" i="10"/>
  <c r="W332" i="10"/>
  <c r="R332" i="10"/>
  <c r="M332" i="10"/>
  <c r="H332" i="10"/>
  <c r="M331" i="10"/>
  <c r="W330" i="10"/>
  <c r="R330" i="10"/>
  <c r="M330" i="10"/>
  <c r="H330" i="10"/>
  <c r="W329" i="10"/>
  <c r="R329" i="10"/>
  <c r="M329" i="10"/>
  <c r="H329" i="10"/>
  <c r="W328" i="10"/>
  <c r="R328" i="10"/>
  <c r="M328" i="10"/>
  <c r="W327" i="10"/>
  <c r="R327" i="10"/>
  <c r="M327" i="10"/>
  <c r="H327" i="10"/>
  <c r="W326" i="10"/>
  <c r="R326" i="10"/>
  <c r="M326" i="10"/>
  <c r="H326" i="10"/>
  <c r="W325" i="10"/>
  <c r="R325" i="10"/>
  <c r="M325" i="10"/>
  <c r="H325" i="10"/>
  <c r="W324" i="10"/>
  <c r="R324" i="10"/>
  <c r="M324" i="10"/>
  <c r="H324" i="10"/>
  <c r="W323" i="10"/>
  <c r="R323" i="10"/>
  <c r="M323" i="10"/>
  <c r="H323" i="10"/>
  <c r="W322" i="10"/>
  <c r="R322" i="10"/>
  <c r="M322" i="10"/>
  <c r="H322" i="10"/>
  <c r="W321" i="10"/>
  <c r="R321" i="10"/>
  <c r="M321" i="10"/>
  <c r="H321" i="10"/>
  <c r="W320" i="10"/>
  <c r="R320" i="10"/>
  <c r="M320" i="10"/>
  <c r="H320" i="10"/>
  <c r="W319" i="10"/>
  <c r="R319" i="10"/>
  <c r="M319" i="10"/>
  <c r="H319" i="10"/>
  <c r="W318" i="10"/>
  <c r="R318" i="10"/>
  <c r="M318" i="10"/>
  <c r="H318" i="10"/>
  <c r="W317" i="10"/>
  <c r="R317" i="10"/>
  <c r="M317" i="10"/>
  <c r="H317" i="10"/>
  <c r="W316" i="10"/>
  <c r="R316" i="10"/>
  <c r="M316" i="10"/>
  <c r="H316" i="10"/>
  <c r="W315" i="10"/>
  <c r="R315" i="10"/>
  <c r="M315" i="10"/>
  <c r="H315" i="10"/>
  <c r="W314" i="10"/>
  <c r="R314" i="10"/>
  <c r="M314" i="10"/>
  <c r="H314" i="10"/>
  <c r="W313" i="10"/>
  <c r="R313" i="10"/>
  <c r="M313" i="10"/>
  <c r="H313" i="10"/>
  <c r="W312" i="10"/>
  <c r="R312" i="10"/>
  <c r="M312" i="10"/>
  <c r="H312" i="10"/>
  <c r="W311" i="10"/>
  <c r="R311" i="10"/>
  <c r="M311" i="10"/>
  <c r="H311" i="10"/>
  <c r="W310" i="10"/>
  <c r="R310" i="10"/>
  <c r="M310" i="10"/>
  <c r="H310" i="10"/>
  <c r="W309" i="10"/>
  <c r="R309" i="10"/>
  <c r="M309" i="10"/>
  <c r="H309" i="10"/>
  <c r="W308" i="10"/>
  <c r="R308" i="10"/>
  <c r="M308" i="10"/>
  <c r="H308" i="10"/>
  <c r="W307" i="10"/>
  <c r="R307" i="10"/>
  <c r="M307" i="10"/>
  <c r="H307" i="10"/>
  <c r="W306" i="10"/>
  <c r="R306" i="10"/>
  <c r="M306" i="10"/>
  <c r="H306" i="10"/>
  <c r="W305" i="10"/>
  <c r="R305" i="10"/>
  <c r="M305" i="10"/>
  <c r="H305" i="10"/>
  <c r="W304" i="10"/>
  <c r="R304" i="10"/>
  <c r="M304" i="10"/>
  <c r="H304" i="10"/>
  <c r="W303" i="10"/>
  <c r="R303" i="10"/>
  <c r="M303" i="10"/>
  <c r="H303" i="10"/>
  <c r="W302" i="10"/>
  <c r="R302" i="10"/>
  <c r="H302" i="10"/>
  <c r="W301" i="10"/>
  <c r="R301" i="10"/>
  <c r="M301" i="10"/>
  <c r="H301" i="10"/>
  <c r="W300" i="10"/>
  <c r="R300" i="10"/>
  <c r="M300" i="10"/>
  <c r="H300" i="10"/>
  <c r="W299" i="10"/>
  <c r="R299" i="10"/>
  <c r="M299" i="10"/>
  <c r="H299" i="10"/>
  <c r="W298" i="10"/>
  <c r="R298" i="10"/>
  <c r="M298" i="10"/>
  <c r="H298" i="10"/>
  <c r="W297" i="10"/>
  <c r="R297" i="10"/>
  <c r="M297" i="10"/>
  <c r="H297" i="10"/>
  <c r="W296" i="10"/>
  <c r="R296" i="10"/>
  <c r="M296" i="10"/>
  <c r="H296" i="10"/>
  <c r="W295" i="10"/>
  <c r="R295" i="10"/>
  <c r="M295" i="10"/>
  <c r="H295" i="10"/>
  <c r="V294" i="10"/>
  <c r="U294" i="10"/>
  <c r="T294" i="10"/>
  <c r="S294" i="10"/>
  <c r="Q294" i="10"/>
  <c r="P294" i="10"/>
  <c r="O294" i="10"/>
  <c r="N294" i="10"/>
  <c r="L294" i="10"/>
  <c r="K294" i="10"/>
  <c r="J294" i="10"/>
  <c r="I294" i="10"/>
  <c r="G294" i="10"/>
  <c r="F294" i="10"/>
  <c r="E294" i="10"/>
  <c r="D294" i="10"/>
  <c r="C294" i="10"/>
  <c r="W292" i="10"/>
  <c r="R292" i="10"/>
  <c r="M292" i="10"/>
  <c r="H292" i="10"/>
  <c r="H291" i="10"/>
  <c r="H290" i="10"/>
  <c r="M289" i="10"/>
  <c r="H289" i="10"/>
  <c r="M288" i="10"/>
  <c r="H288" i="10"/>
  <c r="M287" i="10"/>
  <c r="H287" i="10"/>
  <c r="M286" i="10"/>
  <c r="H286" i="10"/>
  <c r="M285" i="10"/>
  <c r="H285" i="10"/>
  <c r="M284" i="10"/>
  <c r="H284" i="10"/>
  <c r="M283" i="10"/>
  <c r="H283" i="10"/>
  <c r="W282" i="10"/>
  <c r="R282" i="10"/>
  <c r="H282" i="10"/>
  <c r="H281" i="10"/>
  <c r="H280" i="10"/>
  <c r="M279" i="10"/>
  <c r="H279" i="10"/>
  <c r="H278" i="10"/>
  <c r="M277" i="10"/>
  <c r="H277" i="10"/>
  <c r="M276" i="10"/>
  <c r="H276" i="10"/>
  <c r="M275" i="10"/>
  <c r="H275" i="10"/>
  <c r="H274" i="10"/>
  <c r="H273" i="10"/>
  <c r="H272" i="10"/>
  <c r="H271" i="10"/>
  <c r="H270" i="10"/>
  <c r="M269" i="10"/>
  <c r="H268" i="10"/>
  <c r="H267" i="10"/>
  <c r="H266" i="10"/>
  <c r="V265" i="10"/>
  <c r="U265" i="10"/>
  <c r="T265" i="10"/>
  <c r="S265" i="10"/>
  <c r="Q265" i="10"/>
  <c r="P265" i="10"/>
  <c r="O265" i="10"/>
  <c r="N265" i="10"/>
  <c r="L265" i="10"/>
  <c r="K265" i="10"/>
  <c r="J265" i="10"/>
  <c r="I265" i="10"/>
  <c r="G265" i="10"/>
  <c r="F265" i="10"/>
  <c r="E265" i="10"/>
  <c r="D265" i="10"/>
  <c r="C265" i="10"/>
  <c r="W263" i="10"/>
  <c r="R263" i="10"/>
  <c r="M263" i="10"/>
  <c r="H263" i="10"/>
  <c r="W262" i="10"/>
  <c r="R262" i="10"/>
  <c r="M262" i="10"/>
  <c r="H262" i="10"/>
  <c r="W261" i="10"/>
  <c r="R261" i="10"/>
  <c r="M261" i="10"/>
  <c r="H261" i="10"/>
  <c r="W260" i="10"/>
  <c r="R260" i="10"/>
  <c r="M260" i="10"/>
  <c r="H260" i="10"/>
  <c r="W259" i="10"/>
  <c r="R259" i="10"/>
  <c r="M259" i="10"/>
  <c r="H259" i="10"/>
  <c r="V258" i="10"/>
  <c r="U258" i="10"/>
  <c r="T258" i="10"/>
  <c r="S258" i="10"/>
  <c r="Q258" i="10"/>
  <c r="P258" i="10"/>
  <c r="O258" i="10"/>
  <c r="N258" i="10"/>
  <c r="L258" i="10"/>
  <c r="K258" i="10"/>
  <c r="J258" i="10"/>
  <c r="I258" i="10"/>
  <c r="G258" i="10"/>
  <c r="F258" i="10"/>
  <c r="E258" i="10"/>
  <c r="D258" i="10"/>
  <c r="C258" i="10"/>
  <c r="W256" i="10"/>
  <c r="R256" i="10"/>
  <c r="M256" i="10"/>
  <c r="H256" i="10"/>
  <c r="W255" i="10"/>
  <c r="R255" i="10"/>
  <c r="M255" i="10"/>
  <c r="H255" i="10"/>
  <c r="W254" i="10"/>
  <c r="R254" i="10"/>
  <c r="M254" i="10"/>
  <c r="H254" i="10"/>
  <c r="W253" i="10"/>
  <c r="R253" i="10"/>
  <c r="M253" i="10"/>
  <c r="H253" i="10"/>
  <c r="W252" i="10"/>
  <c r="R252" i="10"/>
  <c r="M252" i="10"/>
  <c r="H252" i="10"/>
  <c r="V251" i="10"/>
  <c r="U251" i="10"/>
  <c r="T251" i="10"/>
  <c r="S251" i="10"/>
  <c r="Q251" i="10"/>
  <c r="P251" i="10"/>
  <c r="O251" i="10"/>
  <c r="N251" i="10"/>
  <c r="L251" i="10"/>
  <c r="K251" i="10"/>
  <c r="J251" i="10"/>
  <c r="I251" i="10"/>
  <c r="G251" i="10"/>
  <c r="F251" i="10"/>
  <c r="E251" i="10"/>
  <c r="D251" i="10"/>
  <c r="C251" i="10"/>
  <c r="W249" i="10"/>
  <c r="R249" i="10"/>
  <c r="M249" i="10"/>
  <c r="H249" i="10"/>
  <c r="W247" i="10"/>
  <c r="R247" i="10"/>
  <c r="M247" i="10"/>
  <c r="H247" i="10"/>
  <c r="W246" i="10"/>
  <c r="R246" i="10"/>
  <c r="M246" i="10"/>
  <c r="H246" i="10"/>
  <c r="W245" i="10"/>
  <c r="R245" i="10"/>
  <c r="M245" i="10"/>
  <c r="H245" i="10"/>
  <c r="W244" i="10"/>
  <c r="R244" i="10"/>
  <c r="M244" i="10"/>
  <c r="H244" i="10"/>
  <c r="W243" i="10"/>
  <c r="R243" i="10"/>
  <c r="M243" i="10"/>
  <c r="H243" i="10"/>
  <c r="W242" i="10"/>
  <c r="R242" i="10"/>
  <c r="M242" i="10"/>
  <c r="H242" i="10"/>
  <c r="W241" i="10"/>
  <c r="R241" i="10"/>
  <c r="M241" i="10"/>
  <c r="H241" i="10"/>
  <c r="W240" i="10"/>
  <c r="R240" i="10"/>
  <c r="M240" i="10"/>
  <c r="H240" i="10"/>
  <c r="W239" i="10"/>
  <c r="R239" i="10"/>
  <c r="M239" i="10"/>
  <c r="H239" i="10"/>
  <c r="W238" i="10"/>
  <c r="R238" i="10"/>
  <c r="M238" i="10"/>
  <c r="H238" i="10"/>
  <c r="W237" i="10"/>
  <c r="R237" i="10"/>
  <c r="M237" i="10"/>
  <c r="H237" i="10"/>
  <c r="V236" i="10"/>
  <c r="U236" i="10"/>
  <c r="T236" i="10"/>
  <c r="S236" i="10"/>
  <c r="Q236" i="10"/>
  <c r="P236" i="10"/>
  <c r="O236" i="10"/>
  <c r="N236" i="10"/>
  <c r="L236" i="10"/>
  <c r="K236" i="10"/>
  <c r="J236" i="10"/>
  <c r="I236" i="10"/>
  <c r="G236" i="10"/>
  <c r="F236" i="10"/>
  <c r="E236" i="10"/>
  <c r="D236" i="10"/>
  <c r="C236" i="10"/>
  <c r="W234" i="10"/>
  <c r="R234" i="10"/>
  <c r="M234" i="10"/>
  <c r="H234" i="10"/>
  <c r="W233" i="10"/>
  <c r="R233" i="10"/>
  <c r="M233" i="10"/>
  <c r="H233" i="10"/>
  <c r="W232" i="10"/>
  <c r="R232" i="10"/>
  <c r="M232" i="10"/>
  <c r="H232" i="10"/>
  <c r="W231" i="10"/>
  <c r="R231" i="10"/>
  <c r="M231" i="10"/>
  <c r="H231" i="10"/>
  <c r="W230" i="10"/>
  <c r="R230" i="10"/>
  <c r="M230" i="10"/>
  <c r="H230" i="10"/>
  <c r="W229" i="10"/>
  <c r="R229" i="10"/>
  <c r="M229" i="10"/>
  <c r="H229" i="10"/>
  <c r="V228" i="10"/>
  <c r="U228" i="10"/>
  <c r="T228" i="10"/>
  <c r="S228" i="10"/>
  <c r="Q228" i="10"/>
  <c r="P228" i="10"/>
  <c r="O228" i="10"/>
  <c r="N228" i="10"/>
  <c r="L228" i="10"/>
  <c r="K228" i="10"/>
  <c r="J228" i="10"/>
  <c r="I228" i="10"/>
  <c r="G228" i="10"/>
  <c r="F228" i="10"/>
  <c r="E228" i="10"/>
  <c r="D228" i="10"/>
  <c r="C228" i="10"/>
  <c r="V226" i="10"/>
  <c r="U226" i="10"/>
  <c r="T226" i="10"/>
  <c r="S226" i="10"/>
  <c r="Q226" i="10"/>
  <c r="P226" i="10"/>
  <c r="O226" i="10"/>
  <c r="N226" i="10"/>
  <c r="L226" i="10"/>
  <c r="K226" i="10"/>
  <c r="H226" i="10"/>
  <c r="W224" i="10"/>
  <c r="R224" i="10"/>
  <c r="M224" i="10"/>
  <c r="H224" i="10"/>
  <c r="W223" i="10"/>
  <c r="R223" i="10"/>
  <c r="M223" i="10"/>
  <c r="H223" i="10"/>
  <c r="W222" i="10"/>
  <c r="R222" i="10"/>
  <c r="M222" i="10"/>
  <c r="H222" i="10"/>
  <c r="W221" i="10"/>
  <c r="R221" i="10"/>
  <c r="M221" i="10"/>
  <c r="H221" i="10"/>
  <c r="W220" i="10"/>
  <c r="R220" i="10"/>
  <c r="M220" i="10"/>
  <c r="H220" i="10"/>
  <c r="W219" i="10"/>
  <c r="R219" i="10"/>
  <c r="M219" i="10"/>
  <c r="H219" i="10"/>
  <c r="W218" i="10"/>
  <c r="R218" i="10"/>
  <c r="M218" i="10"/>
  <c r="H218" i="10"/>
  <c r="W217" i="10"/>
  <c r="R217" i="10"/>
  <c r="M217" i="10"/>
  <c r="H217" i="10"/>
  <c r="W216" i="10"/>
  <c r="R216" i="10"/>
  <c r="M216" i="10"/>
  <c r="H216" i="10"/>
  <c r="W215" i="10"/>
  <c r="R215" i="10"/>
  <c r="M215" i="10"/>
  <c r="H215" i="10"/>
  <c r="W214" i="10"/>
  <c r="R214" i="10"/>
  <c r="M214" i="10"/>
  <c r="H214" i="10"/>
  <c r="W213" i="10"/>
  <c r="R213" i="10"/>
  <c r="M213" i="10"/>
  <c r="H213" i="10"/>
  <c r="W212" i="10"/>
  <c r="R212" i="10"/>
  <c r="M212" i="10"/>
  <c r="H212" i="10"/>
  <c r="W211" i="10"/>
  <c r="R211" i="10"/>
  <c r="M211" i="10"/>
  <c r="H211" i="10"/>
  <c r="W210" i="10"/>
  <c r="R210" i="10"/>
  <c r="M210" i="10"/>
  <c r="H210" i="10"/>
  <c r="W209" i="10"/>
  <c r="R209" i="10"/>
  <c r="M209" i="10"/>
  <c r="H209" i="10"/>
  <c r="W208" i="10"/>
  <c r="R208" i="10"/>
  <c r="M208" i="10"/>
  <c r="H208" i="10"/>
  <c r="W207" i="10"/>
  <c r="R207" i="10"/>
  <c r="M207" i="10"/>
  <c r="H207" i="10"/>
  <c r="W206" i="10"/>
  <c r="R206" i="10"/>
  <c r="M206" i="10"/>
  <c r="H206" i="10"/>
  <c r="W205" i="10"/>
  <c r="R205" i="10"/>
  <c r="M205" i="10"/>
  <c r="H205" i="10"/>
  <c r="W204" i="10"/>
  <c r="R204" i="10"/>
  <c r="M204" i="10"/>
  <c r="H204" i="10"/>
  <c r="W203" i="10"/>
  <c r="R203" i="10"/>
  <c r="M203" i="10"/>
  <c r="H203" i="10"/>
  <c r="W202" i="10"/>
  <c r="R202" i="10"/>
  <c r="M202" i="10"/>
  <c r="H202" i="10"/>
  <c r="W201" i="10"/>
  <c r="R201" i="10"/>
  <c r="M201" i="10"/>
  <c r="H201" i="10"/>
  <c r="W200" i="10"/>
  <c r="R200" i="10"/>
  <c r="M200" i="10"/>
  <c r="H200" i="10"/>
  <c r="W199" i="10"/>
  <c r="R199" i="10"/>
  <c r="M199" i="10"/>
  <c r="H199" i="10"/>
  <c r="W198" i="10"/>
  <c r="R198" i="10"/>
  <c r="M198" i="10"/>
  <c r="H198" i="10"/>
  <c r="W197" i="10"/>
  <c r="R197" i="10"/>
  <c r="M197" i="10"/>
  <c r="H197" i="10"/>
  <c r="W196" i="10"/>
  <c r="R196" i="10"/>
  <c r="M196" i="10"/>
  <c r="H196" i="10"/>
  <c r="W195" i="10"/>
  <c r="R195" i="10"/>
  <c r="M195" i="10"/>
  <c r="H195" i="10"/>
  <c r="W194" i="10"/>
  <c r="R194" i="10"/>
  <c r="M194" i="10"/>
  <c r="H194" i="10"/>
  <c r="W193" i="10"/>
  <c r="R193" i="10"/>
  <c r="M193" i="10"/>
  <c r="H193" i="10"/>
  <c r="W192" i="10"/>
  <c r="R192" i="10"/>
  <c r="M192" i="10"/>
  <c r="H192" i="10"/>
  <c r="W191" i="10"/>
  <c r="R191" i="10"/>
  <c r="M191" i="10"/>
  <c r="H191" i="10"/>
  <c r="W190" i="10"/>
  <c r="R190" i="10"/>
  <c r="M190" i="10"/>
  <c r="H190" i="10"/>
  <c r="W189" i="10"/>
  <c r="R189" i="10"/>
  <c r="M189" i="10"/>
  <c r="H189" i="10"/>
  <c r="W188" i="10"/>
  <c r="R188" i="10"/>
  <c r="M188" i="10"/>
  <c r="H188" i="10"/>
  <c r="W187" i="10"/>
  <c r="R187" i="10"/>
  <c r="M187" i="10"/>
  <c r="H187" i="10"/>
  <c r="W186" i="10"/>
  <c r="R186" i="10"/>
  <c r="M186" i="10"/>
  <c r="H186" i="10"/>
  <c r="W185" i="10"/>
  <c r="R185" i="10"/>
  <c r="M185" i="10"/>
  <c r="H185" i="10"/>
  <c r="W184" i="10"/>
  <c r="R184" i="10"/>
  <c r="M184" i="10"/>
  <c r="H184" i="10"/>
  <c r="W183" i="10"/>
  <c r="R183" i="10"/>
  <c r="M183" i="10"/>
  <c r="H183" i="10"/>
  <c r="W182" i="10"/>
  <c r="R182" i="10"/>
  <c r="M182" i="10"/>
  <c r="H182" i="10"/>
  <c r="W181" i="10"/>
  <c r="R181" i="10"/>
  <c r="M181" i="10"/>
  <c r="H181" i="10"/>
  <c r="W180" i="10"/>
  <c r="R180" i="10"/>
  <c r="M180" i="10"/>
  <c r="H180" i="10"/>
  <c r="W179" i="10"/>
  <c r="R179" i="10"/>
  <c r="M179" i="10"/>
  <c r="H179" i="10"/>
  <c r="W178" i="10"/>
  <c r="R178" i="10"/>
  <c r="M178" i="10"/>
  <c r="H178" i="10"/>
  <c r="W177" i="10"/>
  <c r="R177" i="10"/>
  <c r="M177" i="10"/>
  <c r="H177" i="10"/>
  <c r="W176" i="10"/>
  <c r="R176" i="10"/>
  <c r="M176" i="10"/>
  <c r="H176" i="10"/>
  <c r="W175" i="10"/>
  <c r="R175" i="10"/>
  <c r="M175" i="10"/>
  <c r="H175" i="10"/>
  <c r="W174" i="10"/>
  <c r="R174" i="10"/>
  <c r="M174" i="10"/>
  <c r="H174" i="10"/>
  <c r="W173" i="10"/>
  <c r="R173" i="10"/>
  <c r="M173" i="10"/>
  <c r="H173" i="10"/>
  <c r="W172" i="10"/>
  <c r="R172" i="10"/>
  <c r="M172" i="10"/>
  <c r="H172" i="10"/>
  <c r="W171" i="10"/>
  <c r="R171" i="10"/>
  <c r="M171" i="10"/>
  <c r="H171" i="10"/>
  <c r="W170" i="10"/>
  <c r="R170" i="10"/>
  <c r="M170" i="10"/>
  <c r="H170" i="10"/>
  <c r="W169" i="10"/>
  <c r="R169" i="10"/>
  <c r="M169" i="10"/>
  <c r="H169" i="10"/>
  <c r="W168" i="10"/>
  <c r="R168" i="10"/>
  <c r="M168" i="10"/>
  <c r="H168" i="10"/>
  <c r="W167" i="10"/>
  <c r="R167" i="10"/>
  <c r="M167" i="10"/>
  <c r="H167" i="10"/>
  <c r="W166" i="10"/>
  <c r="R166" i="10"/>
  <c r="M166" i="10"/>
  <c r="H166" i="10"/>
  <c r="W165" i="10"/>
  <c r="R165" i="10"/>
  <c r="M165" i="10"/>
  <c r="H165" i="10"/>
  <c r="W164" i="10"/>
  <c r="R164" i="10"/>
  <c r="M164" i="10"/>
  <c r="H164" i="10"/>
  <c r="W163" i="10"/>
  <c r="R163" i="10"/>
  <c r="M163" i="10"/>
  <c r="H163" i="10"/>
  <c r="W162" i="10"/>
  <c r="R162" i="10"/>
  <c r="M162" i="10"/>
  <c r="H162" i="10"/>
  <c r="W161" i="10"/>
  <c r="R161" i="10"/>
  <c r="M161" i="10"/>
  <c r="H161" i="10"/>
  <c r="W160" i="10"/>
  <c r="R160" i="10"/>
  <c r="M160" i="10"/>
  <c r="H160" i="10"/>
  <c r="W159" i="10"/>
  <c r="R159" i="10"/>
  <c r="M159" i="10"/>
  <c r="H159" i="10"/>
  <c r="W158" i="10"/>
  <c r="R158" i="10"/>
  <c r="M158" i="10"/>
  <c r="H158" i="10"/>
  <c r="W157" i="10"/>
  <c r="R157" i="10"/>
  <c r="M157" i="10"/>
  <c r="H157" i="10"/>
  <c r="W156" i="10"/>
  <c r="R156" i="10"/>
  <c r="M156" i="10"/>
  <c r="H156" i="10"/>
  <c r="W155" i="10"/>
  <c r="R155" i="10"/>
  <c r="M155" i="10"/>
  <c r="H155" i="10"/>
  <c r="W154" i="10"/>
  <c r="R154" i="10"/>
  <c r="M154" i="10"/>
  <c r="H154" i="10"/>
  <c r="W153" i="10"/>
  <c r="R153" i="10"/>
  <c r="M153" i="10"/>
  <c r="H153" i="10"/>
  <c r="W152" i="10"/>
  <c r="R152" i="10"/>
  <c r="M152" i="10"/>
  <c r="H152" i="10"/>
  <c r="W151" i="10"/>
  <c r="R151" i="10"/>
  <c r="M151" i="10"/>
  <c r="H151" i="10"/>
  <c r="W150" i="10"/>
  <c r="R150" i="10"/>
  <c r="M150" i="10"/>
  <c r="H150" i="10"/>
  <c r="W149" i="10"/>
  <c r="R149" i="10"/>
  <c r="M149" i="10"/>
  <c r="H149" i="10"/>
  <c r="W148" i="10"/>
  <c r="R148" i="10"/>
  <c r="M148" i="10"/>
  <c r="H148" i="10"/>
  <c r="W147" i="10"/>
  <c r="R147" i="10"/>
  <c r="M147" i="10"/>
  <c r="H147" i="10"/>
  <c r="W146" i="10"/>
  <c r="R146" i="10"/>
  <c r="M146" i="10"/>
  <c r="H146" i="10"/>
  <c r="W145" i="10"/>
  <c r="R145" i="10"/>
  <c r="M145" i="10"/>
  <c r="H145" i="10"/>
  <c r="W144" i="10"/>
  <c r="R144" i="10"/>
  <c r="M144" i="10"/>
  <c r="H144" i="10"/>
  <c r="W143" i="10"/>
  <c r="R143" i="10"/>
  <c r="M143" i="10"/>
  <c r="H143" i="10"/>
  <c r="W142" i="10"/>
  <c r="R142" i="10"/>
  <c r="M142" i="10"/>
  <c r="H142" i="10"/>
  <c r="W141" i="10"/>
  <c r="R141" i="10"/>
  <c r="M141" i="10"/>
  <c r="H141" i="10"/>
  <c r="W140" i="10"/>
  <c r="R140" i="10"/>
  <c r="M140" i="10"/>
  <c r="H140" i="10"/>
  <c r="W139" i="10"/>
  <c r="R139" i="10"/>
  <c r="M139" i="10"/>
  <c r="H139" i="10"/>
  <c r="W138" i="10"/>
  <c r="R138" i="10"/>
  <c r="M138" i="10"/>
  <c r="H138" i="10"/>
  <c r="W137" i="10"/>
  <c r="R137" i="10"/>
  <c r="M137" i="10"/>
  <c r="H137" i="10"/>
  <c r="W136" i="10"/>
  <c r="R136" i="10"/>
  <c r="M136" i="10"/>
  <c r="H136" i="10"/>
  <c r="W135" i="10"/>
  <c r="R135" i="10"/>
  <c r="M135" i="10"/>
  <c r="H135" i="10"/>
  <c r="W134" i="10"/>
  <c r="R134" i="10"/>
  <c r="M134" i="10"/>
  <c r="H134" i="10"/>
  <c r="W133" i="10"/>
  <c r="R133" i="10"/>
  <c r="M133" i="10"/>
  <c r="H133" i="10"/>
  <c r="W132" i="10"/>
  <c r="R132" i="10"/>
  <c r="M132" i="10"/>
  <c r="H132" i="10"/>
  <c r="W131" i="10"/>
  <c r="R131" i="10"/>
  <c r="M131" i="10"/>
  <c r="H131" i="10"/>
  <c r="W130" i="10"/>
  <c r="R130" i="10"/>
  <c r="M130" i="10"/>
  <c r="H130" i="10"/>
  <c r="W129" i="10"/>
  <c r="R129" i="10"/>
  <c r="M129" i="10"/>
  <c r="H129" i="10"/>
  <c r="W128" i="10"/>
  <c r="R128" i="10"/>
  <c r="M128" i="10"/>
  <c r="H128" i="10"/>
  <c r="W127" i="10"/>
  <c r="R127" i="10"/>
  <c r="M127" i="10"/>
  <c r="H127" i="10"/>
  <c r="W126" i="10"/>
  <c r="R126" i="10"/>
  <c r="M126" i="10"/>
  <c r="H126" i="10"/>
  <c r="W125" i="10"/>
  <c r="R125" i="10"/>
  <c r="M125" i="10"/>
  <c r="H125" i="10"/>
  <c r="W124" i="10"/>
  <c r="R124" i="10"/>
  <c r="M124" i="10"/>
  <c r="H124" i="10"/>
  <c r="W123" i="10"/>
  <c r="R123" i="10"/>
  <c r="M123" i="10"/>
  <c r="H123" i="10"/>
  <c r="W122" i="10"/>
  <c r="R122" i="10"/>
  <c r="M122" i="10"/>
  <c r="H122" i="10"/>
  <c r="W121" i="10"/>
  <c r="R121" i="10"/>
  <c r="M121" i="10"/>
  <c r="H121" i="10"/>
  <c r="W120" i="10"/>
  <c r="R120" i="10"/>
  <c r="M120" i="10"/>
  <c r="H120" i="10"/>
  <c r="W119" i="10"/>
  <c r="R119" i="10"/>
  <c r="M119" i="10"/>
  <c r="H119" i="10"/>
  <c r="W118" i="10"/>
  <c r="R118" i="10"/>
  <c r="M118" i="10"/>
  <c r="H118" i="10"/>
  <c r="W117" i="10"/>
  <c r="R117" i="10"/>
  <c r="M117" i="10"/>
  <c r="H117" i="10"/>
  <c r="W116" i="10"/>
  <c r="R116" i="10"/>
  <c r="M116" i="10"/>
  <c r="H116" i="10"/>
  <c r="W115" i="10"/>
  <c r="R115" i="10"/>
  <c r="M115" i="10"/>
  <c r="H115" i="10"/>
  <c r="W114" i="10"/>
  <c r="R114" i="10"/>
  <c r="M114" i="10"/>
  <c r="H114" i="10"/>
  <c r="W113" i="10"/>
  <c r="R113" i="10"/>
  <c r="M113" i="10"/>
  <c r="H113" i="10"/>
  <c r="W112" i="10"/>
  <c r="R112" i="10"/>
  <c r="M112" i="10"/>
  <c r="H112" i="10"/>
  <c r="W111" i="10"/>
  <c r="R111" i="10"/>
  <c r="M111" i="10"/>
  <c r="H111" i="10"/>
  <c r="W110" i="10"/>
  <c r="R110" i="10"/>
  <c r="M110" i="10"/>
  <c r="H110" i="10"/>
  <c r="W109" i="10"/>
  <c r="R109" i="10"/>
  <c r="M109" i="10"/>
  <c r="H109" i="10"/>
  <c r="W108" i="10"/>
  <c r="R108" i="10"/>
  <c r="M108" i="10"/>
  <c r="H108" i="10"/>
  <c r="W107" i="10"/>
  <c r="R107" i="10"/>
  <c r="M107" i="10"/>
  <c r="H107" i="10"/>
  <c r="W106" i="10"/>
  <c r="R106" i="10"/>
  <c r="M106" i="10"/>
  <c r="H106" i="10"/>
  <c r="W105" i="10"/>
  <c r="R105" i="10"/>
  <c r="M105" i="10"/>
  <c r="H105" i="10"/>
  <c r="W104" i="10"/>
  <c r="R104" i="10"/>
  <c r="M104" i="10"/>
  <c r="H104" i="10"/>
  <c r="W103" i="10"/>
  <c r="R103" i="10"/>
  <c r="M103" i="10"/>
  <c r="H103" i="10"/>
  <c r="W102" i="10"/>
  <c r="R102" i="10"/>
  <c r="M102" i="10"/>
  <c r="H102" i="10"/>
  <c r="W101" i="10"/>
  <c r="R101" i="10"/>
  <c r="M101" i="10"/>
  <c r="H101" i="10"/>
  <c r="W100" i="10"/>
  <c r="R100" i="10"/>
  <c r="M100" i="10"/>
  <c r="H100" i="10"/>
  <c r="W99" i="10"/>
  <c r="R99" i="10"/>
  <c r="M99" i="10"/>
  <c r="H99" i="10"/>
  <c r="W98" i="10"/>
  <c r="R98" i="10"/>
  <c r="M98" i="10"/>
  <c r="H98" i="10"/>
  <c r="W97" i="10"/>
  <c r="R97" i="10"/>
  <c r="M97" i="10"/>
  <c r="H97" i="10"/>
  <c r="W96" i="10"/>
  <c r="R96" i="10"/>
  <c r="M96" i="10"/>
  <c r="H96" i="10"/>
  <c r="W95" i="10"/>
  <c r="R95" i="10"/>
  <c r="M95" i="10"/>
  <c r="H95" i="10"/>
  <c r="W94" i="10"/>
  <c r="R94" i="10"/>
  <c r="M94" i="10"/>
  <c r="H94" i="10"/>
  <c r="W93" i="10"/>
  <c r="R93" i="10"/>
  <c r="M93" i="10"/>
  <c r="H93" i="10"/>
  <c r="W92" i="10"/>
  <c r="R92" i="10"/>
  <c r="M92" i="10"/>
  <c r="H92" i="10"/>
  <c r="W91" i="10"/>
  <c r="R91" i="10"/>
  <c r="M91" i="10"/>
  <c r="H91" i="10"/>
  <c r="V90" i="10"/>
  <c r="U90" i="10"/>
  <c r="T90" i="10"/>
  <c r="S90" i="10"/>
  <c r="Q90" i="10"/>
  <c r="P90" i="10"/>
  <c r="O90" i="10"/>
  <c r="N90" i="10"/>
  <c r="L90" i="10"/>
  <c r="K90" i="10"/>
  <c r="J90" i="10"/>
  <c r="I90" i="10"/>
  <c r="G90" i="10"/>
  <c r="F90" i="10"/>
  <c r="E90" i="10"/>
  <c r="D90" i="10"/>
  <c r="C90" i="10"/>
  <c r="H88" i="10"/>
  <c r="H87" i="10"/>
  <c r="H86" i="10"/>
  <c r="H85" i="10"/>
  <c r="H82" i="10"/>
  <c r="H81" i="10"/>
  <c r="H79" i="10"/>
  <c r="H75" i="10"/>
  <c r="H74" i="10"/>
  <c r="H73" i="10"/>
  <c r="H71" i="10"/>
  <c r="H66" i="10"/>
  <c r="H65" i="10"/>
  <c r="H62" i="10"/>
  <c r="H57" i="10"/>
  <c r="H56" i="10"/>
  <c r="H55" i="10"/>
  <c r="H53" i="10"/>
  <c r="H49" i="10"/>
  <c r="H48" i="10"/>
  <c r="H47" i="10"/>
  <c r="H46" i="10"/>
  <c r="H44" i="10"/>
  <c r="H43" i="10"/>
  <c r="H42" i="10"/>
  <c r="H41" i="10"/>
  <c r="H40" i="10"/>
  <c r="H39" i="10"/>
  <c r="H38" i="10"/>
  <c r="H37" i="10"/>
  <c r="H36" i="10"/>
  <c r="H35" i="10"/>
  <c r="H34" i="10"/>
  <c r="H33" i="10"/>
  <c r="H32" i="10"/>
  <c r="H31" i="10"/>
  <c r="H30" i="10"/>
  <c r="H29" i="10"/>
  <c r="H28" i="10"/>
  <c r="H27" i="10"/>
  <c r="H26" i="10"/>
  <c r="H25" i="10"/>
  <c r="H24" i="10"/>
  <c r="H23" i="10"/>
  <c r="H22" i="10"/>
  <c r="H21" i="10"/>
  <c r="H20" i="10"/>
  <c r="V19" i="10"/>
  <c r="U19" i="10"/>
  <c r="T19" i="10"/>
  <c r="S19" i="10"/>
  <c r="Q19" i="10"/>
  <c r="P19" i="10"/>
  <c r="O19" i="10"/>
  <c r="N19" i="10"/>
  <c r="L19" i="10"/>
  <c r="K19" i="10"/>
  <c r="J19" i="10"/>
  <c r="I19" i="10"/>
  <c r="G19" i="10"/>
  <c r="F19" i="10"/>
  <c r="E19" i="10"/>
  <c r="D19" i="10"/>
  <c r="C19" i="10"/>
  <c r="H18" i="10"/>
  <c r="H17" i="10"/>
  <c r="H16" i="10"/>
  <c r="W15" i="10"/>
  <c r="R15" i="10"/>
  <c r="H15" i="10"/>
  <c r="W14" i="10"/>
  <c r="R14" i="10"/>
  <c r="M14" i="10"/>
  <c r="H14" i="10"/>
  <c r="H13" i="10"/>
  <c r="H12" i="10"/>
  <c r="H11" i="10"/>
  <c r="H10" i="10"/>
  <c r="V9" i="10"/>
  <c r="U9" i="10"/>
  <c r="T9" i="10"/>
  <c r="S9" i="10"/>
  <c r="Q9" i="10"/>
  <c r="P9" i="10"/>
  <c r="O9" i="10"/>
  <c r="N9" i="10"/>
  <c r="L9" i="10"/>
  <c r="K9" i="10"/>
  <c r="J9" i="10"/>
  <c r="I9" i="10"/>
  <c r="G9" i="10"/>
  <c r="F9" i="10"/>
  <c r="E9" i="10"/>
  <c r="D9" i="10"/>
  <c r="C9" i="10"/>
  <c r="I357" i="10" l="1"/>
  <c r="I8" i="10" s="1"/>
  <c r="H943" i="10"/>
  <c r="S357" i="10"/>
  <c r="K357" i="10"/>
  <c r="K8" i="10" s="1"/>
  <c r="P357" i="10"/>
  <c r="U357" i="10"/>
  <c r="J357" i="10"/>
  <c r="J8" i="10" s="1"/>
  <c r="O357" i="10"/>
  <c r="O8" i="10" s="1"/>
  <c r="D435" i="10"/>
  <c r="M758" i="10"/>
  <c r="R758" i="10"/>
  <c r="W758" i="10"/>
  <c r="I933" i="10"/>
  <c r="J933" i="10" s="1"/>
  <c r="K933" i="10" s="1"/>
  <c r="L933" i="10" s="1"/>
  <c r="N933" i="10" s="1"/>
  <c r="O933" i="10" s="1"/>
  <c r="P933" i="10" s="1"/>
  <c r="Q933" i="10" s="1"/>
  <c r="S933" i="10" s="1"/>
  <c r="I944" i="10"/>
  <c r="J944" i="10" s="1"/>
  <c r="K944" i="10" s="1"/>
  <c r="L944" i="10" s="1"/>
  <c r="N944" i="10" s="1"/>
  <c r="O944" i="10" s="1"/>
  <c r="P944" i="10" s="1"/>
  <c r="Q944" i="10" s="1"/>
  <c r="S944" i="10" s="1"/>
  <c r="S8" i="10"/>
  <c r="H881" i="10"/>
  <c r="H883" i="10"/>
  <c r="H935" i="10"/>
  <c r="G357" i="10"/>
  <c r="G8" i="10" s="1"/>
  <c r="L357" i="10"/>
  <c r="L8" i="10" s="1"/>
  <c r="Q357" i="10"/>
  <c r="Q8" i="10" s="1"/>
  <c r="H939" i="10"/>
  <c r="H954" i="10"/>
  <c r="H959" i="10"/>
  <c r="H966" i="10"/>
  <c r="C8" i="10"/>
  <c r="R226" i="10"/>
  <c r="W226" i="10"/>
  <c r="H258" i="10"/>
  <c r="W258" i="10"/>
  <c r="H950" i="10"/>
  <c r="H953" i="10"/>
  <c r="H509" i="10"/>
  <c r="M509" i="10"/>
  <c r="W509" i="10"/>
  <c r="H582" i="10"/>
  <c r="M582" i="10"/>
  <c r="R582" i="10"/>
  <c r="W582" i="10"/>
  <c r="M686" i="10"/>
  <c r="R686" i="10"/>
  <c r="W686" i="10"/>
  <c r="M764" i="10"/>
  <c r="R764" i="10"/>
  <c r="W764" i="10"/>
  <c r="H932" i="10"/>
  <c r="H949" i="10"/>
  <c r="I951" i="10"/>
  <c r="J951" i="10" s="1"/>
  <c r="K951" i="10" s="1"/>
  <c r="L951" i="10" s="1"/>
  <c r="N951" i="10" s="1"/>
  <c r="O951" i="10" s="1"/>
  <c r="P951" i="10" s="1"/>
  <c r="Q951" i="10" s="1"/>
  <c r="S951" i="10" s="1"/>
  <c r="T951" i="10" s="1"/>
  <c r="U951" i="10" s="1"/>
  <c r="V951" i="10" s="1"/>
  <c r="I958" i="10"/>
  <c r="J958" i="10" s="1"/>
  <c r="K958" i="10" s="1"/>
  <c r="L958" i="10" s="1"/>
  <c r="N958" i="10" s="1"/>
  <c r="O958" i="10" s="1"/>
  <c r="P958" i="10" s="1"/>
  <c r="Q958" i="10" s="1"/>
  <c r="S958" i="10" s="1"/>
  <c r="H958" i="10"/>
  <c r="R9" i="10"/>
  <c r="W9" i="10"/>
  <c r="R236" i="10"/>
  <c r="W236" i="10"/>
  <c r="R358" i="10"/>
  <c r="J863" i="10"/>
  <c r="K863" i="10" s="1"/>
  <c r="L863" i="10" s="1"/>
  <c r="N863" i="10" s="1"/>
  <c r="O863" i="10" s="1"/>
  <c r="P863" i="10" s="1"/>
  <c r="Q863" i="10" s="1"/>
  <c r="J873" i="10"/>
  <c r="K873" i="10" s="1"/>
  <c r="L873" i="10" s="1"/>
  <c r="N873" i="10" s="1"/>
  <c r="O873" i="10" s="1"/>
  <c r="P873" i="10" s="1"/>
  <c r="Q873" i="10" s="1"/>
  <c r="H886" i="10"/>
  <c r="I937" i="10"/>
  <c r="J937" i="10" s="1"/>
  <c r="K937" i="10" s="1"/>
  <c r="L937" i="10" s="1"/>
  <c r="N937" i="10" s="1"/>
  <c r="O937" i="10" s="1"/>
  <c r="P937" i="10" s="1"/>
  <c r="Q937" i="10" s="1"/>
  <c r="S937" i="10" s="1"/>
  <c r="T937" i="10" s="1"/>
  <c r="U937" i="10" s="1"/>
  <c r="V937" i="10" s="1"/>
  <c r="I940" i="10"/>
  <c r="J940" i="10" s="1"/>
  <c r="K940" i="10" s="1"/>
  <c r="L940" i="10" s="1"/>
  <c r="N940" i="10" s="1"/>
  <c r="O940" i="10" s="1"/>
  <c r="P940" i="10" s="1"/>
  <c r="Q940" i="10" s="1"/>
  <c r="S940" i="10" s="1"/>
  <c r="T940" i="10" s="1"/>
  <c r="U940" i="10" s="1"/>
  <c r="V940" i="10" s="1"/>
  <c r="H940" i="10"/>
  <c r="I945" i="10"/>
  <c r="J945" i="10" s="1"/>
  <c r="K945" i="10" s="1"/>
  <c r="L945" i="10" s="1"/>
  <c r="N945" i="10" s="1"/>
  <c r="O945" i="10" s="1"/>
  <c r="P945" i="10" s="1"/>
  <c r="Q945" i="10" s="1"/>
  <c r="S945" i="10" s="1"/>
  <c r="T945" i="10" s="1"/>
  <c r="U945" i="10" s="1"/>
  <c r="V945" i="10" s="1"/>
  <c r="H945" i="10"/>
  <c r="H947" i="10"/>
  <c r="I947" i="10"/>
  <c r="J947" i="10" s="1"/>
  <c r="K947" i="10" s="1"/>
  <c r="L947" i="10" s="1"/>
  <c r="N947" i="10" s="1"/>
  <c r="O947" i="10" s="1"/>
  <c r="P947" i="10" s="1"/>
  <c r="Q947" i="10" s="1"/>
  <c r="S947" i="10" s="1"/>
  <c r="T947" i="10" s="1"/>
  <c r="I962" i="10"/>
  <c r="J962" i="10" s="1"/>
  <c r="K962" i="10" s="1"/>
  <c r="L962" i="10" s="1"/>
  <c r="N962" i="10" s="1"/>
  <c r="O962" i="10" s="1"/>
  <c r="P962" i="10" s="1"/>
  <c r="Q962" i="10" s="1"/>
  <c r="S962" i="10" s="1"/>
  <c r="H962" i="10"/>
  <c r="M892" i="10"/>
  <c r="I936" i="10"/>
  <c r="J936" i="10" s="1"/>
  <c r="K936" i="10" s="1"/>
  <c r="L936" i="10" s="1"/>
  <c r="N936" i="10" s="1"/>
  <c r="O936" i="10" s="1"/>
  <c r="P936" i="10" s="1"/>
  <c r="Q936" i="10" s="1"/>
  <c r="S936" i="10" s="1"/>
  <c r="T936" i="10" s="1"/>
  <c r="U936" i="10" s="1"/>
  <c r="V936" i="10" s="1"/>
  <c r="H936" i="10"/>
  <c r="H941" i="10"/>
  <c r="I941" i="10"/>
  <c r="J941" i="10" s="1"/>
  <c r="K941" i="10" s="1"/>
  <c r="L941" i="10" s="1"/>
  <c r="N941" i="10" s="1"/>
  <c r="O941" i="10" s="1"/>
  <c r="P941" i="10" s="1"/>
  <c r="Q941" i="10" s="1"/>
  <c r="S941" i="10" s="1"/>
  <c r="I946" i="10"/>
  <c r="J946" i="10" s="1"/>
  <c r="K946" i="10" s="1"/>
  <c r="L946" i="10" s="1"/>
  <c r="N946" i="10" s="1"/>
  <c r="O946" i="10" s="1"/>
  <c r="P946" i="10" s="1"/>
  <c r="Q946" i="10" s="1"/>
  <c r="S946" i="10" s="1"/>
  <c r="T946" i="10" s="1"/>
  <c r="U946" i="10" s="1"/>
  <c r="V946" i="10" s="1"/>
  <c r="H946" i="10"/>
  <c r="E8" i="10"/>
  <c r="H251" i="10"/>
  <c r="M251" i="10"/>
  <c r="M354" i="10"/>
  <c r="R354" i="10"/>
  <c r="J862" i="10"/>
  <c r="K862" i="10" s="1"/>
  <c r="L862" i="10" s="1"/>
  <c r="N862" i="10" s="1"/>
  <c r="O862" i="10" s="1"/>
  <c r="I967" i="10"/>
  <c r="J967" i="10" s="1"/>
  <c r="K967" i="10" s="1"/>
  <c r="L967" i="10" s="1"/>
  <c r="N967" i="10" s="1"/>
  <c r="O967" i="10" s="1"/>
  <c r="P967" i="10" s="1"/>
  <c r="Q967" i="10" s="1"/>
  <c r="S967" i="10" s="1"/>
  <c r="W358" i="10"/>
  <c r="V357" i="10"/>
  <c r="V8" i="10" s="1"/>
  <c r="H693" i="10"/>
  <c r="W693" i="10"/>
  <c r="H814" i="10"/>
  <c r="R814" i="10"/>
  <c r="W814" i="10"/>
  <c r="H19" i="10"/>
  <c r="W19" i="10"/>
  <c r="H90" i="10"/>
  <c r="M90" i="10"/>
  <c r="R90" i="10"/>
  <c r="M228" i="10"/>
  <c r="R228" i="10"/>
  <c r="W228" i="10"/>
  <c r="D8" i="10"/>
  <c r="H294" i="10"/>
  <c r="M294" i="10"/>
  <c r="H354" i="10"/>
  <c r="T357" i="10"/>
  <c r="N357" i="10"/>
  <c r="N8" i="10" s="1"/>
  <c r="W381" i="10"/>
  <c r="H740" i="10"/>
  <c r="M740" i="10"/>
  <c r="H821" i="10"/>
  <c r="M821" i="10"/>
  <c r="H861" i="10"/>
  <c r="M866" i="10"/>
  <c r="J868" i="10"/>
  <c r="K868" i="10" s="1"/>
  <c r="L868" i="10" s="1"/>
  <c r="N868" i="10" s="1"/>
  <c r="O868" i="10" s="1"/>
  <c r="M869" i="10"/>
  <c r="J884" i="10"/>
  <c r="K884" i="10" s="1"/>
  <c r="L884" i="10" s="1"/>
  <c r="N884" i="10" s="1"/>
  <c r="O884" i="10" s="1"/>
  <c r="P884" i="10" s="1"/>
  <c r="Q884" i="10" s="1"/>
  <c r="H888" i="10"/>
  <c r="F890" i="10"/>
  <c r="H890" i="10" s="1"/>
  <c r="H893" i="10"/>
  <c r="M893" i="10"/>
  <c r="I955" i="10"/>
  <c r="J955" i="10" s="1"/>
  <c r="K955" i="10" s="1"/>
  <c r="L955" i="10" s="1"/>
  <c r="N955" i="10" s="1"/>
  <c r="O955" i="10" s="1"/>
  <c r="P955" i="10" s="1"/>
  <c r="Q955" i="10" s="1"/>
  <c r="S955" i="10" s="1"/>
  <c r="H957" i="10"/>
  <c r="I963" i="10"/>
  <c r="J963" i="10" s="1"/>
  <c r="K963" i="10" s="1"/>
  <c r="L963" i="10" s="1"/>
  <c r="N963" i="10" s="1"/>
  <c r="O963" i="10" s="1"/>
  <c r="P963" i="10" s="1"/>
  <c r="Q963" i="10" s="1"/>
  <c r="S963" i="10" s="1"/>
  <c r="O864" i="10"/>
  <c r="P864" i="10" s="1"/>
  <c r="Q864" i="10" s="1"/>
  <c r="O866" i="10"/>
  <c r="P866" i="10" s="1"/>
  <c r="Q866" i="10" s="1"/>
  <c r="R866" i="10" s="1"/>
  <c r="S866" i="10" s="1"/>
  <c r="O870" i="10"/>
  <c r="P870" i="10" s="1"/>
  <c r="Q870" i="10" s="1"/>
  <c r="O877" i="10"/>
  <c r="P877" i="10" s="1"/>
  <c r="Q877" i="10" s="1"/>
  <c r="W90" i="10"/>
  <c r="H228" i="10"/>
  <c r="H265" i="10"/>
  <c r="M358" i="10"/>
  <c r="F358" i="10"/>
  <c r="H361" i="10"/>
  <c r="H686" i="10"/>
  <c r="H764" i="10"/>
  <c r="K858" i="10"/>
  <c r="F859" i="10"/>
  <c r="E857" i="10"/>
  <c r="R859" i="10"/>
  <c r="S859" i="10" s="1"/>
  <c r="I860" i="10"/>
  <c r="H860" i="10"/>
  <c r="F865" i="10"/>
  <c r="H865" i="10" s="1"/>
  <c r="R865" i="10"/>
  <c r="S865" i="10" s="1"/>
  <c r="R867" i="10"/>
  <c r="S867" i="10" s="1"/>
  <c r="R874" i="10"/>
  <c r="S874" i="10" s="1"/>
  <c r="O875" i="10"/>
  <c r="P875" i="10" s="1"/>
  <c r="Q875" i="10" s="1"/>
  <c r="O892" i="10"/>
  <c r="P892" i="10" s="1"/>
  <c r="Q892" i="10" s="1"/>
  <c r="T933" i="10"/>
  <c r="U933" i="10" s="1"/>
  <c r="V933" i="10" s="1"/>
  <c r="O876" i="10"/>
  <c r="P876" i="10" s="1"/>
  <c r="Q876" i="10" s="1"/>
  <c r="O878" i="10"/>
  <c r="P878" i="10" s="1"/>
  <c r="Q878" i="10" s="1"/>
  <c r="T943" i="10"/>
  <c r="U943" i="10" s="1"/>
  <c r="V943" i="10" s="1"/>
  <c r="U8" i="10"/>
  <c r="M226" i="10"/>
  <c r="P8" i="10"/>
  <c r="R251" i="10"/>
  <c r="W251" i="10"/>
  <c r="M265" i="10"/>
  <c r="R265" i="10"/>
  <c r="W265" i="10"/>
  <c r="W354" i="10"/>
  <c r="H381" i="10"/>
  <c r="M381" i="10"/>
  <c r="R381" i="10"/>
  <c r="H436" i="10"/>
  <c r="M436" i="10"/>
  <c r="R436" i="10"/>
  <c r="W436" i="10"/>
  <c r="R740" i="10"/>
  <c r="W740" i="10"/>
  <c r="R821" i="10"/>
  <c r="W821" i="10"/>
  <c r="M859" i="10"/>
  <c r="J861" i="10"/>
  <c r="K861" i="10" s="1"/>
  <c r="L861" i="10" s="1"/>
  <c r="N861" i="10" s="1"/>
  <c r="M865" i="10"/>
  <c r="M867" i="10"/>
  <c r="G872" i="10"/>
  <c r="I872" i="10" s="1"/>
  <c r="M874" i="10"/>
  <c r="M875" i="10"/>
  <c r="M877" i="10"/>
  <c r="M878" i="10"/>
  <c r="M879" i="10"/>
  <c r="J880" i="10"/>
  <c r="K880" i="10" s="1"/>
  <c r="L880" i="10" s="1"/>
  <c r="N880" i="10" s="1"/>
  <c r="T932" i="10"/>
  <c r="U932" i="10" s="1"/>
  <c r="V932" i="10" s="1"/>
  <c r="T941" i="10"/>
  <c r="U941" i="10" s="1"/>
  <c r="V941" i="10" s="1"/>
  <c r="H9" i="10"/>
  <c r="M9" i="10"/>
  <c r="M19" i="10"/>
  <c r="R19" i="10"/>
  <c r="H236" i="10"/>
  <c r="M236" i="10"/>
  <c r="M258" i="10"/>
  <c r="R258" i="10"/>
  <c r="R294" i="10"/>
  <c r="W294" i="10"/>
  <c r="R509" i="10"/>
  <c r="M693" i="10"/>
  <c r="R693" i="10"/>
  <c r="H758" i="10"/>
  <c r="M814" i="10"/>
  <c r="F862" i="10"/>
  <c r="H862" i="10" s="1"/>
  <c r="O869" i="10"/>
  <c r="P869" i="10" s="1"/>
  <c r="Q869" i="10" s="1"/>
  <c r="O871" i="10"/>
  <c r="P871" i="10" s="1"/>
  <c r="Q871" i="10" s="1"/>
  <c r="O879" i="10"/>
  <c r="P879" i="10" s="1"/>
  <c r="Q879" i="10" s="1"/>
  <c r="T935" i="10"/>
  <c r="U935" i="10" s="1"/>
  <c r="V935" i="10" s="1"/>
  <c r="T939" i="10"/>
  <c r="U939" i="10" s="1"/>
  <c r="V939" i="10" s="1"/>
  <c r="O885" i="10"/>
  <c r="P885" i="10" s="1"/>
  <c r="Q885" i="10" s="1"/>
  <c r="M864" i="10"/>
  <c r="M870" i="10"/>
  <c r="M871" i="10"/>
  <c r="M876" i="10"/>
  <c r="H880" i="10"/>
  <c r="J881" i="10"/>
  <c r="K881" i="10" s="1"/>
  <c r="L881" i="10" s="1"/>
  <c r="N881" i="10" s="1"/>
  <c r="M885" i="10"/>
  <c r="M887" i="10"/>
  <c r="O888" i="10"/>
  <c r="P888" i="10" s="1"/>
  <c r="Q888" i="10" s="1"/>
  <c r="O889" i="10"/>
  <c r="P889" i="10" s="1"/>
  <c r="Q889" i="10" s="1"/>
  <c r="R891" i="10"/>
  <c r="S891" i="10" s="1"/>
  <c r="T953" i="10"/>
  <c r="U953" i="10" s="1"/>
  <c r="V953" i="10" s="1"/>
  <c r="T959" i="10"/>
  <c r="U959" i="10" s="1"/>
  <c r="V959" i="10" s="1"/>
  <c r="T954" i="10"/>
  <c r="U954" i="10" s="1"/>
  <c r="V954" i="10" s="1"/>
  <c r="I882" i="10"/>
  <c r="H882" i="10"/>
  <c r="M888" i="10"/>
  <c r="M889" i="10"/>
  <c r="O890" i="10"/>
  <c r="P890" i="10" s="1"/>
  <c r="Q890" i="10" s="1"/>
  <c r="M891" i="10"/>
  <c r="T944" i="10"/>
  <c r="U944" i="10" s="1"/>
  <c r="V944" i="10" s="1"/>
  <c r="T949" i="10"/>
  <c r="U949" i="10" s="1"/>
  <c r="V949" i="10" s="1"/>
  <c r="T950" i="10"/>
  <c r="U950" i="10" s="1"/>
  <c r="V950" i="10" s="1"/>
  <c r="I952" i="10"/>
  <c r="J952" i="10" s="1"/>
  <c r="K952" i="10" s="1"/>
  <c r="L952" i="10" s="1"/>
  <c r="N952" i="10" s="1"/>
  <c r="O952" i="10" s="1"/>
  <c r="P952" i="10" s="1"/>
  <c r="Q952" i="10" s="1"/>
  <c r="S952" i="10" s="1"/>
  <c r="H952" i="10"/>
  <c r="T958" i="10"/>
  <c r="U958" i="10" s="1"/>
  <c r="V958" i="10" s="1"/>
  <c r="T967" i="10"/>
  <c r="U967" i="10" s="1"/>
  <c r="V967" i="10" s="1"/>
  <c r="O887" i="10"/>
  <c r="P887" i="10" s="1"/>
  <c r="Q887" i="10" s="1"/>
  <c r="J883" i="10"/>
  <c r="K883" i="10" s="1"/>
  <c r="L883" i="10" s="1"/>
  <c r="N883" i="10" s="1"/>
  <c r="R886" i="10"/>
  <c r="S886" i="10" s="1"/>
  <c r="M890" i="10"/>
  <c r="R893" i="10"/>
  <c r="W893" i="10"/>
  <c r="G930" i="10"/>
  <c r="H930" i="10" s="1"/>
  <c r="I931" i="10"/>
  <c r="H931" i="10"/>
  <c r="I934" i="10"/>
  <c r="J934" i="10" s="1"/>
  <c r="K934" i="10" s="1"/>
  <c r="L934" i="10" s="1"/>
  <c r="N934" i="10" s="1"/>
  <c r="O934" i="10" s="1"/>
  <c r="P934" i="10" s="1"/>
  <c r="Q934" i="10" s="1"/>
  <c r="S934" i="10" s="1"/>
  <c r="H934" i="10"/>
  <c r="I938" i="10"/>
  <c r="J938" i="10" s="1"/>
  <c r="K938" i="10" s="1"/>
  <c r="L938" i="10" s="1"/>
  <c r="N938" i="10" s="1"/>
  <c r="O938" i="10" s="1"/>
  <c r="P938" i="10" s="1"/>
  <c r="Q938" i="10" s="1"/>
  <c r="S938" i="10" s="1"/>
  <c r="H938" i="10"/>
  <c r="I942" i="10"/>
  <c r="J942" i="10" s="1"/>
  <c r="K942" i="10" s="1"/>
  <c r="L942" i="10" s="1"/>
  <c r="N942" i="10" s="1"/>
  <c r="O942" i="10" s="1"/>
  <c r="P942" i="10" s="1"/>
  <c r="Q942" i="10" s="1"/>
  <c r="S942" i="10" s="1"/>
  <c r="H942" i="10"/>
  <c r="T957" i="10"/>
  <c r="U957" i="10" s="1"/>
  <c r="V957" i="10" s="1"/>
  <c r="T966" i="10"/>
  <c r="U966" i="10" s="1"/>
  <c r="V966" i="10" s="1"/>
  <c r="I956" i="10"/>
  <c r="J956" i="10" s="1"/>
  <c r="K956" i="10" s="1"/>
  <c r="L956" i="10" s="1"/>
  <c r="N956" i="10" s="1"/>
  <c r="O956" i="10" s="1"/>
  <c r="P956" i="10" s="1"/>
  <c r="Q956" i="10" s="1"/>
  <c r="S956" i="10" s="1"/>
  <c r="H956" i="10"/>
  <c r="F885" i="10"/>
  <c r="H885" i="10" s="1"/>
  <c r="M886" i="10"/>
  <c r="I961" i="10"/>
  <c r="J961" i="10" s="1"/>
  <c r="K961" i="10" s="1"/>
  <c r="L961" i="10" s="1"/>
  <c r="N961" i="10" s="1"/>
  <c r="O961" i="10" s="1"/>
  <c r="P961" i="10" s="1"/>
  <c r="Q961" i="10" s="1"/>
  <c r="S961" i="10" s="1"/>
  <c r="H961" i="10"/>
  <c r="I948" i="10"/>
  <c r="J948" i="10" s="1"/>
  <c r="K948" i="10" s="1"/>
  <c r="L948" i="10" s="1"/>
  <c r="N948" i="10" s="1"/>
  <c r="O948" i="10" s="1"/>
  <c r="P948" i="10" s="1"/>
  <c r="Q948" i="10" s="1"/>
  <c r="S948" i="10" s="1"/>
  <c r="H948" i="10"/>
  <c r="I965" i="10"/>
  <c r="J965" i="10" s="1"/>
  <c r="K965" i="10" s="1"/>
  <c r="L965" i="10" s="1"/>
  <c r="N965" i="10" s="1"/>
  <c r="O965" i="10" s="1"/>
  <c r="P965" i="10" s="1"/>
  <c r="Q965" i="10" s="1"/>
  <c r="S965" i="10" s="1"/>
  <c r="H965" i="10"/>
  <c r="I960" i="10"/>
  <c r="J960" i="10" s="1"/>
  <c r="K960" i="10" s="1"/>
  <c r="L960" i="10" s="1"/>
  <c r="N960" i="10" s="1"/>
  <c r="O960" i="10" s="1"/>
  <c r="P960" i="10" s="1"/>
  <c r="Q960" i="10" s="1"/>
  <c r="S960" i="10" s="1"/>
  <c r="H960" i="10"/>
  <c r="I964" i="10"/>
  <c r="J964" i="10" s="1"/>
  <c r="K964" i="10" s="1"/>
  <c r="L964" i="10" s="1"/>
  <c r="N964" i="10" s="1"/>
  <c r="O964" i="10" s="1"/>
  <c r="P964" i="10" s="1"/>
  <c r="Q964" i="10" s="1"/>
  <c r="S964" i="10" s="1"/>
  <c r="H964" i="10"/>
  <c r="I968" i="10"/>
  <c r="J968" i="10" s="1"/>
  <c r="K968" i="10" s="1"/>
  <c r="L968" i="10" s="1"/>
  <c r="N968" i="10" s="1"/>
  <c r="O968" i="10" s="1"/>
  <c r="P968" i="10" s="1"/>
  <c r="Q968" i="10" s="1"/>
  <c r="S968" i="10" s="1"/>
  <c r="H968" i="10"/>
  <c r="R884" i="10" l="1"/>
  <c r="S884" i="10" s="1"/>
  <c r="M357" i="10"/>
  <c r="R357" i="10"/>
  <c r="R885" i="10"/>
  <c r="S885" i="10" s="1"/>
  <c r="M863" i="10"/>
  <c r="W957" i="10"/>
  <c r="W954" i="10"/>
  <c r="R869" i="10"/>
  <c r="S869" i="10" s="1"/>
  <c r="T869" i="10" s="1"/>
  <c r="U869" i="10" s="1"/>
  <c r="V869" i="10" s="1"/>
  <c r="M861" i="10"/>
  <c r="D7" i="10"/>
  <c r="R875" i="10"/>
  <c r="S875" i="10" s="1"/>
  <c r="W357" i="10"/>
  <c r="W959" i="10"/>
  <c r="W936" i="10"/>
  <c r="T955" i="10"/>
  <c r="U955" i="10" s="1"/>
  <c r="V955" i="10" s="1"/>
  <c r="T8" i="10"/>
  <c r="W8" i="10" s="1"/>
  <c r="W941" i="10"/>
  <c r="R887" i="10"/>
  <c r="S887" i="10" s="1"/>
  <c r="T887" i="10" s="1"/>
  <c r="U887" i="10" s="1"/>
  <c r="V887" i="10" s="1"/>
  <c r="W932" i="10"/>
  <c r="R864" i="10"/>
  <c r="S864" i="10" s="1"/>
  <c r="T864" i="10" s="1"/>
  <c r="U864" i="10" s="1"/>
  <c r="V864" i="10" s="1"/>
  <c r="M884" i="10"/>
  <c r="W958" i="10"/>
  <c r="M873" i="10"/>
  <c r="P868" i="10"/>
  <c r="Q868" i="10" s="1"/>
  <c r="P862" i="10"/>
  <c r="Q862" i="10" s="1"/>
  <c r="U947" i="10"/>
  <c r="V947" i="10" s="1"/>
  <c r="T963" i="10"/>
  <c r="U963" i="10" s="1"/>
  <c r="V963" i="10" s="1"/>
  <c r="T962" i="10"/>
  <c r="U962" i="10" s="1"/>
  <c r="V962" i="10" s="1"/>
  <c r="R890" i="10"/>
  <c r="S890" i="10" s="1"/>
  <c r="T890" i="10" s="1"/>
  <c r="U890" i="10" s="1"/>
  <c r="V890" i="10" s="1"/>
  <c r="M862" i="10"/>
  <c r="W946" i="10"/>
  <c r="W950" i="10"/>
  <c r="X258" i="10"/>
  <c r="M880" i="10"/>
  <c r="W937" i="10"/>
  <c r="M868" i="10"/>
  <c r="T965" i="10"/>
  <c r="U965" i="10" s="1"/>
  <c r="V965" i="10" s="1"/>
  <c r="T934" i="10"/>
  <c r="U934" i="10" s="1"/>
  <c r="V934" i="10" s="1"/>
  <c r="T891" i="10"/>
  <c r="U891" i="10" s="1"/>
  <c r="V891" i="10" s="1"/>
  <c r="T885" i="10"/>
  <c r="U885" i="10" s="1"/>
  <c r="V885" i="10" s="1"/>
  <c r="T884" i="10"/>
  <c r="U884" i="10" s="1"/>
  <c r="V884" i="10" s="1"/>
  <c r="W944" i="10"/>
  <c r="R879" i="10"/>
  <c r="S879" i="10" s="1"/>
  <c r="J872" i="10"/>
  <c r="K872" i="10" s="1"/>
  <c r="L872" i="10" s="1"/>
  <c r="N872" i="10" s="1"/>
  <c r="T865" i="10"/>
  <c r="U865" i="10" s="1"/>
  <c r="V865" i="10" s="1"/>
  <c r="J860" i="10"/>
  <c r="I857" i="10"/>
  <c r="F857" i="10"/>
  <c r="F435" i="10" s="1"/>
  <c r="R877" i="10"/>
  <c r="S877" i="10" s="1"/>
  <c r="T866" i="10"/>
  <c r="U866" i="10" s="1"/>
  <c r="V866" i="10" s="1"/>
  <c r="T948" i="10"/>
  <c r="U948" i="10" s="1"/>
  <c r="V948" i="10" s="1"/>
  <c r="O881" i="10"/>
  <c r="P881" i="10" s="1"/>
  <c r="Q881" i="10" s="1"/>
  <c r="E435" i="10"/>
  <c r="T968" i="10"/>
  <c r="U968" i="10" s="1"/>
  <c r="V968" i="10" s="1"/>
  <c r="T960" i="10"/>
  <c r="U960" i="10" s="1"/>
  <c r="V960" i="10" s="1"/>
  <c r="W951" i="10"/>
  <c r="T961" i="10"/>
  <c r="U961" i="10" s="1"/>
  <c r="V961" i="10" s="1"/>
  <c r="T956" i="10"/>
  <c r="U956" i="10" s="1"/>
  <c r="V956" i="10" s="1"/>
  <c r="T942" i="10"/>
  <c r="U942" i="10" s="1"/>
  <c r="V942" i="10" s="1"/>
  <c r="T938" i="10"/>
  <c r="U938" i="10" s="1"/>
  <c r="V938" i="10" s="1"/>
  <c r="J931" i="10"/>
  <c r="I930" i="10"/>
  <c r="M883" i="10"/>
  <c r="W967" i="10"/>
  <c r="W949" i="10"/>
  <c r="W953" i="10"/>
  <c r="R889" i="10"/>
  <c r="S889" i="10" s="1"/>
  <c r="W939" i="10"/>
  <c r="W935" i="10"/>
  <c r="R871" i="10"/>
  <c r="S871" i="10" s="1"/>
  <c r="R863" i="10"/>
  <c r="S863" i="10" s="1"/>
  <c r="O880" i="10"/>
  <c r="P880" i="10" s="1"/>
  <c r="Q880" i="10" s="1"/>
  <c r="H872" i="10"/>
  <c r="O861" i="10"/>
  <c r="P861" i="10" s="1"/>
  <c r="Q861" i="10" s="1"/>
  <c r="W943" i="10"/>
  <c r="R878" i="10"/>
  <c r="S878" i="10" s="1"/>
  <c r="W933" i="10"/>
  <c r="G857" i="10"/>
  <c r="G435" i="10" s="1"/>
  <c r="G7" i="10" s="1"/>
  <c r="H859" i="10"/>
  <c r="T964" i="10"/>
  <c r="U964" i="10" s="1"/>
  <c r="V964" i="10" s="1"/>
  <c r="T867" i="10"/>
  <c r="U867" i="10" s="1"/>
  <c r="V867" i="10" s="1"/>
  <c r="L858" i="10"/>
  <c r="W945" i="10"/>
  <c r="W966" i="10"/>
  <c r="W940" i="10"/>
  <c r="T886" i="10"/>
  <c r="U886" i="10" s="1"/>
  <c r="V886" i="10" s="1"/>
  <c r="W886" i="10" s="1"/>
  <c r="O883" i="10"/>
  <c r="P883" i="10" s="1"/>
  <c r="Q883" i="10" s="1"/>
  <c r="T952" i="10"/>
  <c r="U952" i="10" s="1"/>
  <c r="V952" i="10" s="1"/>
  <c r="J882" i="10"/>
  <c r="K882" i="10" s="1"/>
  <c r="L882" i="10" s="1"/>
  <c r="N882" i="10" s="1"/>
  <c r="M881" i="10"/>
  <c r="R888" i="10"/>
  <c r="S888" i="10" s="1"/>
  <c r="R8" i="10"/>
  <c r="M8" i="10"/>
  <c r="X251" i="10"/>
  <c r="R876" i="10"/>
  <c r="S876" i="10" s="1"/>
  <c r="R892" i="10"/>
  <c r="S892" i="10" s="1"/>
  <c r="T874" i="10"/>
  <c r="U874" i="10" s="1"/>
  <c r="V874" i="10" s="1"/>
  <c r="T859" i="10"/>
  <c r="U859" i="10" s="1"/>
  <c r="V859" i="10" s="1"/>
  <c r="F357" i="10"/>
  <c r="H358" i="10"/>
  <c r="R870" i="10"/>
  <c r="S870" i="10" s="1"/>
  <c r="R873" i="10"/>
  <c r="S873" i="10" s="1"/>
  <c r="X259" i="10" l="1"/>
  <c r="W961" i="10"/>
  <c r="W963" i="10"/>
  <c r="T875" i="10"/>
  <c r="U875" i="10" s="1"/>
  <c r="V875" i="10" s="1"/>
  <c r="M882" i="10"/>
  <c r="W866" i="10"/>
  <c r="W891" i="10"/>
  <c r="R862" i="10"/>
  <c r="S862" i="10" s="1"/>
  <c r="T862" i="10" s="1"/>
  <c r="U862" i="10" s="1"/>
  <c r="V862" i="10" s="1"/>
  <c r="W956" i="10"/>
  <c r="W965" i="10"/>
  <c r="R883" i="10"/>
  <c r="S883" i="10" s="1"/>
  <c r="T883" i="10" s="1"/>
  <c r="U883" i="10" s="1"/>
  <c r="V883" i="10" s="1"/>
  <c r="R881" i="10"/>
  <c r="S881" i="10" s="1"/>
  <c r="T881" i="10" s="1"/>
  <c r="U881" i="10" s="1"/>
  <c r="V881" i="10" s="1"/>
  <c r="W962" i="10"/>
  <c r="W947" i="10"/>
  <c r="R868" i="10"/>
  <c r="S868" i="10" s="1"/>
  <c r="W955" i="10"/>
  <c r="W938" i="10"/>
  <c r="W960" i="10"/>
  <c r="W864" i="10"/>
  <c r="W934" i="10"/>
  <c r="W964" i="10"/>
  <c r="R880" i="10"/>
  <c r="S880" i="10" s="1"/>
  <c r="T880" i="10" s="1"/>
  <c r="U880" i="10" s="1"/>
  <c r="V880" i="10" s="1"/>
  <c r="W890" i="10"/>
  <c r="O872" i="10"/>
  <c r="P872" i="10" s="1"/>
  <c r="Q872" i="10" s="1"/>
  <c r="T873" i="10"/>
  <c r="U873" i="10" s="1"/>
  <c r="V873" i="10" s="1"/>
  <c r="W859" i="10"/>
  <c r="T892" i="10"/>
  <c r="U892" i="10" s="1"/>
  <c r="V892" i="10" s="1"/>
  <c r="W952" i="10"/>
  <c r="N858" i="10"/>
  <c r="W869" i="10"/>
  <c r="J930" i="10"/>
  <c r="K931" i="10"/>
  <c r="W942" i="10"/>
  <c r="T877" i="10"/>
  <c r="U877" i="10" s="1"/>
  <c r="V877" i="10" s="1"/>
  <c r="K860" i="10"/>
  <c r="J857" i="10"/>
  <c r="M872" i="10"/>
  <c r="F8" i="10"/>
  <c r="H357" i="10"/>
  <c r="T888" i="10"/>
  <c r="U888" i="10" s="1"/>
  <c r="V888" i="10" s="1"/>
  <c r="T878" i="10"/>
  <c r="U878" i="10" s="1"/>
  <c r="V878" i="10" s="1"/>
  <c r="T871" i="10"/>
  <c r="U871" i="10" s="1"/>
  <c r="V871" i="10" s="1"/>
  <c r="T870" i="10"/>
  <c r="U870" i="10" s="1"/>
  <c r="V870" i="10" s="1"/>
  <c r="T876" i="10"/>
  <c r="U876" i="10" s="1"/>
  <c r="V876" i="10" s="1"/>
  <c r="R861" i="10"/>
  <c r="S861" i="10" s="1"/>
  <c r="W968" i="10"/>
  <c r="W948" i="10"/>
  <c r="W865" i="10"/>
  <c r="W885" i="10"/>
  <c r="M858" i="10"/>
  <c r="E7" i="10"/>
  <c r="H435" i="10"/>
  <c r="W874" i="10"/>
  <c r="O882" i="10"/>
  <c r="P882" i="10" s="1"/>
  <c r="Q882" i="10" s="1"/>
  <c r="W867" i="10"/>
  <c r="T863" i="10"/>
  <c r="U863" i="10" s="1"/>
  <c r="V863" i="10" s="1"/>
  <c r="T889" i="10"/>
  <c r="U889" i="10" s="1"/>
  <c r="V889" i="10" s="1"/>
  <c r="H857" i="10"/>
  <c r="W887" i="10"/>
  <c r="I435" i="10"/>
  <c r="T879" i="10"/>
  <c r="U879" i="10" s="1"/>
  <c r="V879" i="10" s="1"/>
  <c r="W884" i="10"/>
  <c r="W862" i="10" l="1"/>
  <c r="W888" i="10"/>
  <c r="W875" i="10"/>
  <c r="W863" i="10"/>
  <c r="W892" i="10"/>
  <c r="R872" i="10"/>
  <c r="S872" i="10" s="1"/>
  <c r="T872" i="10" s="1"/>
  <c r="U872" i="10" s="1"/>
  <c r="V872" i="10" s="1"/>
  <c r="T868" i="10"/>
  <c r="U868" i="10" s="1"/>
  <c r="V868" i="10" s="1"/>
  <c r="R882" i="10"/>
  <c r="S882" i="10" s="1"/>
  <c r="T882" i="10" s="1"/>
  <c r="U882" i="10" s="1"/>
  <c r="V882" i="10" s="1"/>
  <c r="W870" i="10"/>
  <c r="J435" i="10"/>
  <c r="J7" i="10" s="1"/>
  <c r="W883" i="10"/>
  <c r="K930" i="10"/>
  <c r="L931" i="10"/>
  <c r="T861" i="10"/>
  <c r="U861" i="10" s="1"/>
  <c r="V861" i="10" s="1"/>
  <c r="W876" i="10"/>
  <c r="W871" i="10"/>
  <c r="I7" i="10"/>
  <c r="W889" i="10"/>
  <c r="W878" i="10"/>
  <c r="L860" i="10"/>
  <c r="M860" i="10" s="1"/>
  <c r="K857" i="10"/>
  <c r="W881" i="10"/>
  <c r="W880" i="10"/>
  <c r="O858" i="10"/>
  <c r="W879" i="10"/>
  <c r="F7" i="10"/>
  <c r="H7" i="10" s="1"/>
  <c r="H8" i="10"/>
  <c r="Y8" i="10" s="1"/>
  <c r="W877" i="10"/>
  <c r="W873" i="10"/>
  <c r="W861" i="10" l="1"/>
  <c r="W868" i="10"/>
  <c r="K435" i="10"/>
  <c r="K7" i="10" s="1"/>
  <c r="N931" i="10"/>
  <c r="L930" i="10"/>
  <c r="M930" i="10" s="1"/>
  <c r="W882" i="10"/>
  <c r="P858" i="10"/>
  <c r="N860" i="10"/>
  <c r="L857" i="10"/>
  <c r="M857" i="10" s="1"/>
  <c r="W872" i="10"/>
  <c r="L435" i="10" l="1"/>
  <c r="L7" i="10" s="1"/>
  <c r="M7" i="10" s="1"/>
  <c r="O860" i="10"/>
  <c r="N857" i="10"/>
  <c r="O931" i="10"/>
  <c r="N930" i="10"/>
  <c r="Q858" i="10"/>
  <c r="R858" i="10" s="1"/>
  <c r="S858" i="10" s="1"/>
  <c r="M435" i="10" l="1"/>
  <c r="P860" i="10"/>
  <c r="O857" i="10"/>
  <c r="N435" i="10"/>
  <c r="T858" i="10"/>
  <c r="O930" i="10"/>
  <c r="P931" i="10"/>
  <c r="N7" i="10" l="1"/>
  <c r="Q931" i="10"/>
  <c r="P930" i="10"/>
  <c r="O435" i="10"/>
  <c r="O7" i="10" s="1"/>
  <c r="U858" i="10"/>
  <c r="Q860" i="10"/>
  <c r="P857" i="10"/>
  <c r="S931" i="10" l="1"/>
  <c r="Q930" i="10"/>
  <c r="R930" i="10" s="1"/>
  <c r="P435" i="10"/>
  <c r="P7" i="10" s="1"/>
  <c r="V858" i="10"/>
  <c r="W858" i="10" s="1"/>
  <c r="Q857" i="10"/>
  <c r="R857" i="10" s="1"/>
  <c r="R860" i="10"/>
  <c r="S860" i="10" s="1"/>
  <c r="Q435" i="10" l="1"/>
  <c r="Q7" i="10" s="1"/>
  <c r="R7" i="10" s="1"/>
  <c r="T860" i="10"/>
  <c r="S857" i="10"/>
  <c r="T931" i="10"/>
  <c r="S930" i="10"/>
  <c r="S435" i="10" l="1"/>
  <c r="U931" i="10"/>
  <c r="T930" i="10"/>
  <c r="R435" i="10"/>
  <c r="U860" i="10"/>
  <c r="T857" i="10"/>
  <c r="T435" i="10" l="1"/>
  <c r="T7" i="10" s="1"/>
  <c r="V860" i="10"/>
  <c r="V857" i="10" s="1"/>
  <c r="U857" i="10"/>
  <c r="S7" i="10"/>
  <c r="U930" i="10"/>
  <c r="V931" i="10"/>
  <c r="W860" i="10" l="1"/>
  <c r="V930" i="10"/>
  <c r="W930" i="10" s="1"/>
  <c r="W931" i="10"/>
  <c r="U435" i="10"/>
  <c r="W857" i="10"/>
  <c r="U7" i="10" l="1"/>
  <c r="V435" i="10"/>
  <c r="V7" i="10" s="1"/>
  <c r="W7" i="10" l="1"/>
  <c r="Y7" i="10" s="1"/>
  <c r="W435" i="10"/>
  <c r="Y435" i="10" s="1"/>
  <c r="Z7" i="10" s="1"/>
  <c r="H16" i="9"/>
  <c r="E16" i="9"/>
  <c r="H13" i="9"/>
  <c r="E13" i="9"/>
  <c r="E4" i="9"/>
  <c r="H3" i="9"/>
  <c r="E3" i="9"/>
</calcChain>
</file>

<file path=xl/comments1.xml><?xml version="1.0" encoding="utf-8"?>
<comments xmlns="http://schemas.openxmlformats.org/spreadsheetml/2006/main">
  <authors>
    <author>Martha Patricia Barrera Rodriguez</author>
  </authors>
  <commentList>
    <comment ref="H44" authorId="0" shapeId="0">
      <text>
        <r>
          <rPr>
            <b/>
            <sz val="9"/>
            <color indexed="81"/>
            <rFont val="Tahoma"/>
            <family val="2"/>
          </rPr>
          <t>Martha Patricia Barrera Rodriguez:</t>
        </r>
        <r>
          <rPr>
            <sz val="9"/>
            <color indexed="81"/>
            <rFont val="Tahoma"/>
            <family val="2"/>
          </rPr>
          <t xml:space="preserve">
C.I $100,000,000</t>
        </r>
      </text>
    </comment>
    <comment ref="H82" authorId="0" shapeId="0">
      <text>
        <r>
          <rPr>
            <b/>
            <sz val="9"/>
            <color indexed="81"/>
            <rFont val="Tahoma"/>
            <family val="2"/>
          </rPr>
          <t>C.I. $4,400,000,000</t>
        </r>
        <r>
          <rPr>
            <sz val="9"/>
            <color indexed="81"/>
            <rFont val="Tahoma"/>
            <family val="2"/>
          </rPr>
          <t xml:space="preserve">
</t>
        </r>
      </text>
    </comment>
    <comment ref="H83" authorId="0" shapeId="0">
      <text>
        <r>
          <rPr>
            <b/>
            <sz val="9"/>
            <color indexed="81"/>
            <rFont val="Tahoma"/>
            <family val="2"/>
          </rPr>
          <t xml:space="preserve">C.I </t>
        </r>
        <r>
          <rPr>
            <sz val="9"/>
            <color indexed="81"/>
            <rFont val="Tahoma"/>
            <family val="2"/>
          </rPr>
          <t xml:space="preserve">
 $23,695,333,106</t>
        </r>
      </text>
    </comment>
    <comment ref="H84" authorId="0" shapeId="0">
      <text>
        <r>
          <rPr>
            <b/>
            <sz val="9"/>
            <color indexed="81"/>
            <rFont val="Tahoma"/>
            <family val="2"/>
          </rPr>
          <t>C.I 2,127,820,357</t>
        </r>
        <r>
          <rPr>
            <sz val="9"/>
            <color indexed="81"/>
            <rFont val="Tahoma"/>
            <family val="2"/>
          </rPr>
          <t xml:space="preserve">
</t>
        </r>
      </text>
    </comment>
    <comment ref="H85" authorId="0" shapeId="0">
      <text>
        <r>
          <rPr>
            <b/>
            <sz val="9"/>
            <color indexed="81"/>
            <rFont val="Tahoma"/>
            <family val="2"/>
          </rPr>
          <t>C.I. $5,000,000,000</t>
        </r>
        <r>
          <rPr>
            <sz val="9"/>
            <color indexed="81"/>
            <rFont val="Tahoma"/>
            <family val="2"/>
          </rPr>
          <t xml:space="preserve">
</t>
        </r>
      </text>
    </comment>
    <comment ref="H86" authorId="0" shapeId="0">
      <text>
        <r>
          <rPr>
            <b/>
            <sz val="9"/>
            <color indexed="81"/>
            <rFont val="Tahoma"/>
            <family val="2"/>
          </rPr>
          <t>C.I. $4,987,000,000</t>
        </r>
        <r>
          <rPr>
            <sz val="9"/>
            <color indexed="81"/>
            <rFont val="Tahoma"/>
            <family val="2"/>
          </rPr>
          <t xml:space="preserve">
</t>
        </r>
      </text>
    </comment>
    <comment ref="H87" authorId="0" shapeId="0">
      <text>
        <r>
          <rPr>
            <sz val="9"/>
            <color indexed="81"/>
            <rFont val="Tahoma"/>
            <family val="2"/>
          </rPr>
          <t xml:space="preserve">DIA $356,940,000,000
</t>
        </r>
      </text>
    </comment>
    <comment ref="H88" authorId="0" shapeId="0">
      <text>
        <r>
          <rPr>
            <sz val="9"/>
            <color indexed="81"/>
            <rFont val="Tahoma"/>
            <family val="2"/>
          </rPr>
          <t xml:space="preserve">$
</t>
        </r>
      </text>
    </comment>
    <comment ref="H116" authorId="0" shapeId="0">
      <text>
        <r>
          <rPr>
            <b/>
            <sz val="9"/>
            <color indexed="81"/>
            <rFont val="Tahoma"/>
            <family val="2"/>
          </rPr>
          <t>$49,546,206,874</t>
        </r>
      </text>
    </comment>
    <comment ref="H117" authorId="0" shapeId="0">
      <text>
        <r>
          <rPr>
            <b/>
            <sz val="9"/>
            <color indexed="81"/>
            <rFont val="Tahoma"/>
            <family val="2"/>
          </rPr>
          <t>$15,250,000,000</t>
        </r>
        <r>
          <rPr>
            <sz val="9"/>
            <color indexed="81"/>
            <rFont val="Tahoma"/>
            <family val="2"/>
          </rPr>
          <t xml:space="preserve">
</t>
        </r>
      </text>
    </comment>
    <comment ref="H118" authorId="0" shapeId="0">
      <text>
        <r>
          <rPr>
            <b/>
            <sz val="9"/>
            <color indexed="81"/>
            <rFont val="Tahoma"/>
            <family val="2"/>
          </rPr>
          <t>$19,205,000,000</t>
        </r>
        <r>
          <rPr>
            <sz val="9"/>
            <color indexed="81"/>
            <rFont val="Tahoma"/>
            <family val="2"/>
          </rPr>
          <t xml:space="preserve">
</t>
        </r>
      </text>
    </comment>
    <comment ref="H119" authorId="0" shapeId="0">
      <text>
        <r>
          <rPr>
            <sz val="9"/>
            <color indexed="81"/>
            <rFont val="Tahoma"/>
            <family val="2"/>
          </rPr>
          <t xml:space="preserve">$4,635,069,020
</t>
        </r>
      </text>
    </comment>
    <comment ref="H123" authorId="0" shapeId="0">
      <text>
        <r>
          <rPr>
            <b/>
            <sz val="9"/>
            <color indexed="81"/>
            <rFont val="Tahoma"/>
            <family val="2"/>
          </rPr>
          <t>$10,500,000,000</t>
        </r>
        <r>
          <rPr>
            <sz val="9"/>
            <color indexed="81"/>
            <rFont val="Tahoma"/>
            <family val="2"/>
          </rPr>
          <t xml:space="preserve">
</t>
        </r>
      </text>
    </comment>
    <comment ref="H177" authorId="0" shapeId="0">
      <text>
        <r>
          <rPr>
            <b/>
            <sz val="9"/>
            <color indexed="81"/>
            <rFont val="Tahoma"/>
            <family val="2"/>
          </rPr>
          <t>$12,300,000,000</t>
        </r>
        <r>
          <rPr>
            <sz val="9"/>
            <color indexed="81"/>
            <rFont val="Tahoma"/>
            <family val="2"/>
          </rPr>
          <t xml:space="preserve">
</t>
        </r>
      </text>
    </comment>
    <comment ref="H191" authorId="0" shapeId="0">
      <text>
        <r>
          <rPr>
            <b/>
            <sz val="9"/>
            <color indexed="81"/>
            <rFont val="Tahoma"/>
            <family val="2"/>
          </rPr>
          <t>9,000,000,000</t>
        </r>
      </text>
    </comment>
  </commentList>
</comments>
</file>

<file path=xl/comments2.xml><?xml version="1.0" encoding="utf-8"?>
<comments xmlns="http://schemas.openxmlformats.org/spreadsheetml/2006/main">
  <authors>
    <author>Emilia</author>
  </authors>
  <commentList>
    <comment ref="B31" authorId="0" shapeId="0">
      <text>
        <r>
          <rPr>
            <b/>
            <sz val="9"/>
            <color indexed="81"/>
            <rFont val="Tahoma"/>
            <family val="2"/>
          </rPr>
          <t>De acuerdo con la meta presupuestal</t>
        </r>
        <r>
          <rPr>
            <sz val="9"/>
            <color indexed="81"/>
            <rFont val="Tahoma"/>
            <family val="2"/>
          </rPr>
          <t xml:space="preserve">
</t>
        </r>
      </text>
    </comment>
    <comment ref="C31" authorId="0" shapeId="0">
      <text>
        <r>
          <rPr>
            <b/>
            <sz val="9"/>
            <color indexed="81"/>
            <rFont val="Tahoma"/>
            <family val="2"/>
          </rPr>
          <t>De acuerdo con la meta presupuestal</t>
        </r>
        <r>
          <rPr>
            <sz val="9"/>
            <color indexed="81"/>
            <rFont val="Tahoma"/>
            <family val="2"/>
          </rPr>
          <t xml:space="preserve">
</t>
        </r>
      </text>
    </comment>
    <comment ref="B32" authorId="0" shapeId="0">
      <text>
        <r>
          <rPr>
            <b/>
            <sz val="9"/>
            <color indexed="81"/>
            <rFont val="Tahoma"/>
            <family val="2"/>
          </rPr>
          <t>De acuerdo con la meta presupuestal</t>
        </r>
      </text>
    </comment>
    <comment ref="C32" authorId="0" shapeId="0">
      <text>
        <r>
          <rPr>
            <b/>
            <sz val="9"/>
            <color indexed="81"/>
            <rFont val="Tahoma"/>
            <family val="2"/>
          </rPr>
          <t>De acuerdo con la meta presupuestal</t>
        </r>
      </text>
    </comment>
  </commentList>
</comments>
</file>

<file path=xl/comments3.xml><?xml version="1.0" encoding="utf-8"?>
<comments xmlns="http://schemas.openxmlformats.org/spreadsheetml/2006/main">
  <authors>
    <author>Cenaida Jerez Ruiz</author>
  </authors>
  <commentList>
    <comment ref="E15" authorId="0" shapeId="0">
      <text>
        <r>
          <rPr>
            <b/>
            <sz val="9"/>
            <color indexed="81"/>
            <rFont val="Tahoma"/>
            <family val="2"/>
          </rPr>
          <t>Propuesta de ajuste al indicador Sondeo de Opinión.</t>
        </r>
        <r>
          <rPr>
            <sz val="9"/>
            <color indexed="81"/>
            <rFont val="Tahoma"/>
            <family val="2"/>
          </rPr>
          <t xml:space="preserve">
</t>
        </r>
      </text>
    </comment>
    <comment ref="V15" authorId="0" shapeId="0">
      <text>
        <r>
          <rPr>
            <sz val="9"/>
            <color indexed="81"/>
            <rFont val="Tahoma"/>
            <family val="2"/>
          </rPr>
          <t xml:space="preserve">El área solicitara por escrito  al JEFE DE LA OAP ajuste al nombre del indicador.
</t>
        </r>
      </text>
    </comment>
    <comment ref="AA15" authorId="0" shapeId="0">
      <text>
        <r>
          <rPr>
            <sz val="9"/>
            <color indexed="81"/>
            <rFont val="Tahoma"/>
            <family val="2"/>
          </rPr>
          <t xml:space="preserve">El área solicitara por escrito  al JEFE DE LA OAP ajuste al nombre del indicador.
</t>
        </r>
      </text>
    </comment>
  </commentList>
</comments>
</file>

<file path=xl/comments4.xml><?xml version="1.0" encoding="utf-8"?>
<comments xmlns="http://schemas.openxmlformats.org/spreadsheetml/2006/main">
  <authors>
    <author>Claudia Marcela Moreno Moreno</author>
  </authors>
  <commentList>
    <comment ref="U26" authorId="0" shapeId="0">
      <text>
        <r>
          <rPr>
            <b/>
            <sz val="9"/>
            <color indexed="81"/>
            <rFont val="Tahoma"/>
            <family val="2"/>
          </rPr>
          <t>De 3 aeropuerto se realizó visita de pre-inspección solo a 1 aeropuerto para el 1° trimestre de 2018</t>
        </r>
        <r>
          <rPr>
            <sz val="9"/>
            <color indexed="81"/>
            <rFont val="Tahoma"/>
            <family val="2"/>
          </rPr>
          <t xml:space="preserve">
</t>
        </r>
      </text>
    </comment>
  </commentList>
</comments>
</file>

<file path=xl/sharedStrings.xml><?xml version="1.0" encoding="utf-8"?>
<sst xmlns="http://schemas.openxmlformats.org/spreadsheetml/2006/main" count="8233" uniqueCount="3059">
  <si>
    <t xml:space="preserve">Compromiso </t>
  </si>
  <si>
    <t>Meta</t>
  </si>
  <si>
    <t>formula indicador</t>
  </si>
  <si>
    <t>Responsable</t>
  </si>
  <si>
    <t>X</t>
  </si>
  <si>
    <t>OFICINA TRANSPORTE AEREO</t>
  </si>
  <si>
    <t>AERONÁUTICA CIVIL - AEROCIVIL
CONSOLIDACION PLAN DE ACCION</t>
  </si>
  <si>
    <t>ÁREA</t>
  </si>
  <si>
    <t>SUB DIRECCIÓN GENERAL</t>
  </si>
  <si>
    <t xml:space="preserve">SECRETARÍA GENERAL </t>
  </si>
  <si>
    <t>DIRECCIÓN DE TALENTO HUMANO</t>
  </si>
  <si>
    <t>DIRECCIÓN DE INFORMÁTICA</t>
  </si>
  <si>
    <t>SECRETARÍA DE SISTEMAS OPERACIONALES</t>
  </si>
  <si>
    <t>DESPACHO</t>
  </si>
  <si>
    <t>DIRECCIÓN DE SEGURIDAD Y SUPERVISIÓN AEROPORTUARIA</t>
  </si>
  <si>
    <t>TELECOMUNICACIONES</t>
  </si>
  <si>
    <t>DIRECCIÓN DE DESARROLLO AEROPORTUARIO</t>
  </si>
  <si>
    <t>DIRECCION SERVICIOS A LA NAVEGACION AEREA</t>
  </si>
  <si>
    <t>SECRETARIA DE SEGURIDAD AÉREA (DIR. ESTANDARES DE  VUELO, DIR. DE MEDICINA DE AVIACION Y  LICENCIAS  AERONAUTICAS)</t>
  </si>
  <si>
    <t>OFICINA DE REGISTRO</t>
  </si>
  <si>
    <t>OFICINA ASESORA JURIDICA</t>
  </si>
  <si>
    <t>OFICINA CONTROL INTERNO</t>
  </si>
  <si>
    <t>OFICINA COMERCIALIZACION</t>
  </si>
  <si>
    <t>OFICINA DE TRANSPORTE AEREO</t>
  </si>
  <si>
    <t>OFICINA CENTRO DE ESTUDIOS DE CIENCIAS AERONAUTICOS</t>
  </si>
  <si>
    <t>OFICINA ASESORA PLANEACION</t>
  </si>
  <si>
    <t>SUBDIRECCION GENERAL</t>
  </si>
  <si>
    <t xml:space="preserve">SECRETARIA SISTEMAS OPERACIONALES </t>
  </si>
  <si>
    <t>DIRECCION DE SERVICIOS A LA NAVEGACION AEREA</t>
  </si>
  <si>
    <t>Actividades realizadas/Actividades programadas</t>
  </si>
  <si>
    <t xml:space="preserve">Actividades desarrolladas/ Actividades propuestas *100
</t>
  </si>
  <si>
    <t>OFICINA  CENTRO DE  ESTUDIOS  AERONAUTICOS</t>
  </si>
  <si>
    <t>DIRECCION  FINANCIERA</t>
  </si>
  <si>
    <t>DIRECCION   ADMINISTRATIVA</t>
  </si>
  <si>
    <t>OFICINA DE CONTROL  INTERNO</t>
  </si>
  <si>
    <t>OFICINA DE COMERCIALIZACION</t>
  </si>
  <si>
    <t>ENTREGADOS</t>
  </si>
  <si>
    <t xml:space="preserve">Hallazgos cerrados OCI/Total de Hallazgos OCI </t>
  </si>
  <si>
    <t>Cierre de hallazgos de Plan de Mejoramiento OCI</t>
  </si>
  <si>
    <t xml:space="preserve">:  # Equipos en servicio / # numero total equipos instalados= % DS (Disponibilidad Servicio)
</t>
  </si>
  <si>
    <t xml:space="preserve">
Aumentar  los niveles de la disponibilidad de la infraestructura aeronáutica CNS-MET-ENE,  para garantizar la prestación de los servicios de control de transito aéreo en el espacio aéreo Colombiano.
</t>
  </si>
  <si>
    <t>DIRECCION DE TELECOMUNICACIONES</t>
  </si>
  <si>
    <t xml:space="preserve"> Modernización de la infraestructura aeronáutica a nivel nacional con la adquisición, instalación y puesta en funcionamiento de equipos y sistemas Comunicaciones  - Navegación – Vigilancia - Meteorología y Energía de acuerdo con la normatividad OACI y el Plan de Navegación Aérea. 
</t>
  </si>
  <si>
    <t>% de avance cumplimiento cronograma</t>
  </si>
  <si>
    <t xml:space="preserve">Reglamentar la certificación y vigilancia de las empresas de trabajos aéreos especiales en la modalidad de ambulancia aérea
</t>
  </si>
  <si>
    <t>% de avance cumplimiento plan de implementación Fase No. 1</t>
  </si>
  <si>
    <t>Alcanzar el 80% de implementación en la Fase 1 del SSP ( Programa de Seguridad Operacional)</t>
  </si>
  <si>
    <t>OBJETIVO  INSTITUCIONAL</t>
  </si>
  <si>
    <t>OFICINA ASESORA DE  PLANEACION - GPROGRAMACION</t>
  </si>
  <si>
    <t>OFICINA ASESORA DE  PLANEACION - GCALIDAD</t>
  </si>
  <si>
    <t>FORTALECER LA GESTION Y EFICIENCIA INSTITUCIONAL</t>
  </si>
  <si>
    <t>Nombre Indicador</t>
  </si>
  <si>
    <t>FOMENTAR LA COBERTURA Y EL CRECIMIENTO DE LA AVIACION CIVIL</t>
  </si>
  <si>
    <t>MEJORAR LA FACILITACION Y LA SEGURIDAD DE LA AVIACION CIVIL</t>
  </si>
  <si>
    <t xml:space="preserve">Fortalecer la mejora continua de la Entidad
</t>
  </si>
  <si>
    <t>Realizar las resoluciones de pago  de condenas</t>
  </si>
  <si>
    <t xml:space="preserve"> Resoluciones de pago de condena</t>
  </si>
  <si>
    <t>Emitir boletines juridicos</t>
  </si>
  <si>
    <t xml:space="preserve"> números de asuntos jurídicos publicadas./# de asuntos juridicos a publicar
</t>
  </si>
  <si>
    <t xml:space="preserve">El saneamiento Contable de las obligaciones que se encuentran mediante 
el proceso de Remisibilidad. 
</t>
  </si>
  <si>
    <t>resoluciones de remisibilidad</t>
  </si>
  <si>
    <t># de resoluciones de remisibilidad /solicitudes de remisibilidad</t>
  </si>
  <si>
    <t xml:space="preserve"> Sistemas CNSmeteorologia y energia en operación / sistemas CNS meteorologia y energia proyectados</t>
  </si>
  <si>
    <t xml:space="preserve"> Disponibilidad del servicio</t>
  </si>
  <si>
    <t xml:space="preserve"> Reducir en un 15% los tiempos de 18 clases de trámites del GSAC.
</t>
  </si>
  <si>
    <t>OFICINA CEA</t>
  </si>
  <si>
    <t>OCI - TODAS AREAS</t>
  </si>
  <si>
    <t>MEJORAR LOS NIVELES DE SEGURIDAD OPERACIONAL DEL TRANSPORTE AEREO</t>
  </si>
  <si>
    <t>MEJORAR LA EFICIENCIA E INCREMENTAR LA CAPACIDAD DE LOS SERVICIOS A LA NAVEGACIO AEREA Y DE LOS SERVICIOS AEROPORTUARIOS.</t>
  </si>
  <si>
    <t>SECRETARÍA GENERAL - DIRECCIÓN  FINANCIERA</t>
  </si>
  <si>
    <t xml:space="preserve">SECRETARÍA GENERAL - DIRECCIÓN ADMINISTRATIVA </t>
  </si>
  <si>
    <t xml:space="preserve">Realizar el seguimiento a la gestión de las Direcciones Regionales Aeronáuticas y coordinar con las dependencias del Nivel Central. </t>
  </si>
  <si>
    <t>MEJOR LA EFICIENCIA E INCREMENTAR LA CAPACIDAD DE LOS SERVICIOS A LA NAVEGACION AEREAS Y DE LOS SERVICIOS AEROPORTUARIOS</t>
  </si>
  <si>
    <t>Cumplimiento de las Metas del Plan de Navegacion Aérea.</t>
  </si>
  <si>
    <t>Metas cumplidas / Metas Programadas</t>
  </si>
  <si>
    <t>Metas PNA</t>
  </si>
  <si>
    <t>Cumplimiento Metas Presupuestales Entidad</t>
  </si>
  <si>
    <t>Metas cumplidas / Metas Programadas (compromisos y obligaciones</t>
  </si>
  <si>
    <t>Promover  marcos  regulatorios que posibiliten el desarrollo de servicios de transporte aéreo de pasajeros y carga,y/o desarrollen figuras de flexibilidad operacional,  que permitan mejorar la conectividad aérea y el fortalecimiento de la relaciones comerciales de Colombia con otros países.</t>
  </si>
  <si>
    <t xml:space="preserve">Instrumentos bilaterales suscritos
</t>
  </si>
  <si>
    <t>Cantidad de Acuerdos suscritos  años 2018 sobre negociaciones en curso durante ese año.</t>
  </si>
  <si>
    <t>indicador PEI</t>
  </si>
  <si>
    <t xml:space="preserve">Fomentar la cobertura y el crecimiento de la aviación civil  
</t>
  </si>
  <si>
    <t>FALTAN ACTVIDADES Y EL CRONOGRAMA CON FECHAS</t>
  </si>
  <si>
    <t>compromiso año a año continua . Fecha de cumplimiento 15 Dic 2018 y Semestral</t>
  </si>
  <si>
    <t>Fecha de cumplimiento 15 Dic 2018 y Semestral</t>
  </si>
  <si>
    <t xml:space="preserve">Reducción de tiempo en los trámites
</t>
  </si>
  <si>
    <t xml:space="preserve"># Trámites que se realizan con disminución de un 15% en los tiempos establecidos en las normas.
</t>
  </si>
  <si>
    <t>Este compromiso es el mismo del 2017 y ha tenido m,uchos inconvenientes para su medición. . Fecha de cumplimiento 15 Dic 2018 y Semestral</t>
  </si>
  <si>
    <t xml:space="preserve">Incrementar el proceso de  intermediación entre la aerolínea y pasajero evitando que se presenten reclamaciones en el aeropuerto El Dorado 
</t>
  </si>
  <si>
    <r>
      <rPr>
        <sz val="10"/>
        <color rgb="FFFF0000"/>
        <rFont val="Arial"/>
        <family val="2"/>
      </rPr>
      <t>Casos solucionados No de casos presentados</t>
    </r>
    <r>
      <rPr>
        <sz val="10"/>
        <rFont val="Arial"/>
        <family val="2"/>
      </rPr>
      <t xml:space="preserve">
</t>
    </r>
  </si>
  <si>
    <t xml:space="preserve"> Número de intermediaciones realizadas, sobre casos presentados en El Aeropuerto El Dorado.
</t>
  </si>
  <si>
    <t>Unificar las auditorías a los Sistemas de Gestión, con enfoque en productos y servicios, coordinando los alcances y  tiempos de ejecución, reduciendo el impacto en la operación y  optimizando recursos que redunden en el mejoramiento continuo de los procesos, con hallazgos integrales. 
 AUDITORIAS COMBINADAS CON ENFASIS EN                             PRODUCTOS Y SERVICIOS</t>
  </si>
  <si>
    <t>Medir la gestión y resultados de los procesos generadores de Productos y Servicios.</t>
  </si>
  <si>
    <t xml:space="preserve">Productos y Servicios con el cumplimiento de requisitos.
</t>
  </si>
  <si>
    <t>Productos y Servicios Conformes/Total de Productos y Servicios.</t>
  </si>
  <si>
    <t xml:space="preserve">Planificación de Auditorías combinadas de los Sistemas de Gestión Implementados en la Entidad. 
</t>
  </si>
  <si>
    <t xml:space="preserve">Informes de auditorías combinadas –Medición Gestión y Resultados Productos y Servicios de la Entidad.
</t>
  </si>
  <si>
    <t xml:space="preserve">Encuesta de satisfacción de los clientes y partes interesadas.
</t>
  </si>
  <si>
    <t>Revisar la Meta que guarde consistencia con el compromiso y la frecuencia de medición  -  Trimestral. Cumplimiento 31 Dic 2018</t>
  </si>
  <si>
    <t xml:space="preserve">Actividades desarrolladas para reconocimiento como IES- Registro SNIES
</t>
  </si>
  <si>
    <t>(Actividades Desarrolladas/Actividades programadas) * 100</t>
  </si>
  <si>
    <t xml:space="preserve">Seguimiento  al   proceso  de  reconocimiento del CEA como IES en la  obtención del  registro  SNIES  (Sistema Nacional de Información de la Educación Superior) ante el MEN
</t>
  </si>
  <si>
    <t>Enero a Maro 2018</t>
  </si>
  <si>
    <t>Reconocimiento del CEA a nivel internacional en el ámbito de formación del  personal aeronáutico y aeroportuario.l</t>
  </si>
  <si>
    <t xml:space="preserve">Actividades desarrolladas para la obtención de la membresía plena de OACI
</t>
  </si>
  <si>
    <t xml:space="preserve">Validar ante la OACI el material Didáctico Normalizado-CMDN en “Investigación de Incidentes ATS, como herramienta del SMS”
</t>
  </si>
  <si>
    <t xml:space="preserve">Obtener  ante la OACI la membresía plena
</t>
  </si>
  <si>
    <t>in dicador PEI</t>
  </si>
  <si>
    <t>Actividades desarrolladas/ Actividades propuestas *100</t>
  </si>
  <si>
    <t xml:space="preserve">Atender las visitas de verificación de los inspectores de la SSO -Secretaría de Seguridad Operacional y de la Aviación Civil </t>
  </si>
  <si>
    <t>Ajustar de acuerdo con las observaciones presentadas por la SSO los manuales de Directivas de Instrucción</t>
  </si>
  <si>
    <t xml:space="preserve">Recibir la Certificación por parte de la  -Secretaría de Seguridad Operacional y de la Aviación Civil </t>
  </si>
  <si>
    <t>.Fecha de cumplimiento marzo 2018 y medición trimestral. - Revisar guarde consistencia el compromiso y la meta , nombre del indicador</t>
  </si>
  <si>
    <t>.Rvisar el compromiso Vs Meta y el nombre del indicador, Fecha Marzo 2018 - Trimestral</t>
  </si>
  <si>
    <t>.Rvisar el  nombre del indicador y la segunda actividad. Fecha febrero 2018 y trimestral</t>
  </si>
  <si>
    <t>Desarrollar  los  lineamientos  Curriculares  para  iniciar la  transición del CEA  en el  marco de  funcionamiento  como  IES</t>
  </si>
  <si>
    <r>
      <t>índ</t>
    </r>
    <r>
      <rPr>
        <sz val="9"/>
        <rFont val="Arial"/>
        <family val="2"/>
      </rPr>
      <t>ice de normalización de la  oferta  académica</t>
    </r>
    <r>
      <rPr>
        <sz val="10"/>
        <rFont val="Arial"/>
        <family val="2"/>
      </rPr>
      <t xml:space="preserve">
</t>
    </r>
  </si>
  <si>
    <t xml:space="preserve">Programas  Normalizados /Total de Oferta ) * 100
</t>
  </si>
  <si>
    <t xml:space="preserve">Denominar y  regularizar  los  espacios de formación  de acuerdo a la  Guía   “ Clasificación  de Espacios de Formación”
</t>
  </si>
  <si>
    <t>.Revisar todo este compromiso. Fechaa Diciembre  2018 - Falta la medida</t>
  </si>
  <si>
    <t xml:space="preserve">Incrementar  la  elaboración,  circulación y  reconocimiento  de los  productos de  Investigación  elaborados  por  el  Grupo  de Investigación  Aeronáutica  ( GINA) </t>
  </si>
  <si>
    <t>Incrementar en un 20% la elaboración y circulación de productos científicos de acuerdo con los estándares establecidos por COLCIENCIAS.</t>
  </si>
  <si>
    <t xml:space="preserve">Número de productos de investigación elaborados y en circulación
</t>
  </si>
  <si>
    <t>.Revisar todo este compromiso de que cifra se parte para hablar de incremnto del 20%. Fechaa Diciembre  2018 - Semestral</t>
  </si>
  <si>
    <t xml:space="preserve">Articulación interinstitucional ANI-Aerocivil
</t>
  </si>
  <si>
    <t>Cumplimiento del 85%</t>
  </si>
  <si>
    <t xml:space="preserve">Comités Operativos realizados de concesiones y proyectos futuros.
</t>
  </si>
  <si>
    <t>Fecha cumpl . Dic 2018 - mensual</t>
  </si>
  <si>
    <t>Liderar la convocatoria para la efectiva realización del Comité Operativo de proyectos Aeroportuarios ya existentes (Concesiones) y los de estructuraciones  futuras.</t>
  </si>
  <si>
    <t>Desarrollar las reuniones con los temas que se definan para tal fin</t>
  </si>
  <si>
    <t>Llevar el debido registro de las Actas correspondientes a cada reunión efectuada.</t>
  </si>
  <si>
    <t xml:space="preserve">Evaluación de Proyectos Futuros APP/IP y Concesiones
</t>
  </si>
  <si>
    <t xml:space="preserve">Revisión 90% proyectos presentados de entrega de infraestructura aeroportuaria </t>
  </si>
  <si>
    <t xml:space="preserve">Proyectos evaluados
</t>
  </si>
  <si>
    <t xml:space="preserve">Proyectos revisados Vs. proyectos presentados
</t>
  </si>
  <si>
    <t>Fecha cumpl . Dic 2018 - semestral</t>
  </si>
  <si>
    <t xml:space="preserve">Entrega de información de los aeropuertos para la estructuración   
</t>
  </si>
  <si>
    <t xml:space="preserve">Evaluar, vigilar y controlar los diferentes proyectos presentados bajo las distintas modalidades. 
</t>
  </si>
  <si>
    <t xml:space="preserve">Coordinar al interior de la Entidad la revisión de conceptos, viabilidades, conveniencia de los proyectos. 
</t>
  </si>
  <si>
    <t>Análisis de percepción sobre servicios en terminales aeroportuarios</t>
  </si>
  <si>
    <t>80% de evaluación de los aeropuertos programados</t>
  </si>
  <si>
    <t xml:space="preserve">Evaluación servicio en aeropuertos
</t>
  </si>
  <si>
    <t xml:space="preserve">Número de aeropuertos evaluados / Número de aeropuertos programados
</t>
  </si>
  <si>
    <t>Fecha cumpl . Dic 2018 - trimestral</t>
  </si>
  <si>
    <t xml:space="preserve">Desarrollo del formato de aplicación del Sondeo de opinión.
</t>
  </si>
  <si>
    <t xml:space="preserve">Definición y cumplimiento de cronograma.
</t>
  </si>
  <si>
    <t xml:space="preserve">Aplicación del muestreo en aeropuerto seleccionado.
</t>
  </si>
  <si>
    <t xml:space="preserve">Tabulación, análisis y consolidación del informe de resultados.
</t>
  </si>
  <si>
    <t>Presentación informe</t>
  </si>
  <si>
    <t xml:space="preserve">Socialización con las áreas para el desarrollo de matriz de seguimiento.
</t>
  </si>
  <si>
    <t xml:space="preserve">MEJORAR LA EFICIENCIA E INCREMENTAR LA CAPACIDAD DE LOS SERVICIOS A LA NAVEGACIÓN AÉREA Y DE LOS SERVICIOS AEROPORTUARIOS
(Objetivo Estratégico N°2 - PEI 2015 – 2018)
</t>
  </si>
  <si>
    <r>
      <t xml:space="preserve">Mejorar el estado de la infraestructura aeroportuaria de 23  aeródromos/aeropuertos, </t>
    </r>
    <r>
      <rPr>
        <sz val="11"/>
        <color rgb="FFFF0000"/>
        <rFont val="Calibri"/>
        <family val="2"/>
        <scheme val="minor"/>
      </rPr>
      <t>reduciendo el porcentaje</t>
    </r>
  </si>
  <si>
    <t xml:space="preserve">Cómo se calcula el Indicador: Se utilizará la estrategia definida en el Plan de Desarrollo Nacional 2015 – 2018 “Todos por un nuevo país” y que se refleja en el aplicativo SINERGIA del DNP.
</t>
  </si>
  <si>
    <t xml:space="preserve">Fecha cumplimiento Diciembre 2018 - Trimestral % Avance  - Cuales son los aeropuertos y el caluclo del indicador no puede tener solo sinergia. - </t>
  </si>
  <si>
    <t>Intervenir, mínimo 3 aeropuertos con obras de construcción</t>
  </si>
  <si>
    <t xml:space="preserve">Intervenir, mínimo 5 aeropuertos con obras de mantenimiento
</t>
  </si>
  <si>
    <t>Intervenir, mínimo 15 aeropuertos regionales</t>
  </si>
  <si>
    <t xml:space="preserve">Aeropuertos Intervenidos
</t>
  </si>
  <si>
    <t xml:space="preserve">
Aeropuertos para la prosperidad intervenidos
</t>
  </si>
  <si>
    <t>Intervenir 31 aeropuertos con obras de mantenimiento, durante el cuatrienio 2015 – 2018
Intervenir 34 aeropuertos territoriales, durante el cuatrienio 2015 - 2018</t>
  </si>
  <si>
    <t>Cumplimiento de las metas del Plan de Navegación Aérea</t>
  </si>
  <si>
    <t xml:space="preserve">Actividades cumplidas sobre las actividades programadas anuales* 100
</t>
  </si>
  <si>
    <t xml:space="preserve">Fecha cumplimiento Diciembre 2018 - trimestral </t>
  </si>
  <si>
    <t>Elaboración manuales guías Y SOP´s  AIDC Y A-SMGCS</t>
  </si>
  <si>
    <t>Entrenamiento controladores AIDC y A-SMGCS</t>
  </si>
  <si>
    <t xml:space="preserve">Elaborar procedimientos APV para 4 aeropuertos internacionales del país </t>
  </si>
  <si>
    <t xml:space="preserve">Porcentaje de aeródromos internacionales con pistas por instrumentos en los que se ha implementado un procedimiento APV con Baro VNAV 
</t>
  </si>
  <si>
    <t xml:space="preserve">Cantidad de aeropuertos internacionales en los que se ha implementado un procedimiento of APV con Baro VNAV aprobado VS total aeropuertos internacionales
</t>
  </si>
  <si>
    <t>Fecha cumplimiento Diciembre 2018 - Trimestral en por entaje</t>
  </si>
  <si>
    <t>Planificación para el diseño de las cartas aeronáuticas para los aeropuertos internacionales</t>
  </si>
  <si>
    <t>Consecución de recurso humano para apoyar el proceso de diseño</t>
  </si>
  <si>
    <t>Diseño y comprobación de las cartas aeronáuticas</t>
  </si>
  <si>
    <t xml:space="preserve">Publicación e implementación </t>
  </si>
  <si>
    <t>Trimestral</t>
  </si>
  <si>
    <t>Mayor flexibilidad y eficiencia en los perfiles de descenso</t>
  </si>
  <si>
    <t xml:space="preserve">Elaborar procedimientos SID-PBN para los aeropuertos internacionales del país.
2. Implementar espacio TMA de aeropuerto internacional con concepto CCO
</t>
  </si>
  <si>
    <t xml:space="preserve">. Porcentaje de aeródromos internacionales en los que se ha implementado SID PBN 
2. Porcentaje de aeródromos internacionales en los que se ha implementado CCO
</t>
  </si>
  <si>
    <t>Cantidad de aeropuertos internacionales en los que se ha implementado SID PBN 2. Cantidad de aeropuertos internacionales en los que se ha implementado CDO</t>
  </si>
  <si>
    <t xml:space="preserve">Fecha cumplimiento Diciembre 2018 - trimestral en porcentaje </t>
  </si>
  <si>
    <t>Planificación para el diseño de las cartas aeronáuticas para los aeropuertos internacionales y diseño CCO</t>
  </si>
  <si>
    <t xml:space="preserve">Consecución de recurso humano para apoyar el proceso de diseño
</t>
  </si>
  <si>
    <t xml:space="preserve">trimestral </t>
  </si>
  <si>
    <t>trimestral</t>
  </si>
  <si>
    <t>Mayor flexibilidad y eficiencia en los perfiles de ascenso</t>
  </si>
  <si>
    <t xml:space="preserve">Elaborar procedimientos STAR-PBN para los aeropuertos internacionales del país.
2. Implementar espacio TMA de aeropuerto internacional con concepto CDO
</t>
  </si>
  <si>
    <t xml:space="preserve">Porcentaje de aeródromos internacionales en los que se ha implementado STAR PBN 
2. Porcentaje de aeródromos internacionales en los que se ha implementado CDO
</t>
  </si>
  <si>
    <t>Cantidad de aeropuertos internacionales en los que se ha implementado STAR PBN 2. Cantidad de aeropuertos internacionales en los que se ha implementado CDO</t>
  </si>
  <si>
    <t xml:space="preserve">
Consecución de recurso humano para apoyar el proceso de diseño
</t>
  </si>
  <si>
    <t>Mejores operaciones mediante trayectorias en ruta mejoradas</t>
  </si>
  <si>
    <t>Reducción de demoras en tiempo de vuelos civiles 2. Reducción en toneladas de CO2</t>
  </si>
  <si>
    <t xml:space="preserve">EFICIENCIA DE OPERACIÓN EN TIEMPOS
</t>
  </si>
  <si>
    <t>((CEET/AEET)-1)*100</t>
  </si>
  <si>
    <t xml:space="preserve">Fecha cumplimiento cada trimestre 2018  - trimestral en porcentaje </t>
  </si>
  <si>
    <t xml:space="preserve">Recolección y análisis de datos extraídos del Sistema Metron Harmony, para realizar la correspondiente medición, teniendo en cuenta los factores operacionales que se presenten en la operación.
 </t>
  </si>
  <si>
    <t>POSICION OCS – PDC SCORE</t>
  </si>
  <si>
    <t xml:space="preserve">Cumplimiento de la implementación Posición OCS – FMU Colombia
</t>
  </si>
  <si>
    <t>Cumplimiento OCS = (Actividades Ejecutadas/Actividades programadas) X 100</t>
  </si>
  <si>
    <t>Fecha cumplimiento abril 2018 - Anual - %</t>
  </si>
  <si>
    <t xml:space="preserve">Formalizar e integrar procesos y procedimientos OCS
</t>
  </si>
  <si>
    <t xml:space="preserve">Optimización de procesos de intercambio de información por mensajería SSIM por parte de la aviación  no regular
</t>
  </si>
  <si>
    <t>IMPLEMENTACION CONCEPTO OPERACIONAL ATFCM PARA COLOMBIA</t>
  </si>
  <si>
    <t xml:space="preserve">: IMPLEMENTACION CONCEPTO OPERACIONAL ATFCM PARA COLOMBIA
</t>
  </si>
  <si>
    <t>Implementacion ATFCM = (Actividades Ejecutadas/Actividades programadas) X 100</t>
  </si>
  <si>
    <t>Fecha cumplimientodiciembre  2018 - Anual - %</t>
  </si>
  <si>
    <t xml:space="preserve">Identificación de las necesidades CDM </t>
  </si>
  <si>
    <t xml:space="preserve">Análisis de la CDM
</t>
  </si>
  <si>
    <t>Especificación y verificación de la CDM</t>
  </si>
  <si>
    <t>Estudio de Rendimiento de la CDM</t>
  </si>
  <si>
    <t>Validación e implantación de la CDM</t>
  </si>
  <si>
    <t>Puesta en marcha, mantenimiento y mejora continua de la CDM</t>
  </si>
  <si>
    <t>Fecha cumplimiento diciembre 2018 - trimestral- %</t>
  </si>
  <si>
    <t xml:space="preserve">Adquisición y puesta en funcionamiento de una herramienta tecnológica para el desarrollo de este proceso.
</t>
  </si>
  <si>
    <t xml:space="preserve">Capacitación en el manejo de la herramienta
</t>
  </si>
  <si>
    <t>Nombramiento de personal AIM</t>
  </si>
  <si>
    <t xml:space="preserve">Fecha cumplimiento diciembre 2018 - trimestral- </t>
  </si>
  <si>
    <t>Adquisición y puesta en funcionamiento de una herramienta tecnológica para el desarrollo de este proceso.</t>
  </si>
  <si>
    <t>Capacitación.</t>
  </si>
  <si>
    <t>La transición de AIS al AIM</t>
  </si>
  <si>
    <t>La migración al SWIM</t>
  </si>
  <si>
    <t>Implementación AIDC y A-SMGCS</t>
  </si>
  <si>
    <t>Optimizar los procedimientos de aproximación, guía vertical incluida</t>
  </si>
  <si>
    <t>EFICIENCIA DE OPERACIÓN EN TIEMPOS</t>
  </si>
  <si>
    <t>DIRECCIÓN SERVICIOS A LA NAVEGACIÓN AÉREA</t>
  </si>
  <si>
    <t xml:space="preserve">Elaborar, legalizar e implementar documento guía  para uso flexible del espacio aéreo en Colombia.
2. Fortalecer las cartas de acuerdo y los procedimientos para el encaminamiento flexible. 
</t>
  </si>
  <si>
    <t xml:space="preserve">1. Porcentaje de tiempo en espacios aéreos segregados disponible para operaciones civiles
2. Porcentaje de rutas PBN implementadas
</t>
  </si>
  <si>
    <t>Diciembre 2018 - trimestral %</t>
  </si>
  <si>
    <t xml:space="preserve">Planificación para el diseño del documento  y diseño de rutas 
</t>
  </si>
  <si>
    <t xml:space="preserve">Consecución de recurso humano para apoyar el proceso de estructura y coordinación 
</t>
  </si>
  <si>
    <t xml:space="preserve">Recolección y análisis de la información </t>
  </si>
  <si>
    <t xml:space="preserve">Informes finales 
</t>
  </si>
  <si>
    <t>Cumplir con la meta DNP de intervenir 48 aeropuertos durante el cuatrienio 2015 – 2018, para lo cual se proyectaron:</t>
  </si>
  <si>
    <t>Intervenir 17 aeropuertos con obras de construcción, durante el cuatrienio 2015 – 2018</t>
  </si>
  <si>
    <t>Intervenir 31 aeropuertos con obras de mantenimiento, durante el cuatrienio 2015 – 2018</t>
  </si>
  <si>
    <t>Intervenir 34 aeropuertos territoriales, durante el cuatrienio 2015 - 2018</t>
  </si>
  <si>
    <t>DIRECCIÓN DE INFRAESTRUCTURA AEROPORTUARIA</t>
  </si>
  <si>
    <t>DIRECCION SERVICIOS AEROPORTUARIOS</t>
  </si>
  <si>
    <t>Habilitación SEMA</t>
  </si>
  <si>
    <t xml:space="preserve">Servicios médicos existentes/Servicios médicos habilitados X 100
</t>
  </si>
  <si>
    <t>31 DICIEMBRE 2018 - TRIMESTRAL</t>
  </si>
  <si>
    <t>Cumplimiento de los (6) estándares restantes</t>
  </si>
  <si>
    <t>Aeropuertos con prestación de servicios  AVSEC / FAL</t>
  </si>
  <si>
    <t xml:space="preserve"> # de aeropuertos q cumplen con los servicios AVSEC / # de aeropuertos con servicios programados
</t>
  </si>
  <si>
    <t>DICIEMBRE 2018 TRIMESTRAL</t>
  </si>
  <si>
    <t xml:space="preserve">Verificación del cumplimiento de la prestación de servicio de vigilancia
</t>
  </si>
  <si>
    <t>Verificación del funcionamiento de los equipos que soportan los servicios aeroportuarios</t>
  </si>
  <si>
    <t xml:space="preserve">
 Implementación del centro control operacional para los aeropuertos  (Aeropuertos tipo 1 a cargo de la Aeronáutica Civil)
</t>
  </si>
  <si>
    <t>Aeropuertos con CCO implementado</t>
  </si>
  <si>
    <t>CCO implementados /CCO propuestos</t>
  </si>
  <si>
    <t>DICIEMBRE 2018 - TRIMESTRAL %</t>
  </si>
  <si>
    <t>Recopilar y revisar de la reglamentación nacional e internacional, para la implementación del Centro de Control Operacional</t>
  </si>
  <si>
    <t>Realizar visita para el diagnóstico y evaluación para su implementación</t>
  </si>
  <si>
    <t xml:space="preserve">Revisar, formular y actualizar los documentos operacionales </t>
  </si>
  <si>
    <t>nar los recursos económicos, de infraestructura, de capacitación y humanos para la implementación</t>
  </si>
  <si>
    <t xml:space="preserve">Poner en operación del centro de control operacional </t>
  </si>
  <si>
    <t xml:space="preserve">Hacer seguimiento y evaluación del centro de control operacional </t>
  </si>
  <si>
    <t># Aeropuerto certificados / # de aeropuertos propuestos a certificar</t>
  </si>
  <si>
    <r>
      <t xml:space="preserve">2 Aeropuertos </t>
    </r>
    <r>
      <rPr>
        <sz val="10"/>
        <color rgb="FFFF0000"/>
        <rFont val="Arial"/>
        <family val="2"/>
      </rPr>
      <t>Certificados</t>
    </r>
  </si>
  <si>
    <t xml:space="preserve">Recopilar información y evaluar el estado de avance de la certificación.
</t>
  </si>
  <si>
    <t>Comprobar la infraestructura, instalaciones  y servicios aeroportuarios de los aeropuertos propuestos</t>
  </si>
  <si>
    <t>Solicitar a la Autoridad Aeronáutica inspección para certificación a los aeropuertos propuestos</t>
  </si>
  <si>
    <t>DIRECCION SERVICIOS AEROPORTUARIOSS</t>
  </si>
  <si>
    <t>Uno EDR</t>
  </si>
  <si>
    <r>
      <t xml:space="preserve"> </t>
    </r>
    <r>
      <rPr>
        <sz val="10"/>
        <color rgb="FF000000"/>
        <rFont val="Arial Narrow"/>
        <family val="2"/>
      </rPr>
      <t>Total posiciones generadoras de elctromag. / posiciones generadoras de electromag. intervenidas X 100</t>
    </r>
  </si>
  <si>
    <t>DIRECCIÓN SERVICIOS AEROPORTUARIOS</t>
  </si>
  <si>
    <t>Identificar firmas o empresas especializadas en las mediciones de electro magnetismo generado por equipos aeroportuarios.</t>
  </si>
  <si>
    <t>Elegir y contratar la firma pre-seleccionada</t>
  </si>
  <si>
    <t xml:space="preserve">Identificar el impacto del ruido en la producción de insumos derivados de la ganadería,  mediante mediciones preliminares.
</t>
  </si>
  <si>
    <r>
      <t xml:space="preserve">Uno - </t>
    </r>
    <r>
      <rPr>
        <sz val="14"/>
        <color rgb="FF000000"/>
        <rFont val="Arial Narrow"/>
        <family val="2"/>
      </rPr>
      <t>Funza</t>
    </r>
  </si>
  <si>
    <t xml:space="preserve">Aeropuerto Certificados
</t>
  </si>
  <si>
    <t>Indicador de resultado.</t>
  </si>
  <si>
    <t>Presentación de los resultados de los estudios preliminares.</t>
  </si>
  <si>
    <t>Mantener en óptimas condiciones las máquinas que permiten la prestación del servicio de salvamento y Extinción de Incendios en los aeropuertos administrados por la UAEAC, los concesionados y los aeropuertos a cargo de las gobernaciones y los municipios</t>
  </si>
  <si>
    <t xml:space="preserve">Máquinas en Servicio 
</t>
  </si>
  <si>
    <t>(# Máq. en servicio/# Máq. según la categoría del aeropuerto )*100</t>
  </si>
  <si>
    <t>TRIMESTRAL</t>
  </si>
  <si>
    <t>Brindando capacitación teórico practica para los operadores de máquinas extintoras como responsables del transporte de los socorristas y de los equipos para la atención de emergencias</t>
  </si>
  <si>
    <t>Brindando cursos de motores diésel convenio con el SENA</t>
  </si>
  <si>
    <t>Elaborando el cronograma para mantenimiento de las máquinas de gran capacidad y menor capacidad y los diversos equipos del servicio, en la totalidad de los aeropuertos a cargo de la UAEAC</t>
  </si>
  <si>
    <t xml:space="preserve">Plan de contingencia, situando maquinas en las cabeceras regionales o aeropuertos de difícil acceso
</t>
  </si>
  <si>
    <r>
      <t>Mantener estándares máximos operativos (Tiempos Normativa) para el cumplimiento misional de la UAEAC y el objetivo principal del servicio de salvamento y extinción de incendios</t>
    </r>
    <r>
      <rPr>
        <sz val="14"/>
        <color rgb="FF1E1C11"/>
        <rFont val="Calibri"/>
        <family val="2"/>
        <scheme val="minor"/>
      </rPr>
      <t>.</t>
    </r>
  </si>
  <si>
    <t>2.29 min (138 seg)</t>
  </si>
  <si>
    <t>Oportunidad en los tiempos de respuesta</t>
  </si>
  <si>
    <t>Sumatoria del tiempo de las pruebas realizadas trimestral/# de pruebas realizadas trimestral</t>
  </si>
  <si>
    <t>TRIMESTRAL  MINUTOS / SEGUNDOS</t>
  </si>
  <si>
    <t>Continuar con el plan  de renovación de máquinas de respuesta a emergencias que cumplan con la norma NFPA 0 a 50 millas en 25 segundos</t>
  </si>
  <si>
    <t>Evitar que la Oportunidad en los tiempos de respuesta, excedan los tiempos máximos permitidos establecidos en la Norma RAC 14.6</t>
  </si>
  <si>
    <t>Capacitar de forma teórico – práctica en el conocimiento del aeródromo y la operación de las máquinas de respuesta a emergencias en condiciones normales y adversas</t>
  </si>
  <si>
    <t xml:space="preserve">Adelantar los procesos sancionatorios  
</t>
  </si>
  <si>
    <t xml:space="preserve"> 90 días</t>
  </si>
  <si>
    <r>
      <rPr>
        <sz val="10"/>
        <color rgb="FFFF0000"/>
        <rFont val="Arial"/>
        <family val="2"/>
      </rPr>
      <t>Cumplimiento al PAA(No. de procesos sancionatorios / No. De solicitudes radicadas)</t>
    </r>
    <r>
      <rPr>
        <sz val="10"/>
        <rFont val="Arial"/>
        <family val="2"/>
      </rPr>
      <t xml:space="preserve">
</t>
    </r>
  </si>
  <si>
    <t xml:space="preserve">No. de días promedio de los procesos iniciados desde la remisión a la Dirección Administrativa  - Grupo Procesos Contractuales hasta su informe final. </t>
  </si>
  <si>
    <t>DICIEMBRE 2018 - TRIMESTRAL</t>
  </si>
  <si>
    <t>Revisar las solicitudes radicadas.</t>
  </si>
  <si>
    <t xml:space="preserve">Citación al contratista </t>
  </si>
  <si>
    <t>Informe Trimestral</t>
  </si>
  <si>
    <t>Gestionar los procesos de contratación en sus etapas Precontractuales y Contractuales y hacer seguimiento e informar sobre el avance de los resultados al Plan Anual de Adquisiciones</t>
  </si>
  <si>
    <r>
      <t>:</t>
    </r>
    <r>
      <rPr>
        <b/>
        <sz val="14"/>
        <color rgb="FF000000"/>
        <rFont val="Calibri"/>
        <family val="2"/>
        <scheme val="minor"/>
      </rPr>
      <t xml:space="preserve"> </t>
    </r>
    <r>
      <rPr>
        <sz val="14"/>
        <color rgb="FF000000"/>
        <rFont val="Calibri"/>
        <family val="2"/>
        <scheme val="minor"/>
      </rPr>
      <t>90 días</t>
    </r>
  </si>
  <si>
    <t xml:space="preserve">No. de procesos de contratación recibidos en la Dirección Administrativa  y publicados en el SECOP  / No. de procesos registrados en el Plan Anual de Adquisiciones).
</t>
  </si>
  <si>
    <t xml:space="preserve">No. de procesos de contratación recibidos en la Dirección Administrativa  y publicados en el SECOP  / No. de procesos registrados en el Plan Anual </t>
  </si>
  <si>
    <t>Revisar que los procesos recibidos en la Dirección Administrativa se encuentren publicados en el Plan Anual Adquisiciones.</t>
  </si>
  <si>
    <t xml:space="preserve">Publicar en la página del SECOP los procesos Precontractuales y Contractuales </t>
  </si>
  <si>
    <t>DICIEMBRE 2018 - TRIMESTRA</t>
  </si>
  <si>
    <t xml:space="preserve"> Adelantar los procesos sancionatorios.</t>
  </si>
  <si>
    <t xml:space="preserve"> Dar cumplimiento a lo establecido por Colombia Compra Eficiente en cuanto al Plan Anual de  Adquisiciones.</t>
  </si>
  <si>
    <t xml:space="preserve"> Gestionar los procesos de contratación en sus etapas Precontractuales y Contractuales.</t>
  </si>
  <si>
    <t xml:space="preserve"> Fortalecer la gestión y eficiencia Institucional.</t>
  </si>
  <si>
    <t>DIRECCIÓN ADMINISTRATIVA</t>
  </si>
  <si>
    <t xml:space="preserve">Documentar y estandarizar los procedimientos institucionales con impacto economico </t>
  </si>
  <si>
    <t xml:space="preserve">Manual de políticas contables aprobado por la Alta Dirección 
</t>
  </si>
  <si>
    <t>cada una de las 5 fases procedimentales / 5</t>
  </si>
  <si>
    <t>Abril 2018 - Mensual %</t>
  </si>
  <si>
    <t>Mesas de trabajo con las áreas responsables de la administración de los procedimientos con impacto económico financiero</t>
  </si>
  <si>
    <t xml:space="preserve">Documento Borrador del Manual como resultado de las mesas de trabajo </t>
  </si>
  <si>
    <t>Documento Final Revisado del manual de políticas contables</t>
  </si>
  <si>
    <t>Aprobación del manual de políticas contables por la alta dirección</t>
  </si>
  <si>
    <t>Cumplir con las directrices trazadas por el gobierno nacional en Materia de Informacion contable publica  que pueda ser facilmente interpretable por organismos internacionales</t>
  </si>
  <si>
    <t xml:space="preserve">Validación Trimestral de la Contaduría General de la Nación
</t>
  </si>
  <si>
    <t>Validación trimestral de la Contaduría General de la Nación</t>
  </si>
  <si>
    <t>DICIEMBRE 2018 - TRIMESTRAL % AVANCE</t>
  </si>
  <si>
    <t>Apropiación de los recursos suficientes y contratación de la consultoría de apoyo a la implementación de las normas internacionales NICSP</t>
  </si>
  <si>
    <t xml:space="preserve">Adecuación de los módulos auxiliares (complementarios)  de los sistemas de información para su interoperabilidad con SIIF Nación </t>
  </si>
  <si>
    <t>Balance inicial de apertura 2018</t>
  </si>
  <si>
    <t>Balance  trimestral a la  contaduría  General  de  la  Nacion</t>
  </si>
  <si>
    <t>CUMPLIMIENTO</t>
  </si>
  <si>
    <t>INMUEBLES</t>
  </si>
  <si>
    <t>DIRECCION FINANCIERA</t>
  </si>
  <si>
    <t>DIRECCIÓN SERVICIOS AEROPORTUARIOS  - DSSA</t>
  </si>
  <si>
    <t>DIRECCION DE INFRAESTRUCTURA AEROPORTUARIA</t>
  </si>
  <si>
    <t>Objetivo 1</t>
  </si>
  <si>
    <t>Valores comunes para las Entidades del Sector Transporte en Colombia</t>
  </si>
  <si>
    <t>Objetivo 2</t>
  </si>
  <si>
    <t xml:space="preserve">objetivo 1 </t>
  </si>
  <si>
    <t>objetivo 2</t>
  </si>
  <si>
    <t>objetivo 3</t>
  </si>
  <si>
    <t>Objetivo 3</t>
  </si>
  <si>
    <t>objetivo 4</t>
  </si>
  <si>
    <t>Objetivo 4</t>
  </si>
  <si>
    <t>objetivo 5</t>
  </si>
  <si>
    <t>Objetivo 5</t>
  </si>
  <si>
    <t>objetivo 6</t>
  </si>
  <si>
    <t>Objetivo 6</t>
  </si>
  <si>
    <t>CEA</t>
  </si>
  <si>
    <t>OBJETIVOS E INDICADORES ESTRATÉGICOS INSTITUCIONALES</t>
  </si>
  <si>
    <t>OBJETIVOS</t>
  </si>
  <si>
    <t>INDICADOR</t>
  </si>
  <si>
    <t>% AVANCE III TRIMESTRE</t>
  </si>
  <si>
    <t>OBSERVACIONES</t>
  </si>
  <si>
    <t>NIVELES DE SEGURIDAD TRANSPORTE AÉREO</t>
  </si>
  <si>
    <t>1. Empresas con SMS Fase IV</t>
  </si>
  <si>
    <t>2. Índice de accidentalidad</t>
  </si>
  <si>
    <t>CAPACIDAD DE SERVICIOS DE NAVEGACIÓN AÉREA</t>
  </si>
  <si>
    <t>3. Eficiencia de operación</t>
  </si>
  <si>
    <t>N/A</t>
  </si>
  <si>
    <t>4. Cumplimiento de las metas del PNA</t>
  </si>
  <si>
    <t>SEGURIDAD DE LA AVIACIÓN CIVIL</t>
  </si>
  <si>
    <t>5. Indice de reducción de actos de interferencia ilícita</t>
  </si>
  <si>
    <t>6. Reducción de tiempos de facilitación</t>
  </si>
  <si>
    <t>MINIMIZAR IMPACTO TRANSPORTE AÉREO SOBRE EL MEDIO AMBIENTE</t>
  </si>
  <si>
    <t>7.Reducción de emisiones de CO2</t>
  </si>
  <si>
    <t>Tal y como se tenía proyectado, se realizó la construcción de la línea estimada de emisiones de CO2 con respecto a la llegada de las aeronaves que aterrizaron en la ciudad de Bogotá durante el año 2015, aún se está avanzando de manera significativa en la construcción y recopílación de la información de los años 2014 y 2015. Se espera que al finalizar el año 2017 se tenga la información completa correspondiente al año 2016.</t>
  </si>
  <si>
    <t>8. Estado de cumplimiento ambiental</t>
  </si>
  <si>
    <t>Según lo reportado por parte del área encargada del diligenciamiento de este indicador, se informa que el contrato 17000986 H3 se encuentra con un porcentaje de avance del 50%, además se notifica que a la fecha se ha presentado la totalidad de los informes de las primeras visitas realizadas de interventoría ambiental a los aeródromos.</t>
  </si>
  <si>
    <t>FOMENTAR LA COBERTURA Y CRECIMIENTO DE LA AVIACIÓN CIVIL</t>
  </si>
  <si>
    <t>9. Crecimiento de la aviación civil</t>
  </si>
  <si>
    <t>Pasajeros movilizados
Toneladas movilizadas</t>
  </si>
  <si>
    <t xml:space="preserve"> 24,16 millones de pasajeros.
547 millones de toneladas</t>
  </si>
  <si>
    <t>La tendencia creciente que existía a mediados del año 2014 e inicios del 2015, hizo pensar que se podía continuar aumentando el número de pasajeros transportados, sin embargo, muchos factores han influido y es así, como no se ha podido alcanzar la meta de pasajeros movilizados para los años 2015 y 2016. En el año 2016 se solicitó el cambio de la meta, la cual no fue aceptada. 
La información mensual se alimenta en el aplicativo SINERGIA.</t>
  </si>
  <si>
    <t>10. Cobertura de la aviación civil</t>
  </si>
  <si>
    <t>24/31 = 77,4%
24/25 = 96%</t>
  </si>
  <si>
    <t xml:space="preserve">Este indicador nos indica la gestión de la Oficina de Transporte Aéreo frente a las solicitudes realizadas por las empresas aéreas interesadas en la aprobación de nuevas rutas.
</t>
  </si>
  <si>
    <t xml:space="preserve">77,4%
</t>
  </si>
  <si>
    <t>11. Cumplimiento del Plan de Trabajo</t>
  </si>
  <si>
    <t>Cumplimiento del plan de trabajo de armonización de reglamentación: Se dio cumplimiento al porcentaje (65%) establecido como indicador para el año 2016 (se alcanzó el 65,6%) que corresponde a 21 normas LAR armonizadas de 32 por armonizar.</t>
  </si>
  <si>
    <t>FORTALECER LA GESTIÓN Y EFICIENCIA INSTITUCIONAL</t>
  </si>
  <si>
    <t>12.Disminución de tiempos de trámites</t>
  </si>
  <si>
    <t>20 trámites OTA ---&gt; Trámites registrados en SUIT</t>
  </si>
  <si>
    <t>No obstante que el indicador establecido en el PEI refiere a la medición de 20 trámites, las mediciones se han realizado en 18 Trámites,  esto debido a que 2 de ellos se trasladaron a la Secretaria de Seguridad Aérea. Asimismo la meta se mantiene durante el cuatrenio en 15% de disminución en el tiempo de respuesta.</t>
  </si>
  <si>
    <t>13. Ejecución real</t>
  </si>
  <si>
    <t>Durante el tercer trimestre del año en curso, se identificaron 36 proyectos en ejecución, los cuales conforman el universo de estudio para el diligenciamiento de este indicador. En el análisis general ponderado se obtuvieron los siguientes porcentajes: avance ejecución física del 75,23% y avance ejecución financiera del 59,64%, lo cual indica que se ha pagado menos de lo reportado.</t>
  </si>
  <si>
    <t>14. Cumplimiento del Ingreso Proyectado Anual</t>
  </si>
  <si>
    <t>De acuerdo a lo reportado por parte del Grupo de Gestión Financiera, se informa que el valor total del recaudo al tercer trimestre del año en curso fue de $ 989.202.000.oo y el valor total de ingreso fue de $ 1.281.270.000.oo, por tal razón el porcentaje de cumplimiento fue del 77,2%</t>
  </si>
  <si>
    <t>15. Cumplimiento Planeación Estrategica de Tecnología de la Información</t>
  </si>
  <si>
    <t>Según la ponderación realizada por parte de la Dirección Informática de todas las variables que conforman este indicador, se informa que el porcentaje de avance de este indicador corresponde al 81,22% en el cumplimiento de la Planeación Estratégica de Tecnología de la Información.</t>
  </si>
  <si>
    <t>16. Cumplimiento del programa de Gestión de Talento Humano</t>
  </si>
  <si>
    <t>El porcentaje de cumplimiento reportado corresponde a la ponderación y evaluación de las actividades competentes de Gestión de Talento Humano (Vacantes, capacitación, incentivos, evaluación del desmpeño, salud ocupacional y bienestar social).</t>
  </si>
  <si>
    <t xml:space="preserve">17. Satisfacción de los clientes </t>
  </si>
  <si>
    <t>De acuerdo a la encuesta realizada por parte del Grupo de Atención al Ciudadano, únicamente el 39% del universo encuestado considera que el servicio prestado por la entidad es bueno o excelente, por tal razón se deben establecer estrategias de mejora, a fin de optimizar los servicios prestados.</t>
  </si>
  <si>
    <t xml:space="preserve">18. Reducción de tiempos </t>
  </si>
  <si>
    <t>Por lo reportado se infiere que el Grupo de Atención al Ciudadano no está dando respuesta a las QR dentro de los términos establecidos por ley.</t>
  </si>
  <si>
    <t>19. Cumplimiento Programa de Gestión Documental</t>
  </si>
  <si>
    <t>El Programa de Gestión Documental tiene proyectado un avance equivalente al 25% por trimestre,  razón por la cual el avance reportado se encuentra acorde a las metas establecidas.</t>
  </si>
  <si>
    <t>20. Rediseño institucional</t>
  </si>
  <si>
    <t>Las fases de diagnóstico organizacional y propuesta se realizaron durante el año 2015 y parte de 2016. Aún se tiene por definir la acptación o rechazo de la propuesta por parte de la entidad.</t>
  </si>
  <si>
    <t>21. Certificación IES para el CEA</t>
  </si>
  <si>
    <t>Se encuentra en una fase de transición de Institución de Educación Superior (IES) a Centro de Instrucción Aeronáutica (CIA)</t>
  </si>
  <si>
    <r>
      <t xml:space="preserve">Actualmente según lo reportado por parte de la </t>
    </r>
    <r>
      <rPr>
        <sz val="8"/>
        <color rgb="FFFF0000"/>
        <rFont val="Calibri"/>
        <family val="2"/>
      </rPr>
      <t>Secretaría de Seguridad Operaciona</t>
    </r>
    <r>
      <rPr>
        <sz val="8"/>
        <color theme="1"/>
        <rFont val="Calibri"/>
        <family val="2"/>
      </rPr>
      <t>l, fueron identificadas 15 empresas que han implementado el Sistema de  Gestión de Seguridad (SMS) en fase IV. El porcentaje de avance reportado, fue evaluado con respecto a la meta establecida de 22 empresas con SMS implementado en fase IV.</t>
    </r>
  </si>
  <si>
    <r>
      <rPr>
        <sz val="8"/>
        <color rgb="FFFF0000"/>
        <rFont val="Calibri"/>
        <family val="2"/>
        <scheme val="minor"/>
      </rPr>
      <t>La Secretaría de Seguridad Operacional</t>
    </r>
    <r>
      <rPr>
        <sz val="8"/>
        <color theme="1"/>
        <rFont val="Calibri"/>
        <family val="2"/>
        <scheme val="minor"/>
      </rPr>
      <t xml:space="preserve"> reporta 11 accidentes en lo que va transcurrido del año 2017, cifra que según lo establecido en ete indicador, debe ser comparada con la cantidad de despegues que se registran a la fecha (553.159 despegues). </t>
    </r>
  </si>
  <si>
    <r>
      <t>Según lo manifestado por parte de la</t>
    </r>
    <r>
      <rPr>
        <sz val="8"/>
        <color rgb="FFFF0000"/>
        <rFont val="Calibri"/>
        <family val="2"/>
        <scheme val="minor"/>
      </rPr>
      <t xml:space="preserve"> Dirección de Servicios a la Navegación Aérea</t>
    </r>
    <r>
      <rPr>
        <sz val="8"/>
        <color theme="1"/>
        <rFont val="Calibri"/>
        <family val="2"/>
        <scheme val="minor"/>
      </rPr>
      <t xml:space="preserve">, se encuentran en la última fase de implementación del Sistema Metron Harmony, y su integración con los demás sistemas de información, por tal razón para este trimestre no se reporta porcentaje de reducción de tiempos, teniendo en cuenta que de una de las variables que componen este indicador, aún no se tiene información suficiente para su construcción. </t>
    </r>
  </si>
  <si>
    <r>
      <t>Se tiene un avance del 70% según lo evidenciado en las mesas de trabajo realizadas con todas las direcciones adscritas a la</t>
    </r>
    <r>
      <rPr>
        <sz val="8"/>
        <color rgb="FFFF0000"/>
        <rFont val="Calibri"/>
        <family val="2"/>
        <scheme val="minor"/>
      </rPr>
      <t xml:space="preserve"> Secretaría de Sistemas Operacionales, </t>
    </r>
    <r>
      <rPr>
        <sz val="8"/>
        <color theme="1"/>
        <rFont val="Calibri"/>
        <family val="2"/>
        <scheme val="minor"/>
      </rPr>
      <t>actualmente se está actualizando el Plan de Navegación Aérea de su versión VII a la versión VIII. Valga la pena aclarar que el porcentaje reportado no corresponde al avance real, sino a la gestión realizada a fin de estandarizar un sistema de medición de actividades de cada una de las áreas.</t>
    </r>
  </si>
  <si>
    <r>
      <t xml:space="preserve">De acuerdo al reporte suministrado por parte de la </t>
    </r>
    <r>
      <rPr>
        <sz val="8"/>
        <color rgb="FFFF0000"/>
        <rFont val="Calibri"/>
        <family val="2"/>
        <scheme val="minor"/>
      </rPr>
      <t>Dirección de Seguridad y Supervisión Aeroportuaria</t>
    </r>
    <r>
      <rPr>
        <sz val="8"/>
        <color theme="1"/>
        <rFont val="Calibri"/>
        <family val="2"/>
        <scheme val="minor"/>
      </rPr>
      <t xml:space="preserve">, durante el tercer trimestre no se presentaron casos de interferencia ilícita, razón por la cual el indicador aún permanece en 0%. </t>
    </r>
  </si>
  <si>
    <r>
      <t xml:space="preserve">Durante el tercer trimestre del año en curso se está realizando el empalme entre el </t>
    </r>
    <r>
      <rPr>
        <sz val="8"/>
        <color rgb="FF00B050"/>
        <rFont val="Calibri"/>
        <family val="2"/>
        <scheme val="minor"/>
      </rPr>
      <t>Grupo de Planificación Aeroportuaria y la Secretaría de Seguridad</t>
    </r>
    <r>
      <rPr>
        <sz val="8"/>
        <color theme="1"/>
        <rFont val="Calibri"/>
        <family val="2"/>
        <scheme val="minor"/>
      </rPr>
      <t>, debido al traslado de la responsabilidad del diligenciamiento de dicho indicador, por lo tanto no se presenta porcentaje de optimización en la reducción de tiempos de facilitación, sin embargo se obtuvo un avance significativo en el proceso de empalme y gestión entre los dos grupos involucrados en el proceso.</t>
    </r>
  </si>
  <si>
    <t>PEI</t>
  </si>
  <si>
    <t>SINERGIA</t>
  </si>
  <si>
    <t>PLAN</t>
  </si>
  <si>
    <t>Título: Plan de Navegación Aérea para Colombia</t>
  </si>
  <si>
    <t>Principio de Procedencia: 
1010.337.1</t>
  </si>
  <si>
    <t xml:space="preserve">ANEXO 1 - VOLUMEN II. INSTALACIONES Y SERVICIOS  </t>
  </si>
  <si>
    <t>PLAN DE INVERSIONES (EN MILLONES DE PESOS- PRECIOS CONSTANTES)</t>
  </si>
  <si>
    <t xml:space="preserve">Fecha </t>
  </si>
  <si>
    <t>PROGRAMA</t>
  </si>
  <si>
    <t>LUGAR</t>
  </si>
  <si>
    <t>2015- 2018</t>
  </si>
  <si>
    <t>2019- 2022</t>
  </si>
  <si>
    <t>2023-2026</t>
  </si>
  <si>
    <t>2027-2030</t>
  </si>
  <si>
    <t>cifra contraol</t>
  </si>
  <si>
    <t>TOTALES</t>
  </si>
  <si>
    <t>INFRAESTRUCTURA PARA LOS SERVICIOS A LA NAVEGACIÓN AÉREA</t>
  </si>
  <si>
    <t>ADQUISICION EQUIPOS Y SISTEMAS AERONAUTICOS AEROPUERTO EL DORADO</t>
  </si>
  <si>
    <t>COM</t>
  </si>
  <si>
    <t>ADQUISICIÓN, INSTALACIÓN Y PUESTA EN FUNCIONAMIENTO SISTEMAS DE COMUNICACIONES (SALA TÉCNICA ESPECIALIZADA NOC) CON CENTRO DE MONITOREO Y GESTIÓN, PARA EL CGAC  15000005 OS</t>
  </si>
  <si>
    <t>ADQUISICIÓN, INSTALACIÓN, AUTOMATIZACIÓN Y PUESTA EN FUNCIONAMIENTO DE SISTEMAS DE CONTROL Y MONITOREO DE LA ILUMINACIÓN CATEGORÍA 3 PARA EL AEROPUERTO EL DORADO DE BOGOTÁ.</t>
  </si>
  <si>
    <t>​CONTRATAR LA ADQUISICION, INSTALACION Y PUESTA EN FUNCIONAMIENTO DEL CENTRO SITUACIONAL DE GESTION DE CRISIS PARA LA SEGURIDAD DE LA AVIACION CIVIL (CONSISTENTE EN CIRCUITOS CERRADOS DE TELEVISION PARA EL MONITOREO Y CONTROL DESDE BOGOTA A LOS AEROPUERTOS: EL DORADO DE BOGOTÁ, SIMÓN BOLÍVAR DE SANTA MARTA, ALFONSO BONILLA ARAGÓN DE CALI, JOSÉ MARÍA CÓRDOVA DE RIONEGRO, RAFAEL NÚÑEZ DE CARTAGENA, PALONEGRO DE BUCARAMANGA, CAMILO DAZA DE CÚCUTA, ERNESTO CORTISSOZ DE BARRANQUILLA Y BENITO SALAS DE NEIVA CENTRO SITUACIONAL DE GESTIÓN DE CRISIS PARA LA SEGURIDAD DE LA AVIACIÓN CIVIL Y SISTEMAS DE CCTV PARA EL AEROPUERTO EL DORADO DE BOGOTÁ) MEDIANTE LA MODALIDAD DE LLAVE EN MANO.</t>
  </si>
  <si>
    <t>DIRECCION DE SEGURIDAD Y SUPERVISION</t>
  </si>
  <si>
    <t>ADQUISICIÓN, INSTALACIÓN Y PUESTA EN FUNCIONAMIENTO DE UNA SALA TECNICA ESPECIALIZADA CON CENTRO DE MONITOREO Y GESTION PARA EL CGAC.</t>
  </si>
  <si>
    <t>ADQUISICION EQUIPOS Y REPUESTOS PARA SISTEMAS AEROPORTUARIOS NIVEL NACIONAL.</t>
  </si>
  <si>
    <t>ADQUISICION, INSTALACION , CALIBRACION, PRUEBA Y PUESTA EN SERVICIO DE EQUIPOS PARA LOS SISTEMAS AEROPORTUARIOS.</t>
  </si>
  <si>
    <t>ADQUISICION, INSTALACION, CALIBRACION, PRUEBA  Y PUESTA EN SERVICIO DE SISTEMAS DE ILUMINACION.</t>
  </si>
  <si>
    <t>BAHÍA SOLANO</t>
  </si>
  <si>
    <t>BOGOTA CAT III pista 13L - 31R</t>
  </si>
  <si>
    <t>COVEÑAS</t>
  </si>
  <si>
    <t>OCAÑA</t>
  </si>
  <si>
    <t>PITALITO</t>
  </si>
  <si>
    <t>PUERTO LEGUIZAMO</t>
  </si>
  <si>
    <t>SAN ANDRES</t>
  </si>
  <si>
    <t>IBAGUE</t>
  </si>
  <si>
    <t xml:space="preserve"> SARAVENA</t>
  </si>
  <si>
    <t>LETICIA</t>
  </si>
  <si>
    <t>ADQUISICION, INSTALACION , CALIBRACION, PRUEBA Y PUESTA EN SERVICIO DE LUCES DE APROXIMACION (ALS, MALS, ODALS, ENTRE OTROS)</t>
  </si>
  <si>
    <t>CUCUTA</t>
  </si>
  <si>
    <t>RIONEGRO</t>
  </si>
  <si>
    <t>YOPAL</t>
  </si>
  <si>
    <t>ARMENIA</t>
  </si>
  <si>
    <t>BUCARAMANGA</t>
  </si>
  <si>
    <t>PASTO</t>
  </si>
  <si>
    <t>SANTA MARTA</t>
  </si>
  <si>
    <t>ADQUISICION, INSTALACION , CALIBRACION, PRUEBA Y PUESTA EN SERVICIO DE  EJE DE PISTA</t>
  </si>
  <si>
    <t>ADQUISICION, INSTALACION , CALIBRACION, PRUEBA Y PUESTA EN SERVICIO DE  PAPI</t>
  </si>
  <si>
    <t>APARTADO</t>
  </si>
  <si>
    <t>ARAUCA</t>
  </si>
  <si>
    <t>BARRANCABERMEJA</t>
  </si>
  <si>
    <t>BARRANQUILLA</t>
  </si>
  <si>
    <t>BOGOTA</t>
  </si>
  <si>
    <t>BUENAVENTURA</t>
  </si>
  <si>
    <t xml:space="preserve">CALI </t>
  </si>
  <si>
    <t>CARTAGENA</t>
  </si>
  <si>
    <t>CARTAGO</t>
  </si>
  <si>
    <t>COROZAL</t>
  </si>
  <si>
    <t>FLORENCIA</t>
  </si>
  <si>
    <t>GIRARDOT</t>
  </si>
  <si>
    <t>GUAPI</t>
  </si>
  <si>
    <t>GUAYMARAL</t>
  </si>
  <si>
    <t>IPIALES</t>
  </si>
  <si>
    <t>MANIZALES</t>
  </si>
  <si>
    <t>MITU</t>
  </si>
  <si>
    <t xml:space="preserve">MONTERIA </t>
  </si>
  <si>
    <t>NEIVA</t>
  </si>
  <si>
    <t>PEREIRA</t>
  </si>
  <si>
    <t>POPAYAN</t>
  </si>
  <si>
    <t>PUERTO ASIS</t>
  </si>
  <si>
    <t>PUERTO CARREÑO</t>
  </si>
  <si>
    <t>INIRIDA</t>
  </si>
  <si>
    <t>RIOHACHA</t>
  </si>
  <si>
    <t>SAN JOSE DEL GUAVIARE</t>
  </si>
  <si>
    <t>SAN VICENTE DEL CAGUAN</t>
  </si>
  <si>
    <t>TAME</t>
  </si>
  <si>
    <t>TOLU</t>
  </si>
  <si>
    <t>TUMACO</t>
  </si>
  <si>
    <t>VALLEDUPAR</t>
  </si>
  <si>
    <t>VILLA GARZON</t>
  </si>
  <si>
    <t>VILLAVICENCIO</t>
  </si>
  <si>
    <t>ADQUISICION, INSTALACION ,  PRUEBA Y PUESTA EN SERVICIO DE  SISTEMAS DE MONITOREO Y CONTROL DE AYUDAS VISUALES</t>
  </si>
  <si>
    <t>VILLAGARZON</t>
  </si>
  <si>
    <t>ADQUISICION DE EQUIPOS Y SISTEMAS DE ENERGIA SOLAR Y COMERCIAL A NIVEL NACIONAL.</t>
  </si>
  <si>
    <t>ADQUISICION, INSTALACION, CALIBRACION, PRUEBA  Y PUESTA EN FUNCIONAMIENTO SISTEMAS UPS, CARGADORES DE BATERIA, RECTIFICADORES Y/O REACONDICIONAMIENTO.</t>
  </si>
  <si>
    <t>ADQUISICION, INSTALACION, CALIBRACION, PRUEBA Y PUESTA EN FUNCIONAMIENTO DE GRUPOS ELECTROGENOS Y COMPLEMENTARIOS.</t>
  </si>
  <si>
    <t>BUVIS</t>
  </si>
  <si>
    <t>CEUTA</t>
  </si>
  <si>
    <t>CNA</t>
  </si>
  <si>
    <t>EL ROSAL VOR</t>
  </si>
  <si>
    <t>EL TABLAZO</t>
  </si>
  <si>
    <t>AEPTO GUAYMARAL</t>
  </si>
  <si>
    <t>AEPTO. PAIPA</t>
  </si>
  <si>
    <t>MANJUI</t>
  </si>
  <si>
    <t>NORMANDIA</t>
  </si>
  <si>
    <t>SOGAMOSO NDB</t>
  </si>
  <si>
    <t>ZIPAQUIRA</t>
  </si>
  <si>
    <t>AEPTO. MARIQUITA</t>
  </si>
  <si>
    <t>AMBALEMA</t>
  </si>
  <si>
    <t>MARIQUITA VOR</t>
  </si>
  <si>
    <t>AEPTO. IBAGUE</t>
  </si>
  <si>
    <t>PICALEÑA NDB</t>
  </si>
  <si>
    <t>APTO LA JAGUA-GARZON</t>
  </si>
  <si>
    <t>AEPTO. GIRARDOT-FLANDES</t>
  </si>
  <si>
    <t>ESPINAL VOR</t>
  </si>
  <si>
    <t>AEPTO NEIVA</t>
  </si>
  <si>
    <t>NEIVA VOR (EL TOTUMO)</t>
  </si>
  <si>
    <t>NEIVA VOR (SAN JORGE)</t>
  </si>
  <si>
    <t>AEPTO. PITALITO</t>
  </si>
  <si>
    <t>AEPTO. FLORENCIA</t>
  </si>
  <si>
    <t>SAN VICENTE DEL Caguan.</t>
  </si>
  <si>
    <t>AEPTO. PTO. ASIS</t>
  </si>
  <si>
    <t>AEPTO. LETICIA</t>
  </si>
  <si>
    <t xml:space="preserve"> LETICIA-RADAR</t>
  </si>
  <si>
    <t>ARARACUARA NDB</t>
  </si>
  <si>
    <t>LA PEDRERA</t>
  </si>
  <si>
    <t>AGUAZUQUE</t>
  </si>
  <si>
    <t>APTO CANANGUCHAL-VILLA GARZON</t>
  </si>
  <si>
    <t>AEPTO. RIONEGRO</t>
  </si>
  <si>
    <t>AEPTO. RIONEGRO-SUB AEROCIVIL</t>
  </si>
  <si>
    <t>AEPTO. RIONEGRO (MODULO 8)</t>
  </si>
  <si>
    <t>RIONEGRO LI-MARCADOR INT.</t>
  </si>
  <si>
    <t>AEPTO. OLAYA HERRERA</t>
  </si>
  <si>
    <t>SANTA ELENA</t>
  </si>
  <si>
    <t>CERRO GORDO-VOR</t>
  </si>
  <si>
    <t>CERRO VERDE</t>
  </si>
  <si>
    <t>MARINILLA-VOR</t>
  </si>
  <si>
    <t>LA CEJA MKR EXT</t>
  </si>
  <si>
    <t>AEPTO. MONTERIA</t>
  </si>
  <si>
    <t>MONTERIA VOR</t>
  </si>
  <si>
    <t xml:space="preserve">AEPTO. OTU </t>
  </si>
  <si>
    <t>OTU-VOR</t>
  </si>
  <si>
    <t>APARTADO-CAREPA</t>
  </si>
  <si>
    <t>AEPTO. BAHIA SOLANO</t>
  </si>
  <si>
    <t>AEPTO QUIBDO</t>
  </si>
  <si>
    <t>NUQUI</t>
  </si>
  <si>
    <t>AEPTO DE CONDOTO</t>
  </si>
  <si>
    <t>AEPTO. MANIZALES</t>
  </si>
  <si>
    <t>VILLA KEMPIS MANIZALES</t>
  </si>
  <si>
    <t>AEPTO. B/QUILLA</t>
  </si>
  <si>
    <t>AEPTO. B/QUILLA - EMISORA</t>
  </si>
  <si>
    <t>POLONUEVO</t>
  </si>
  <si>
    <t>AEPTO SANTA MARTA</t>
  </si>
  <si>
    <t>SEVILLANO VOR SANTA MARTA</t>
  </si>
  <si>
    <t>CERRO KENNEDY</t>
  </si>
  <si>
    <t>AEPTO. C/GENA</t>
  </si>
  <si>
    <t>APTO C/GENA</t>
  </si>
  <si>
    <t>CARTAGENA-VOR PARICUICA</t>
  </si>
  <si>
    <t>CERRO MACO</t>
  </si>
  <si>
    <t>LA CASONA</t>
  </si>
  <si>
    <t>AEPTO. SAN ANDRES</t>
  </si>
  <si>
    <t>SAN ANDRES VOR</t>
  </si>
  <si>
    <t>PROVIDENCIA</t>
  </si>
  <si>
    <t>AEPTO. RIOHACHA</t>
  </si>
  <si>
    <t>RIOHACHA- VOR</t>
  </si>
  <si>
    <t>BAÑADERO-ENLACE MICROOND</t>
  </si>
  <si>
    <t>AEPTO. VALLEDUPAR</t>
  </si>
  <si>
    <t>LA PAZ-VOR</t>
  </si>
  <si>
    <t>ESTACION ELBANCO</t>
  </si>
  <si>
    <t>AEPTO. MAGANGUE</t>
  </si>
  <si>
    <t>AEPTO. COROZAL</t>
  </si>
  <si>
    <t>AEPTO. COROZAL – RADAR METOROLOGICO</t>
  </si>
  <si>
    <t>TUBARA</t>
  </si>
  <si>
    <t>AEPTO. CALI</t>
  </si>
  <si>
    <t>AEROPUERTO CALI-CC RADAR</t>
  </si>
  <si>
    <t>APTO CALI-CC RADAR</t>
  </si>
  <si>
    <t>CALI PUERTO</t>
  </si>
  <si>
    <t>ROZO</t>
  </si>
  <si>
    <t>SANTA ANA</t>
  </si>
  <si>
    <t>TULUA-VOR</t>
  </si>
  <si>
    <t>AEPTO. ARMENIA</t>
  </si>
  <si>
    <t>EL PASO-NDB</t>
  </si>
  <si>
    <t>PEREIRA SANTA RITA VOR</t>
  </si>
  <si>
    <t>BUENAVENTURA-VOR</t>
  </si>
  <si>
    <t>AEPTO. B/VENTURA</t>
  </si>
  <si>
    <t>APTO POPAYAN</t>
  </si>
  <si>
    <t>MERCADERES VOR</t>
  </si>
  <si>
    <t>AEPTO. GUAPI</t>
  </si>
  <si>
    <t>AEPTO. TUMACO</t>
  </si>
  <si>
    <t>AEPTO. PASTO</t>
  </si>
  <si>
    <t>AEPTO. IPIALES</t>
  </si>
  <si>
    <t>AEPTO. CUCUTA</t>
  </si>
  <si>
    <t>CUCUTA MKR-NDB</t>
  </si>
  <si>
    <t>CERRO LA VIRGEN</t>
  </si>
  <si>
    <t>CERRO MEJUE</t>
  </si>
  <si>
    <t>APTO OCAÑA</t>
  </si>
  <si>
    <t>CERRO TASAJERO</t>
  </si>
  <si>
    <t>JURISDICCIONES</t>
  </si>
  <si>
    <t>AEPTO. B/MANGA</t>
  </si>
  <si>
    <t>AEPTO. BUCARAMANGA AIS/COM/MET</t>
  </si>
  <si>
    <t>M. LOS SANTOS VOR</t>
  </si>
  <si>
    <t>M.  LOS SANTOS VOR</t>
  </si>
  <si>
    <t>CERRO PICACHO</t>
  </si>
  <si>
    <t>AEPTO. B/BERMEJA</t>
  </si>
  <si>
    <t>AEPTO. SARAVENA</t>
  </si>
  <si>
    <t>AEPTO ARAUCA</t>
  </si>
  <si>
    <t>CERRO ANGOSTURA</t>
  </si>
  <si>
    <t>AEPTO. TAME</t>
  </si>
  <si>
    <t>AEPTO. V/CENCIO</t>
  </si>
  <si>
    <t>BARRANCA DE UPIA</t>
  </si>
  <si>
    <t>CARIMAGUA</t>
  </si>
  <si>
    <t>EL TIGRE</t>
  </si>
  <si>
    <t>POMPEYA</t>
  </si>
  <si>
    <t>AEPTO. YOPAL</t>
  </si>
  <si>
    <t>YOPAL-VOR</t>
  </si>
  <si>
    <t>TABLON DE TAMARA</t>
  </si>
  <si>
    <t>S. J. GUAVIARE VOR</t>
  </si>
  <si>
    <t>AEROPUERTO INIRIDA</t>
  </si>
  <si>
    <t>PTO INIRIDA VOR</t>
  </si>
  <si>
    <t>AEPTO. MITU</t>
  </si>
  <si>
    <t>AEPTO. PTO. CARREÑO</t>
  </si>
  <si>
    <t>ADQUISICION, INSTALACION, CALIBRACION, PRUEBA Y PUESTA EN FUNCIONAMIENTO DE EQUIPOS Y SUBESTACIONES ELECTRICAS Y COMPLEMENTARIOS.</t>
  </si>
  <si>
    <t>ADQUISICION, INSTALACION, ELECTRIFICACION CON RED COMERCIAL NUEVAS ESTACIONES, CONSTRUCCION DE REDES AEREAS- SUBTERRANEAS Y ACTIVIDADES COMPLEMENTARIAS.</t>
  </si>
  <si>
    <t>MANTENIMIENTO Y CONSERVACION DE EQUIPOS Y SISTEMAS AEROPORTUARIOS A NIVEL NACIONAL.</t>
  </si>
  <si>
    <t>ADQUISICION SERVICIO RED INTEGRADA DE MICROONDAS, CANALES TELEFONICOS Y TELEGRAFICOS NIVEL NACIONAL.</t>
  </si>
  <si>
    <t>Prestación del servicio de segmento satelital para las estaciones terrenas (VSAT) de la Aeronáutica Civil</t>
  </si>
  <si>
    <t>Pago de proyectos de la Organización de Aviación Civil Internacional (RLA/03/901 - RLA/06/901) o asesorías de la OACI</t>
  </si>
  <si>
    <t>Pago Ministerio de Tecnologías de la Información y las Comunicaciones (MINTIC) por uso del espectro radioeléctrico</t>
  </si>
  <si>
    <t>Arrendamiento de espacios para alojamiento de equipos y suministro de energía.</t>
  </si>
  <si>
    <t>Prestación de servicios de consultoría y asesoría técnica especializada para la red de telecomunicaciones aeronáutica</t>
  </si>
  <si>
    <t>ADQUISICION DE EQUIPOS PARA REDES DE TELECOMUNICACIONES.</t>
  </si>
  <si>
    <t>Adquisición, instalación y puesta en servicio de radioenlaces por microondas o ampliación de la capacidad de los enlaces de microondas</t>
  </si>
  <si>
    <t>Adquisición, instalación y puesta en servicio de equipos de comunicaciones para torres de control y centro de control (VCCS)</t>
  </si>
  <si>
    <t>Adquisición, instalación y puesta en servicio de sistemas de grabación de comunicaciones de las dependencias ATC</t>
  </si>
  <si>
    <t>Adquisición, instalación y puesta en servicio de sistemas de comunicaciones satelital (VSAT)</t>
  </si>
  <si>
    <t>Adquisición, instalación y puesta en funcionamiento de equipos para el servicio de comunicaciones orales ATS o servicio de telefonía nacional</t>
  </si>
  <si>
    <t>Adquisición, instalación y puesta en servicio de equipos terminales y complementarios para la red de mensajería aeronáutica (AMHS)</t>
  </si>
  <si>
    <t>Adquisición, instalación y puesta en servicio de equipos de VHF para las dependencias ATC</t>
  </si>
  <si>
    <t>Adquisición de equipos de comunicaciones portátiles en banda aeronáutica o banda libre</t>
  </si>
  <si>
    <t>Adquisición, instalación y puesta en servicio de equipos multiplexores para la red de telecomunicaciones aeronáutica (ATN)</t>
  </si>
  <si>
    <t>Adquisición, instalación y puesta en servicio de equipos y accesorios para la red de telecomunicaciones aeronáuticas (WAN Y LAN)</t>
  </si>
  <si>
    <t>Gastos generales: pagos deducibles siniestros, ajustes de IVA y TRM</t>
  </si>
  <si>
    <t>MANTENIMIENTO EQUIPOS Y SISTEMAS COMUNICACIONES</t>
  </si>
  <si>
    <t>ADQUISICIÓN EQUIPOS SAR</t>
  </si>
  <si>
    <t>ADQUISICION DE EQUIPOS DE RESCATE  - SAR.</t>
  </si>
  <si>
    <t>ADQUISICION DE HERRAMIENTAS DE RESCATE  - SAR.</t>
  </si>
  <si>
    <t>ADQUISICION DE ELEMENTOS DE PROTECCION PERSONAL  SAR.</t>
  </si>
  <si>
    <t>ADQUISICION DE COMBUSTIBLES Y LUBRICANTES -SAR.</t>
  </si>
  <si>
    <t>ADQUISICION PRODUCTOS MANTENIMIENTO Y LIMPIEZA MAQUINAS  SAR</t>
  </si>
  <si>
    <t>MANTENIMIENTO EQUIPOS SAR</t>
  </si>
  <si>
    <t>MANTENIMIENTO PREVENTIVO Y CORRECTIVO DE VEHICULOS DE RESCATE - SAR.</t>
  </si>
  <si>
    <t xml:space="preserve">REPOSICION PARQUE AUTOMOTOR  VEHICULOS - SAR </t>
  </si>
  <si>
    <t>RENOVACION DE LLANTAS PARA LOS VEHICULOS  DE RESCATE.</t>
  </si>
  <si>
    <t>MANTENIMIENTO PREVENTIVO Y CORRECTIVO DE EQUIPOS -SAR (INCLUYEN REPUESTOS).</t>
  </si>
  <si>
    <t>MANTENIMIENTO PREVENTIVO Y CORRECTIVO DE HERRAMIENTAS  - SAR</t>
  </si>
  <si>
    <r>
      <t>ADQUISICION DE EQUIPOS Y SISTEMAS</t>
    </r>
    <r>
      <rPr>
        <b/>
        <u val="singleAccounting"/>
        <sz val="10"/>
        <rFont val="Arial"/>
        <family val="2"/>
      </rPr>
      <t xml:space="preserve"> </t>
    </r>
    <r>
      <rPr>
        <b/>
        <sz val="10"/>
        <rFont val="Arial"/>
        <family val="2"/>
      </rPr>
      <t>PARA LA RED METEOROLOGICA AERONAUTICA.</t>
    </r>
  </si>
  <si>
    <t xml:space="preserve">SISTEMAS METEOROLÓGICOS AERONÁUTICOS (ESTACIÓN METEOROLÓGICA AUTOMÁTICA DE SUPERFICIE (EMAS), SISTEMA DE VIENTOS, EQUIPO MEDIDOR DE ALCANCE VISUAL EN PISTA, EQUIPO MEDIDOR TECHO DE NUBES) </t>
  </si>
  <si>
    <t>AEROPUERTOS DE YOPAL, PEREIRA, SANTA MARTA, BARRANQUILLA, CARTAGENA, LETICIA, CALI,  BARRANCABERMEJA, IBAGUÉ, GUAPI Y SAN VICENTE DEL CAGUAN</t>
  </si>
  <si>
    <t>SISTEMAS METEOROLÓGICOS AERONÁUTICOS (ESTACIÓN METEOROLÓGICA AUTOMÁTICA DE SUPERFICIE EMAS, EQUIPO MEDIDOR DE ALCANCE VISUAL EN PISTA, EQUIPO MEDIDOR DE TECHO DE NUBES, CIELOMETROS, RADIÓMETRO DE MICROONDA PASIVO</t>
  </si>
  <si>
    <t xml:space="preserve">ADQUISICIÓN, INSTALACIÓN, INTEGRACIÓN Y PUESTA EN FUNCIONAMIENTO DE SISTEMAS METEOROLÓGICOS AERONÁUTICOS (ESTACIÓN METEOROLÓGICA AUTOMÁTICA DE SUPERFICIE (EMAS), SISTEMA DE VIENTOS, EQUIPO MEDIDOR DE ALCANCE VISUAL EN PISTA, EQUIPO MEDIDOR TECHO DE NUBES) PARA LOS AEROPUERTOS DE:
</t>
  </si>
  <si>
    <t>SAN ANDRES, RIONEGRO, BUCARAMANGA Y CUCUTA
ITEM 2: IPIALES, VILLAVICENCIO, MANIZALES, MONTERIA, NEIVA Y QUIBDO</t>
  </si>
  <si>
    <t>SISTEMA AWOS CAT I</t>
  </si>
  <si>
    <t>Pasto, Arauca, Bahia Solano, Buenaventura, Carepa, Cartago, Corozal,  Florencia, Girardot, Mariquita, Mitu, Ocaña, Popayan, Puerto Asis, Puerto Carreño, San Jose  del Guaviare, Saravena, Tame, Tolu, Tumaco, Puerto Inirida,  Ocaña, Villa Garzon, Tulua, Araracuara, chaparral,  Mangangue, Maicao, Mompos, Morelia, Nuqui, Pitalito, Puerto Bolivar</t>
  </si>
  <si>
    <t>5000</t>
  </si>
  <si>
    <t>15000</t>
  </si>
  <si>
    <t>17000</t>
  </si>
  <si>
    <t>SISTEMA AWOS CAT II</t>
  </si>
  <si>
    <t>Armenia, Medellin, Riohacha, Valledupar, Providencia, Guaymaral</t>
  </si>
  <si>
    <t>SISTEMA AWOS CAT III-C</t>
  </si>
  <si>
    <t xml:space="preserve">Bogotá </t>
  </si>
  <si>
    <t>Barranquilla, Cartagena, Santa Marta, Cali, Pereira, Leticia, Yopal, Guapi, Ibague, San Vicente de Caguan,  Barrancabermeja.</t>
  </si>
  <si>
    <t>Radar Meteorologico</t>
  </si>
  <si>
    <t>San Andrés</t>
  </si>
  <si>
    <t xml:space="preserve">Radar Meteorológico </t>
  </si>
  <si>
    <t>Riohacha</t>
  </si>
  <si>
    <t>Carimagua</t>
  </si>
  <si>
    <t>Cali</t>
  </si>
  <si>
    <t>Tasajero</t>
  </si>
  <si>
    <t>Renovacion Radares Meteorologicos</t>
  </si>
  <si>
    <t xml:space="preserve">Desarrollo de estudio y análisis de cizalladura de viento en aeropuertos </t>
  </si>
  <si>
    <t>Bogota, Providencia, Cúcuta, Cartagena, Barranquilla, Pasto, Leticia, Bucaramanga</t>
  </si>
  <si>
    <t>Desarrollo de ajuste a nivel nacional del QNH</t>
  </si>
  <si>
    <t xml:space="preserve">Proyecto AMDAR </t>
  </si>
  <si>
    <t>Radar Perfilador LLWAS</t>
  </si>
  <si>
    <t>Sistema integral de mediciones atmosféricas - SIMA</t>
  </si>
  <si>
    <t>Identificador de nubosidad y precipitación disponible - INPD</t>
  </si>
  <si>
    <t xml:space="preserve">Pronosticador de Tormentas Convectivas - PTC </t>
  </si>
  <si>
    <t>Renovación WIFS</t>
  </si>
  <si>
    <t>Renovación GVAR</t>
  </si>
  <si>
    <t>Implementación DATIS  en aeropuertos internacionales</t>
  </si>
  <si>
    <t>Nivel Nacional</t>
  </si>
  <si>
    <t xml:space="preserve">Implementación del sistema D-VOLMET para la prestación del servicio MET a aeronaves en vuelo  </t>
  </si>
  <si>
    <t>Modelo numérico a mesoescala</t>
  </si>
  <si>
    <t xml:space="preserve">Radiometro </t>
  </si>
  <si>
    <t>Bogota</t>
  </si>
  <si>
    <t>MANTENIMIENTO EQUIPOS Y SISTEMAS PARA LA RED METEOROLOGICA AERONAUTICA.</t>
  </si>
  <si>
    <t>ADQUISICIÓN EQUIPOS NAVEGACIÓN</t>
  </si>
  <si>
    <t>DVOR/DME</t>
  </si>
  <si>
    <t>MONTERIA</t>
  </si>
  <si>
    <t xml:space="preserve">DME </t>
  </si>
  <si>
    <t>PIEDECUESTA</t>
  </si>
  <si>
    <t>CALI</t>
  </si>
  <si>
    <t>CAREPA</t>
  </si>
  <si>
    <t>MARIQUITA</t>
  </si>
  <si>
    <t>OTU</t>
  </si>
  <si>
    <t>QUIBDO</t>
  </si>
  <si>
    <t>MAGANGUE</t>
  </si>
  <si>
    <t>EL BANCO</t>
  </si>
  <si>
    <t>SARAVENA</t>
  </si>
  <si>
    <t>P. INIRIDA</t>
  </si>
  <si>
    <t>P. CARREÑO</t>
  </si>
  <si>
    <t>ILS</t>
  </si>
  <si>
    <t>CUCUTA 03-21</t>
  </si>
  <si>
    <t>ELDORADO 13L</t>
  </si>
  <si>
    <t>ILS (GLIDE SLOPE)</t>
  </si>
  <si>
    <t xml:space="preserve">ILS </t>
  </si>
  <si>
    <t xml:space="preserve">DME/DME TMA </t>
  </si>
  <si>
    <t>MONITOREO GNSS (hardware-Gered)</t>
  </si>
  <si>
    <t>NIVEL NACIONAL</t>
  </si>
  <si>
    <t>MONITOREO GNSS (Software)</t>
  </si>
  <si>
    <t>Actualizacion de sistemas de radioayudas</t>
  </si>
  <si>
    <t>NIVEL CENTRAL</t>
  </si>
  <si>
    <t>Actualizacion de sistemas de radioayudas ILS</t>
  </si>
  <si>
    <t>Aeropuerto Rionegro</t>
  </si>
  <si>
    <t>Aeropuerto Leticia</t>
  </si>
  <si>
    <t xml:space="preserve">ESTUDIO VIABILIDAD GNSS/GBAS </t>
  </si>
  <si>
    <t>ELDORADO</t>
  </si>
  <si>
    <t xml:space="preserve">GBAS </t>
  </si>
  <si>
    <t>SISTEMA DE CALIBRACION EN TIERRA MOVIL</t>
  </si>
  <si>
    <t>MANTENIMIENTO SISTEMAS DE RADIOAYUDAS</t>
  </si>
  <si>
    <t xml:space="preserve">Mantenimiento de modulos y tarjetas de los sistemas de Radioayudas que integran la red Nacional </t>
  </si>
  <si>
    <t>AMPLIACION RED DE VIGILANCIA A NIVEL NACIONAL.</t>
  </si>
  <si>
    <t>SENSORES VIGILANCIA</t>
  </si>
  <si>
    <t>CABEZA RADAR</t>
  </si>
  <si>
    <t>TABLAZO</t>
  </si>
  <si>
    <t>SANTANA</t>
  </si>
  <si>
    <t>CABEZA RADAR SSR</t>
  </si>
  <si>
    <t>PICACHO</t>
  </si>
  <si>
    <t>MADROÑO</t>
  </si>
  <si>
    <t>ARARACUARA</t>
  </si>
  <si>
    <t>DORADO</t>
  </si>
  <si>
    <t>FLANDES</t>
  </si>
  <si>
    <t>MULTILATERACIÓN (capacidad ADS-B)</t>
  </si>
  <si>
    <t>BOGOTA (TMA/EDR))</t>
  </si>
  <si>
    <t>BAQ (TMA BAQ)</t>
  </si>
  <si>
    <t>MEDELLIN (TMA)</t>
  </si>
  <si>
    <t>CUCUTA (TMA)</t>
  </si>
  <si>
    <t>VIGILANCIA ADS.B NIVEL SUPERIOR</t>
  </si>
  <si>
    <t>VIGILANCIA ADS.B NIVEL INFERIOR</t>
  </si>
  <si>
    <t xml:space="preserve">SENSOR VIGILANCIA SMR </t>
  </si>
  <si>
    <t>EDR</t>
  </si>
  <si>
    <t>AUTOMATIZACION ATM</t>
  </si>
  <si>
    <t>CENTRO DE CONTROL ATC</t>
  </si>
  <si>
    <t>ACC BOG</t>
  </si>
  <si>
    <t>ACC BAQ</t>
  </si>
  <si>
    <t>SALA DE VIGILANCIA ATC</t>
  </si>
  <si>
    <t>APP SPP</t>
  </si>
  <si>
    <t>APP CLO</t>
  </si>
  <si>
    <t>APP RNG</t>
  </si>
  <si>
    <t>APP VVC</t>
  </si>
  <si>
    <t>SALA DE VIGILANCIA ATC DEPENDIENTE ACC BOG</t>
  </si>
  <si>
    <t>APP NEIVA</t>
  </si>
  <si>
    <t>APP CUC</t>
  </si>
  <si>
    <t>APP BUG</t>
  </si>
  <si>
    <t>APP PEI</t>
  </si>
  <si>
    <t>VIGILANCIA ATC TWR</t>
  </si>
  <si>
    <t>APP LET</t>
  </si>
  <si>
    <t>TWR GIRARDOT</t>
  </si>
  <si>
    <t>TWR BARRANCABERMEJA</t>
  </si>
  <si>
    <t>TWR IBAGUE</t>
  </si>
  <si>
    <t>TWR FLORENCIA</t>
  </si>
  <si>
    <t>TWR ARAUCA</t>
  </si>
  <si>
    <t>TWR MARIQUITA</t>
  </si>
  <si>
    <t>TWR LETICIA</t>
  </si>
  <si>
    <t>TWR MELGAR CACOM No.4</t>
  </si>
  <si>
    <t>TWR QUIBDO</t>
  </si>
  <si>
    <t>TWR PASTO</t>
  </si>
  <si>
    <t>TWR POPAYAN</t>
  </si>
  <si>
    <t>TWR APIAY CACOM No.2</t>
  </si>
  <si>
    <t>TWR CTG</t>
  </si>
  <si>
    <t>TWR SANTA MARTA</t>
  </si>
  <si>
    <t>TWR MONTERIA</t>
  </si>
  <si>
    <t>TWR VALLEDUPAR</t>
  </si>
  <si>
    <t>TWR RIOHACCHA</t>
  </si>
  <si>
    <t>TWR CAREPA</t>
  </si>
  <si>
    <t>TWR MEDELLIN (TMA)</t>
  </si>
  <si>
    <t>TWR PEI</t>
  </si>
  <si>
    <t xml:space="preserve"> </t>
  </si>
  <si>
    <t>TWR ARMENIA</t>
  </si>
  <si>
    <t>TWR YOPAL</t>
  </si>
  <si>
    <t>TWR SAN JOSE</t>
  </si>
  <si>
    <t>TWR GUAYMARAL</t>
  </si>
  <si>
    <t>ATC TWR A-SMGCS</t>
  </si>
  <si>
    <t>TWR BOG</t>
  </si>
  <si>
    <t>TWR RNG</t>
  </si>
  <si>
    <t>TWR BAQ</t>
  </si>
  <si>
    <t>TORRES DE CONTROL - UNIDAD DE FLUJO</t>
  </si>
  <si>
    <t>HARMONY</t>
  </si>
  <si>
    <t>SISTEMA INTEGRADO DE INFORMACION TWR</t>
  </si>
  <si>
    <t>TWR CLO</t>
  </si>
  <si>
    <t>TWR SPP</t>
  </si>
  <si>
    <t>TWR VVC</t>
  </si>
  <si>
    <t>TWR NEI</t>
  </si>
  <si>
    <t>TWR CUC</t>
  </si>
  <si>
    <t>TWR BUG</t>
  </si>
  <si>
    <t>TWR LET</t>
  </si>
  <si>
    <t>MATENIMIENTO RED DE VIGILANCIA A NIVEL NACIONAL.</t>
  </si>
  <si>
    <t>SERVICIOS AEROPORTUARIOS</t>
  </si>
  <si>
    <t>CONSTRUCCIÓN DE INFRAESTRUCTURA AEROPORTUARIA A NIVEL NACIONAL</t>
  </si>
  <si>
    <t>CRAVO NORTE</t>
  </si>
  <si>
    <t>SANTIAGO PEREZ QUIROZ</t>
  </si>
  <si>
    <t>SANTIAGO VILA</t>
  </si>
  <si>
    <t>REYES MURILLO</t>
  </si>
  <si>
    <t>FABIO A. LEON BENTLEY</t>
  </si>
  <si>
    <t>HACARITAMA</t>
  </si>
  <si>
    <t>VANGUARDIA</t>
  </si>
  <si>
    <t>EDUARDO FALLA SOLANO</t>
  </si>
  <si>
    <t>GUSTAVO ROJAS PINILLA</t>
  </si>
  <si>
    <t>TRINIDAD</t>
  </si>
  <si>
    <t>MORELA</t>
  </si>
  <si>
    <t>EL EMBRUJO</t>
  </si>
  <si>
    <t>JUAN CASIANO</t>
  </si>
  <si>
    <t>PERALES</t>
  </si>
  <si>
    <t>GERMAN OLANO</t>
  </si>
  <si>
    <t>EL EDEN</t>
  </si>
  <si>
    <t>GUSTAVO VARGAS</t>
  </si>
  <si>
    <t>EL PINDO</t>
  </si>
  <si>
    <t>ANTONIO NARIÑO</t>
  </si>
  <si>
    <t>LA FLORIDA</t>
  </si>
  <si>
    <t>CANANGUCHAL</t>
  </si>
  <si>
    <t>GUSTAVO ROJAS P.</t>
  </si>
  <si>
    <t>ALFREDO VASQUEZ COBO</t>
  </si>
  <si>
    <t>COLONIZADORES</t>
  </si>
  <si>
    <t>PAZ DE ARIPORO</t>
  </si>
  <si>
    <t>BENITO SALAS VARGAS</t>
  </si>
  <si>
    <t>MANDINGA</t>
  </si>
  <si>
    <t>GERARDO TOVAR</t>
  </si>
  <si>
    <t>PALONEGRO</t>
  </si>
  <si>
    <t>GUILLERMO LEON VALENCIA</t>
  </si>
  <si>
    <t>CAMILO DAZA</t>
  </si>
  <si>
    <t>TRES DE MAYO</t>
  </si>
  <si>
    <t>AGUAS CLARAS</t>
  </si>
  <si>
    <t>CONTADOR</t>
  </si>
  <si>
    <t>YARIGUIES</t>
  </si>
  <si>
    <t>ALI PIEDRAHITA</t>
  </si>
  <si>
    <t>EL ALCARAVÁN</t>
  </si>
  <si>
    <t>FLAMINIO S. CAMACHO (GUAYMARAL)</t>
  </si>
  <si>
    <t>JOSE CELESTINO MUTIS</t>
  </si>
  <si>
    <t>EL TRONCAL</t>
  </si>
  <si>
    <t>SAN MARTIN</t>
  </si>
  <si>
    <t>NAVAS PARDO</t>
  </si>
  <si>
    <t>ALBERTO JARAMILLO SANCHEZ - OTU</t>
  </si>
  <si>
    <t>HATO COROZAL</t>
  </si>
  <si>
    <t>GOLFO DE MORROSQUILLO</t>
  </si>
  <si>
    <t>EL DORADO</t>
  </si>
  <si>
    <t>MATECAÑA</t>
  </si>
  <si>
    <t>EL RIO DE AMALFI</t>
  </si>
  <si>
    <t>JOSE MARIA CORDOVA</t>
  </si>
  <si>
    <t>ALFONSO BONILLA ARAGON</t>
  </si>
  <si>
    <t>RAFAEL NUÑEZ</t>
  </si>
  <si>
    <t>ERNESTO. CORTISSOZ</t>
  </si>
  <si>
    <t>EL CARAÑO</t>
  </si>
  <si>
    <t>LOS GARZONES</t>
  </si>
  <si>
    <t>SIMON BOLIVAR</t>
  </si>
  <si>
    <t>ANTONIO ROLDAN BETANCOURT - LOS ALMENDROS</t>
  </si>
  <si>
    <t>BARACOA</t>
  </si>
  <si>
    <t>ALFONSO LOPEZ P.</t>
  </si>
  <si>
    <t>GUSTAVO ARTUNDUAGA PAREDES</t>
  </si>
  <si>
    <t>LAS BRUJAS</t>
  </si>
  <si>
    <t>ALMIRANTE PADILLA</t>
  </si>
  <si>
    <t xml:space="preserve">SAN LUIS </t>
  </si>
  <si>
    <t>GONZALO MEJIA</t>
  </si>
  <si>
    <t>SAN BERNARDO</t>
  </si>
  <si>
    <t>GUSTAVO ROJAS</t>
  </si>
  <si>
    <t xml:space="preserve">EL BANCO </t>
  </si>
  <si>
    <t>RONDON</t>
  </si>
  <si>
    <t>OLAYA HERRERA</t>
  </si>
  <si>
    <t>LAS FLORES.</t>
  </si>
  <si>
    <t>JUAN JOSE RONDON</t>
  </si>
  <si>
    <t>BERASTEGUI-</t>
  </si>
  <si>
    <t>MANTENIMIENTO Y CONSERVACION INFRAESTRUCTURA AEROPORTUARIA</t>
  </si>
  <si>
    <t>MANTENIMIENTO Y CONSERVACION ESTACIONES AERONAUTICAS</t>
  </si>
  <si>
    <t>CERRO GORDO</t>
  </si>
  <si>
    <t>MARINILLA</t>
  </si>
  <si>
    <t>VOR/DME OTU</t>
  </si>
  <si>
    <t>BAHIA SOLANO</t>
  </si>
  <si>
    <t>JOSE MARIA CORDOBA</t>
  </si>
  <si>
    <t>LA CEJA</t>
  </si>
  <si>
    <t>GUARNE</t>
  </si>
  <si>
    <t>POPALITO - BARBOSA</t>
  </si>
  <si>
    <t>ESTACION CASA EMISORA OTU</t>
  </si>
  <si>
    <t>ESTACION CASA EMISORA JOSE MARIA CORDOVA</t>
  </si>
  <si>
    <t>DVOR/DME MONTERIA</t>
  </si>
  <si>
    <t>JARDIN</t>
  </si>
  <si>
    <t>YARUMAL</t>
  </si>
  <si>
    <t>CAUCASIA</t>
  </si>
  <si>
    <t>BOQUERON</t>
  </si>
  <si>
    <t>LA BARRA</t>
  </si>
  <si>
    <t>VILLA KEMPIS</t>
  </si>
  <si>
    <t>CERRO AZUL</t>
  </si>
  <si>
    <t>MALAMBO</t>
  </si>
  <si>
    <t xml:space="preserve">CERRO MACO </t>
  </si>
  <si>
    <t>LA PAZ</t>
  </si>
  <si>
    <t>EL SEVILLANO</t>
  </si>
  <si>
    <t>PARICUICA</t>
  </si>
  <si>
    <t>EL CLIFF</t>
  </si>
  <si>
    <t>ALGUACIL</t>
  </si>
  <si>
    <t>CABRITO</t>
  </si>
  <si>
    <t>TODOS LOS SANTOS</t>
  </si>
  <si>
    <t>LA PITA</t>
  </si>
  <si>
    <t>BAÑADEROS</t>
  </si>
  <si>
    <t>EL TOTUMO</t>
  </si>
  <si>
    <t>ESPINAL</t>
  </si>
  <si>
    <t>LOMAS</t>
  </si>
  <si>
    <t>CERRO MANJUI</t>
  </si>
  <si>
    <t>NORMANDÍA</t>
  </si>
  <si>
    <t>PICALEÑA</t>
  </si>
  <si>
    <t xml:space="preserve">EL ROSAL </t>
  </si>
  <si>
    <t>VOR FLORENCIA CAPITOLIO</t>
  </si>
  <si>
    <t>VOR/DME FLANDES</t>
  </si>
  <si>
    <t>RADAR LETICIA</t>
  </si>
  <si>
    <t>VOR/DME/ PUERTO LEGUIZAMO</t>
  </si>
  <si>
    <t>COM PUERTO LEGUIZAMO</t>
  </si>
  <si>
    <t>FLORIDA</t>
  </si>
  <si>
    <t xml:space="preserve">VOR/DME SAN VICENTE CAGUÁN </t>
  </si>
  <si>
    <t>COM  SAN VICENTE CAGÚAN</t>
  </si>
  <si>
    <t>VOR/DME LETICIA</t>
  </si>
  <si>
    <t>SOGAMOSO</t>
  </si>
  <si>
    <t>ESTACION MARCADOR MEDIO 1.3R</t>
  </si>
  <si>
    <t>ALTO DEL TIGRE</t>
  </si>
  <si>
    <t xml:space="preserve">POMPEYA </t>
  </si>
  <si>
    <t xml:space="preserve">EL YOPAL </t>
  </si>
  <si>
    <t>ALTO LA VIRGEN</t>
  </si>
  <si>
    <t>CERRO ORIENTE</t>
  </si>
  <si>
    <t>VEGA DEL POTRO - MARCADOR EXTERIOR</t>
  </si>
  <si>
    <t>BARICHARA</t>
  </si>
  <si>
    <t>CHIVERA - MARCADOR MEDIO</t>
  </si>
  <si>
    <t>MESA DE LOS SANTOS</t>
  </si>
  <si>
    <t>VOR BUCARAMANGA</t>
  </si>
  <si>
    <t>ANGOSTURA</t>
  </si>
  <si>
    <t>CASA REGULADORES TAME</t>
  </si>
  <si>
    <t>CASA EMISORA ARAUCA</t>
  </si>
  <si>
    <t>MERCADERES</t>
  </si>
  <si>
    <t>CALI MARCADOR MEDIO</t>
  </si>
  <si>
    <t>CALIPUERTO</t>
  </si>
  <si>
    <t>PALMA - ROZO</t>
  </si>
  <si>
    <t>DIAMANTE</t>
  </si>
  <si>
    <t>TULUA</t>
  </si>
  <si>
    <t>VERSALLES</t>
  </si>
  <si>
    <t>CAMPANARIO</t>
  </si>
  <si>
    <t>EL PASO</t>
  </si>
  <si>
    <t xml:space="preserve">SANTA RITA </t>
  </si>
  <si>
    <t>AEROPUERTOS COMUNITARIOS</t>
  </si>
  <si>
    <t>REGION CARIBE</t>
  </si>
  <si>
    <t>REGION PACIFICO</t>
  </si>
  <si>
    <t>REGION LLANOS</t>
  </si>
  <si>
    <t>REGION EJE CAFETERO</t>
  </si>
  <si>
    <t>REGION CENTRO ORIENTE</t>
  </si>
  <si>
    <t>REGION CENTRO SUR</t>
  </si>
  <si>
    <t>Adquisición y renovación de equipos y elementos para la seguridad en aeropuertos</t>
  </si>
  <si>
    <t>ADQUISICION, INSTALACION Y PUESTA EN FUNCIONAMIENTO DE CIRCUITOS CERRADOS DE TELEVISION Y GRABADORAS DIGITALES DE VIDEO.</t>
  </si>
  <si>
    <t>AEROPUERTO SAN ANDRES</t>
  </si>
  <si>
    <t>AEROPUERTO YOPAL</t>
  </si>
  <si>
    <t>AEROPUERTO ARAUCA</t>
  </si>
  <si>
    <t>AEROPUERTO TUMACO</t>
  </si>
  <si>
    <t>AEROPUERTO PUERTO CARREÑO</t>
  </si>
  <si>
    <t>AEROPUERTO IPIALES</t>
  </si>
  <si>
    <t>AEROPUERTO PASTO</t>
  </si>
  <si>
    <t>AEROPUERTO BUENAVENTURA</t>
  </si>
  <si>
    <t>AEROPUERTO GUAPI</t>
  </si>
  <si>
    <t>AEROPUERTO MITU</t>
  </si>
  <si>
    <t>AEROPUERTO SARAVENA</t>
  </si>
  <si>
    <t>CENTRO DE CONTROL RIONEGRO</t>
  </si>
  <si>
    <t>CENTRO DE CONTROL CALI</t>
  </si>
  <si>
    <t>CENTRO DE CONTROL BARRANQUILLA</t>
  </si>
  <si>
    <t>CENTRO DE CONTROL VILLAVICENCIO</t>
  </si>
  <si>
    <t>EDIFICIO NEAA</t>
  </si>
  <si>
    <t>EDIFICIO CEA</t>
  </si>
  <si>
    <t>ALMACEN GENERAL</t>
  </si>
  <si>
    <t>AEROPUERTO NEIVA</t>
  </si>
  <si>
    <t>AEROPUERTO FLORENCIA</t>
  </si>
  <si>
    <t>AEROPUERTO PUERTO ASIS</t>
  </si>
  <si>
    <t>AEROPUERTO ARMENIA</t>
  </si>
  <si>
    <t>AEROPUERTO VILLAVICENCIO</t>
  </si>
  <si>
    <t>AEROPUERTO POPAYAN</t>
  </si>
  <si>
    <t>AEROPUERTO BOGOTA-CGAC</t>
  </si>
  <si>
    <t>AEROPUERTO RIONEGRO-CGAC</t>
  </si>
  <si>
    <t>AEROPUERTO CALI-CGAC</t>
  </si>
  <si>
    <t>AEROPUERTO BARRANQUILLA-CGAC</t>
  </si>
  <si>
    <t>AEROPUERTO CARTAGENA-CGAC</t>
  </si>
  <si>
    <t>AEROPUERTO SANTA MARTA-CGAC</t>
  </si>
  <si>
    <t>AEROPUERTO CUCUTA-CGAC</t>
  </si>
  <si>
    <t>AEROPUERTO BUCARAMANGA-CGAC</t>
  </si>
  <si>
    <t>ADQUISICION  EQUIPOS  DE INSPECCION (MAQUINAS DE RAYOS X Y  ARCOS DETECTORES DE METALES</t>
  </si>
  <si>
    <t>BARRANCABERMEJA, MITU PTO CARREÑO FLORENCIA</t>
  </si>
  <si>
    <t>NEIVA POPAYAN NEA ARAMENIA VVCIO(1piso) TOLU</t>
  </si>
  <si>
    <t xml:space="preserve">ARAUCA CEA VV (2piso)VILLA GARZON </t>
  </si>
  <si>
    <t>IPIALES LETICIA PTO ASIS</t>
  </si>
  <si>
    <t>S VICENTE DE CAGUAN OTU CONDOTO TUMACO</t>
  </si>
  <si>
    <t>GUAPI TAME SARAVENA</t>
  </si>
  <si>
    <t>CALI SAN ANDRES</t>
  </si>
  <si>
    <t>YOPAL IBAGUE CGAC PASTO</t>
  </si>
  <si>
    <t>ARMENIA BUENAVENTURA MITU PTO CARREÑO</t>
  </si>
  <si>
    <t>NEIVA POPAYAN FLORENCIA ARMENIA</t>
  </si>
  <si>
    <t xml:space="preserve">NEA VILLA GARZON (1 PISO) LETICIA </t>
  </si>
  <si>
    <t>ARAUCA CEA VILLAVICENCIO (2PISO)</t>
  </si>
  <si>
    <t xml:space="preserve">IPIALES VILLA GARZON </t>
  </si>
  <si>
    <t>ADQUISICION  SISTEMAS DE IDENTIFICACION Y CONTROLES DE ACCESO</t>
  </si>
  <si>
    <t xml:space="preserve">ARMENIA, IBAGUÉ, IPIALES, LETICIA, PASTO, TAME, VILLAVICENCIO </t>
  </si>
  <si>
    <t xml:space="preserve">Adquisición servicios de seguridad para el control y operación de los sistemas de seguridad aeroportuaria y ayudas a la navegación aérea </t>
  </si>
  <si>
    <t>CONTRATACION DE SERVICIOS DE SEGURIDAD DESTINADOS A LA OPERACIÓN DE SEGURIDAD AEROPORTUARIA Y PROTECCION DE PERIMETROS EN AEROPUERTOS Y ESTACIONES AERONAUTICAS</t>
  </si>
  <si>
    <t>REGIONAL C/MARCA</t>
  </si>
  <si>
    <t>REGIONAL N. DE SANTANDER</t>
  </si>
  <si>
    <t>REGIONAL ATLANTICO</t>
  </si>
  <si>
    <t>REGIONAL ANTIOQUIA</t>
  </si>
  <si>
    <t>REGIONAL VALLE</t>
  </si>
  <si>
    <t>REGIONAL META</t>
  </si>
  <si>
    <t>ASIGNADO PARA REGIONALES (SIMULACROS)</t>
  </si>
  <si>
    <t>ADQUISICION DE INSUMOS Y ELEMENTOS PARA LA OPERACIÓN DE PUESTOS DE VIGILANCIA POLICIAL</t>
  </si>
  <si>
    <t>ASIGNACION PARA ADQUISICION DE SERVICIOS DE VIGILANCIA TECNICA PARA LAS ESTACIONES AERONAUTICAS</t>
  </si>
  <si>
    <t>VIGILANCIA ADMINISTRATIVA</t>
  </si>
  <si>
    <t>Mantenimiento y conservación de equipos de seguridad aeroportuaria</t>
  </si>
  <si>
    <t>MANTENIMIENTO DE CONTROL DE ACCESOS E INCENDIOS</t>
  </si>
  <si>
    <t>MANTENIMIENTO PREVENTIVO Y CORRECTIVO PARA LOS EQUIPOS DE RAYOS X Y DETECTORES DE METALES</t>
  </si>
  <si>
    <t>MANTENIMIENTO PREVENTIVO Y CORRECTIVO PARA LOS CIRCUITOS CERRADOS DE TELEVISION</t>
  </si>
  <si>
    <t xml:space="preserve">MANTENIMIENTO DE EQUIPOS DE IDENTIFICACION </t>
  </si>
  <si>
    <t xml:space="preserve">Adq equipos y servicios Medicos </t>
  </si>
  <si>
    <t>CONTRATACION MEDICOS</t>
  </si>
  <si>
    <t>REGIONAL CUNDINAMARCA</t>
  </si>
  <si>
    <t>RGIONAL N SANTANDER</t>
  </si>
  <si>
    <t>CONTRATACION ENFERMEROS</t>
  </si>
  <si>
    <t>CONTRATACION CONDUCTORES AMBULANCIAS</t>
  </si>
  <si>
    <t>ADQUISICION MEDICAMENTOS Y SUMINISTROS</t>
  </si>
  <si>
    <t>ADQUISICION EQUIPOS MEDICOS</t>
  </si>
  <si>
    <t>GASTOS OPERACIONALES</t>
  </si>
  <si>
    <t>MANTENIMIENTO EQUIPOS</t>
  </si>
  <si>
    <t>Mantenimiento y conservación de equipos servicios médicos</t>
  </si>
  <si>
    <t xml:space="preserve">Adquisición de equipos de protección y extinción de incendios, equipos de rescate, herramientas de rescate, equipos de proteccion personal, elementos de proteccion personal, equipos de comunicación, </t>
  </si>
  <si>
    <t xml:space="preserve">SAN JOSE GUAVIARE </t>
  </si>
  <si>
    <t xml:space="preserve">SAN VICENTE DEL CAGUÁN </t>
  </si>
  <si>
    <t xml:space="preserve">PROVIDENCIA </t>
  </si>
  <si>
    <t>Mantenimiento y conservación de máquinas y equipos         (agentes extintores, recarga extintores, combustibles y lubricantes, llantas, productos de limpieza, manto equipos, manto herramientas)</t>
  </si>
  <si>
    <t>Adecuación, mantenimiento y mejoramiento de la infraestructura ambiental</t>
  </si>
  <si>
    <t xml:space="preserve">Levantamiento de Información para Estudios Planes y Programas Ambientales </t>
  </si>
  <si>
    <t>SAN VICENTE CAGUAN</t>
  </si>
  <si>
    <t>CONDOTO</t>
  </si>
  <si>
    <t>PUERTO BERRIO</t>
  </si>
  <si>
    <t>AMALFI</t>
  </si>
  <si>
    <t>URRAO</t>
  </si>
  <si>
    <t>ARAUQUITA</t>
  </si>
  <si>
    <t>RIOACHA</t>
  </si>
  <si>
    <r>
      <t xml:space="preserve">ADQUISICIÓN, INSTALACIÓN Y PUESTA EN SERVICIO DE </t>
    </r>
    <r>
      <rPr>
        <sz val="9"/>
        <color theme="5" tint="-0.249977111117893"/>
        <rFont val="Arial"/>
        <family val="2"/>
      </rPr>
      <t>SISTEMAS Y EQUIPOS DE VIGILANCIA AERONAUTICA (SIMULADOR ATC)</t>
    </r>
    <r>
      <rPr>
        <sz val="9"/>
        <rFont val="Arial"/>
        <family val="2"/>
      </rPr>
      <t xml:space="preserve">, PARA EL CUMPLIMIENTO DE LAS FUNCIONES DE SEGURIDAD AEREA APLICABLES EN EL </t>
    </r>
    <r>
      <rPr>
        <sz val="9"/>
        <color theme="5" tint="-0.249977111117893"/>
        <rFont val="Arial"/>
        <family val="2"/>
      </rPr>
      <t xml:space="preserve">AEROPUERTO EL DORADO </t>
    </r>
    <r>
      <rPr>
        <sz val="9"/>
        <rFont val="Arial"/>
        <family val="2"/>
      </rPr>
      <t>DE BOGOTA.</t>
    </r>
  </si>
  <si>
    <r>
      <t>ADQUISICIÓN, INSTALACIÓN Y PUESTA EN SERVICIO DE: 1)</t>
    </r>
    <r>
      <rPr>
        <sz val="9"/>
        <color theme="5" tint="-0.249977111117893"/>
        <rFont val="Arial"/>
        <family val="2"/>
      </rPr>
      <t xml:space="preserve"> RADIOENLACES DIGITALES</t>
    </r>
    <r>
      <rPr>
        <sz val="9"/>
        <color rgb="FF00B050"/>
        <rFont val="Arial"/>
        <family val="2"/>
      </rPr>
      <t xml:space="preserve"> </t>
    </r>
    <r>
      <rPr>
        <sz val="9"/>
        <rFont val="Arial"/>
        <family val="2"/>
      </rPr>
      <t xml:space="preserve">(COMPRENDE REUBICACIÓN DE ENLACE) PARA INTEGRAR LOS SERVICIOS AERONÁUTICOS Y CORPORATIVOS E INTERCONECTAR </t>
    </r>
    <r>
      <rPr>
        <sz val="9"/>
        <color theme="5" tint="-0.249977111117893"/>
        <rFont val="Arial"/>
        <family val="2"/>
      </rPr>
      <t>EL CGAC CON ESTACIONES Y AEROPUERTOS DEL PAÍS</t>
    </r>
    <r>
      <rPr>
        <sz val="9"/>
        <rFont val="Arial"/>
        <family val="2"/>
      </rPr>
      <t>. 2)</t>
    </r>
    <r>
      <rPr>
        <sz val="9"/>
        <color theme="5" tint="-0.249977111117893"/>
        <rFont val="Arial"/>
        <family val="2"/>
      </rPr>
      <t xml:space="preserve"> MULTIPLEXORES PARA TRANSPORTE DE SERVICIOS AERONÁUTICOS</t>
    </r>
    <r>
      <rPr>
        <sz val="9"/>
        <rFont val="Arial"/>
        <family val="2"/>
      </rPr>
      <t xml:space="preserve"> Y CORPORATIVOS E</t>
    </r>
    <r>
      <rPr>
        <sz val="9"/>
        <color theme="5" tint="-0.249977111117893"/>
        <rFont val="Arial"/>
        <family val="2"/>
      </rPr>
      <t>N AEROPUERTOS Y ESTACIONES A TRAVÉS DE LA RED NACIONAL DE COMUNICACIONES TERRESTRES Y SATELITAL</t>
    </r>
    <r>
      <rPr>
        <sz val="9"/>
        <rFont val="Arial"/>
        <family val="2"/>
      </rPr>
      <t>ES PROPIOS DE LA ENTIDAD</t>
    </r>
  </si>
  <si>
    <r>
      <t xml:space="preserve">ADQUISICIÓN, INSTALACIÓN Y PUESTA EN FUNCIONAMIENTO DE </t>
    </r>
    <r>
      <rPr>
        <sz val="9"/>
        <color theme="5" tint="-0.249977111117893"/>
        <rFont val="Arial"/>
        <family val="2"/>
      </rPr>
      <t>SISTEMAS Y EQUIPOS CNS-ATM PARA EL AEROPUERTO INTERNACIONAL EL DORADO.</t>
    </r>
  </si>
  <si>
    <r>
      <t xml:space="preserve">ADQUISICION, INSTALACIÓN Y PUESTA EN FUNCIONAMIENTO DE SISTEMAS EQUIPOS DE COMUNICACIONES PLANTAS TELEFONICAS </t>
    </r>
    <r>
      <rPr>
        <sz val="9"/>
        <color theme="5" tint="-0.249977111117893"/>
        <rFont val="Arial"/>
        <family val="2"/>
      </rPr>
      <t>ATC VOz SOBRE IP I ATS) PARA EL AEROPUERTO EL DORADO</t>
    </r>
    <r>
      <rPr>
        <sz val="9"/>
        <rFont val="Arial"/>
        <family val="2"/>
      </rPr>
      <t xml:space="preserve"> DE BOGOTA.</t>
    </r>
  </si>
  <si>
    <r>
      <t>ADQUISICIÓN, INSTALACIÓN Y PUESTA EN SERVICIO DE SISTEMAS E</t>
    </r>
    <r>
      <rPr>
        <sz val="9"/>
        <color theme="5" tint="-0.249977111117893"/>
        <rFont val="Arial"/>
        <family val="2"/>
      </rPr>
      <t>QUIPOS DE COMUNICACIONES(AIM)</t>
    </r>
  </si>
  <si>
    <r>
      <t xml:space="preserve">Prestación de </t>
    </r>
    <r>
      <rPr>
        <sz val="10"/>
        <color theme="5" tint="-0.249977111117893"/>
        <rFont val="Arial"/>
        <family val="2"/>
      </rPr>
      <t xml:space="preserve">servicios de canales de </t>
    </r>
    <r>
      <rPr>
        <sz val="10"/>
        <rFont val="Arial"/>
        <family val="2"/>
      </rPr>
      <t>comunicaciones por microondas, fibra óptica o satelital</t>
    </r>
  </si>
  <si>
    <t xml:space="preserve">Bienes y Rentas en el SIGEP </t>
  </si>
  <si>
    <t xml:space="preserve"># de servidores con la información
actualizada 
</t>
  </si>
  <si>
    <t xml:space="preserve"># de servidores con la información actualizada vs. # planta provista  </t>
  </si>
  <si>
    <t>SECRETARIA GENERAL - DIRECCIÓN TALENTO HUMANO</t>
  </si>
  <si>
    <t>DICIEMBRE 2018 - MEDIDA NO TIENE</t>
  </si>
  <si>
    <t xml:space="preserve"> Continuar con las jornadas de capacitación virtual en las Direcciones Regionales.</t>
  </si>
  <si>
    <t xml:space="preserve">Prestar asesoría a los servidores públicos que tengan dudas sobre el diligenciamiento de la información. </t>
  </si>
  <si>
    <t xml:space="preserve">Realizar campañas de comunicación a través de los medios de la Entidad, como la Intranet y  el correo electrónico. </t>
  </si>
  <si>
    <t xml:space="preserve">Actualización de la hoja de vida en el SIGEP </t>
  </si>
  <si>
    <t xml:space="preserve"># de servidores con la información actualizada vs. # planta provista 
</t>
  </si>
  <si>
    <t xml:space="preserve">Verificar y validar la información suministrada 
por los servidores públicos 
</t>
  </si>
  <si>
    <t xml:space="preserve">Provisión transitoria por Encargo o Nombramiento </t>
  </si>
  <si>
    <t xml:space="preserve"># de nombramientos efectuados 
</t>
  </si>
  <si>
    <t xml:space="preserve"># nombramientos vs. vacantes definitivas 
</t>
  </si>
  <si>
    <t>DICIEMBRE 2018 - MEDIDA FALTA</t>
  </si>
  <si>
    <t xml:space="preserve">Elaboración de actos administrativos, sujeto a la 
disponibilidad presupuestal 
</t>
  </si>
  <si>
    <t xml:space="preserve">Registro público de carrera administrativa </t>
  </si>
  <si>
    <t xml:space="preserve"># de solicitudes de  incorporación o actualización de registro público 
</t>
  </si>
  <si>
    <t xml:space="preserve"># de solicitudes de incorporación o actualización de registro público  vs. # de controladores y bomberos de carrera administrativa
</t>
  </si>
  <si>
    <t xml:space="preserve">Estructurar los expedientes de historia laboral de los servidores que ostentan derechos de carrera administrativa en la Entidad. 
</t>
  </si>
  <si>
    <t xml:space="preserve">Actualización de Manual de Funciones y Competencias Laborales 
</t>
  </si>
  <si>
    <t xml:space="preserve">Manuales de Funciones y Competencias Laborales actualizados  
</t>
  </si>
  <si>
    <t xml:space="preserve">Elaboración de acto administrativo </t>
  </si>
  <si>
    <t xml:space="preserve">Depuración de la presunta deuda con Colpensiones </t>
  </si>
  <si>
    <t>DICIEMBRE 2018 - MEDIDA NO TIENE - NO TIENE ACTIVIDADES</t>
  </si>
  <si>
    <t xml:space="preserve">Intervención integral en Clima Laboral y Factores Psicosociales.  </t>
  </si>
  <si>
    <t xml:space="preserve">75% de Aeropuertos de la Entidad </t>
  </si>
  <si>
    <t xml:space="preserve">Aeropuertos con cobertura de intervención en clima laboral y psicosocial según resultados de medición.
</t>
  </si>
  <si>
    <t xml:space="preserve"># aeropuertos con intervenciones / # total de aeropuertos
</t>
  </si>
  <si>
    <t>DICIEMBRE 2018 - MEDIDA NO TIENE - DEBE MENCIONARA CUANTOS AEROPUERTOS O CUALES</t>
  </si>
  <si>
    <t xml:space="preserve">Preparar consolidado de  aeropuertos a intervenir según resultados de diagnóstico de psicosocial y clima laboral
</t>
  </si>
  <si>
    <t>Gestionar proceso de contratación para atender intervenciones concretas en psicosocial y clima laboral</t>
  </si>
  <si>
    <t xml:space="preserve">Seguimiento por aeropuerto de las  acciones concretas de intervención </t>
  </si>
  <si>
    <t>A partir del 1 Junio hasta el 31 diciembre 2018</t>
  </si>
  <si>
    <t xml:space="preserve">Incentivar e incrementar la participación de los servidores públicos 
</t>
  </si>
  <si>
    <t># de participantes en las actividades en Nivel Central y cada una de las direcciones regionales</t>
  </si>
  <si>
    <t xml:space="preserve"># de participantes / # total de servidores públicos de Nivel Central, direcciones regionales 
</t>
  </si>
  <si>
    <t xml:space="preserve">Invitar oportunamente a los servidores públicos a las actividades programadas por el Grupo de Bienestar Social </t>
  </si>
  <si>
    <t xml:space="preserve">Promocionar con anticipación las actividades programadas </t>
  </si>
  <si>
    <t xml:space="preserve">Llevar el registro de asistencia de las actividades </t>
  </si>
  <si>
    <t xml:space="preserve">Realizar seguimiento y control del Plan de Bienestar de las Direcciones Regionales </t>
  </si>
  <si>
    <t xml:space="preserve">Avanzar en el cumplimiento de las políticas de Gobierno en Línea
</t>
  </si>
  <si>
    <t xml:space="preserve">Cumplimiento en las políticas de Gobierno en Línea
</t>
  </si>
  <si>
    <t xml:space="preserve">(# de actividades realizadas/# total de actividades de la política GEL) * 100
</t>
  </si>
  <si>
    <t>SECRETARIA GENERAL- DESPACHO</t>
  </si>
  <si>
    <t xml:space="preserve">Elaborar y socializar circular especificando tareas y responsables de las actividades contempladas en la política de GEL
</t>
  </si>
  <si>
    <t>Seguimientos trimestrales de la matriz de GEL</t>
  </si>
  <si>
    <t>Presentar los avances e inconvenientes del Cumplimiento del Compromiso en los Comités Directivos</t>
  </si>
  <si>
    <t xml:space="preserve">1ra semana de febrero de 2018
</t>
  </si>
  <si>
    <t xml:space="preserve">Abril, julio y Octubre de 2018 y Enero de 2019
</t>
  </si>
  <si>
    <t xml:space="preserve">Construir y socializar la política anticorrupción de la Entidad
</t>
  </si>
  <si>
    <t xml:space="preserve">Documento publicado y socializado de Política Anticorrupción.
</t>
  </si>
  <si>
    <t>Un documento de política de anticorrupción publicado y socializado</t>
  </si>
  <si>
    <t>Documento realizado/ Documento de Política Pública</t>
  </si>
  <si>
    <t>SECRETARIA GENERAL - DESPACHO</t>
  </si>
  <si>
    <t xml:space="preserve">31 AGOSTO 2018 -  Anual vs Documento
</t>
  </si>
  <si>
    <t>Conformar grupo de trabajo interdisciplinario</t>
  </si>
  <si>
    <t>Realizar plan de acción y socializarlo en la entidad</t>
  </si>
  <si>
    <t xml:space="preserve">Realizar mesas de trabajo </t>
  </si>
  <si>
    <t>Retroalimentación del borrador del documento por parte de los interesados (funcionarios y ciudadanía en general)</t>
  </si>
  <si>
    <t>Publicación y socialización documento final</t>
  </si>
  <si>
    <t xml:space="preserve">Enero, febrero, marzo, abril, mayo de 2018
</t>
  </si>
  <si>
    <t>Julio y Agosto de 2018</t>
  </si>
  <si>
    <t>SECRETARÍA GENERAL DESPACHO</t>
  </si>
  <si>
    <t>SECRETARIA SEGURIDAD OPERACIÓNALES – PEI</t>
  </si>
  <si>
    <t>SECRETARIA SISTEMAS OPERACIONALES – PEI</t>
  </si>
  <si>
    <t>GRUPO PLANIFICACIÓN AEROPORTUARIA  - SECRETARIA SEGURIDAD OPERACIONAL PEI</t>
  </si>
  <si>
    <t>SG DIRECCIÓN INFORMÁTICA</t>
  </si>
  <si>
    <t>GRUPO ATENCIÓN AL CIUDADANO</t>
  </si>
  <si>
    <t>PROGRAMA GESTION DOCUMENTAL</t>
  </si>
  <si>
    <t>12 DE 20</t>
  </si>
  <si>
    <t xml:space="preserve">Evaluar la calidad de los servicios y productos ofrecidos por la Entidad
</t>
  </si>
  <si>
    <t xml:space="preserve">Medición Satisfacción al Cliente
</t>
  </si>
  <si>
    <t xml:space="preserve">Cómo se calcula el Indicador: Mediante una encuesta.
</t>
  </si>
  <si>
    <t>SECRETARIA GENERAL - ATENCION AL CIUDADANO</t>
  </si>
  <si>
    <t>Marzo 2018 - No tiene medida</t>
  </si>
  <si>
    <t>Se elaborará una encuesta teniendo en cuenta el Grupo a Evaluar</t>
  </si>
  <si>
    <t xml:space="preserve">La reducción de tiempos al contestar las PQRSD
</t>
  </si>
  <si>
    <t>Reducción de tiempos</t>
  </si>
  <si>
    <t>Cómo se calcula el Indicador: Mediante el aplicativo ADI se toma información de las PQRSD</t>
  </si>
  <si>
    <t xml:space="preserve">SECRETARIA GENERAL - ATENCION AL CIUDADANO </t>
  </si>
  <si>
    <t xml:space="preserve">Mediante el Aplicativo ADI se toma la información y se inicia el análisis de las PQRSD
</t>
  </si>
  <si>
    <t xml:space="preserve">La creación y la implementacion de la Politica de Gestion Documental
</t>
  </si>
  <si>
    <t>Cumplimiento al Programa de Gestión Documental</t>
  </si>
  <si>
    <t>Mediante la creación e Implementación de nuevos procedimientos archivísticos</t>
  </si>
  <si>
    <t xml:space="preserve">Poner en practica la utilización de los instrumentos archivísticas </t>
  </si>
  <si>
    <t>Creación del comité de archivo</t>
  </si>
  <si>
    <t>SECRETARIA GENERAL - ARCHIVO GENERAL</t>
  </si>
  <si>
    <t xml:space="preserve">Mediante los avances 
</t>
  </si>
  <si>
    <t xml:space="preserve">Adquisición, implementación o actualización de soluciones informáticas y/o  sistemas de información programados
</t>
  </si>
  <si>
    <t>SECRETARIA GENERAL - DIRECCION INFORMATICA</t>
  </si>
  <si>
    <t>Diciembre 2018 - trimestral Vs Unidad</t>
  </si>
  <si>
    <t xml:space="preserve">Adquirir, implementar y colocar en funcionamiento de aplicaciones auxiliares o complementarias para apoyar los procesos financieros y administrativos no contemplados en el sistema SIIF Nación . 
</t>
  </si>
  <si>
    <t xml:space="preserve">Adquirir, implementar y colocar en funcionamiento soluciones informáticas para la gestión y tratamiento integral de las PQRD de la Entidad.
</t>
  </si>
  <si>
    <t xml:space="preserve">Migrar los servicios implementados en la plataforma de Google Earth Enterprise Server y Fusión a la plataforma ArcGIS. ****
</t>
  </si>
  <si>
    <t xml:space="preserve">Análisis, diseño e implementación de solución tecnológica para el Sistema de  Gestión Documental y modelo de colaboración en Intranet.
 Fase I  (Trámite vigencia futura II , Fase I: .Análisis. Vigencia 2018)
</t>
  </si>
  <si>
    <t xml:space="preserve">Nombre del indicador: Numero de proyectos de Estrategia y Gobierno de TI realizados.
</t>
  </si>
  <si>
    <t xml:space="preserve">Como se calcula el indicador: Numero de proyectos de Estrategia y Gobierno de TI realizados conforme al alcance programado para la vigencia.
</t>
  </si>
  <si>
    <t xml:space="preserve">Diciembre 2018 Semestral Vs Unidad </t>
  </si>
  <si>
    <t xml:space="preserve">Implementar la estructura organizacional de TI sugerida por el proyecto de diseño y definición de Arquitectura Empresarial para la Entidad.
</t>
  </si>
  <si>
    <t xml:space="preserve">Implementar el modelo de gestión de TI basado en el proceso de  Arquitectura Empresarial diseñado para la Entidad. 
 Fase I.  (Contexto Normativo – Habilitación del Proceso de AE para la Entidad)
</t>
  </si>
  <si>
    <t>Aumentar el nivel de actualización y cobertura de la infraestructura de TI y de los servicios tecnológicos en la Entidad.</t>
  </si>
  <si>
    <t>Número de proyectos de adquisición de infraestructura de TI ejecutados.</t>
  </si>
  <si>
    <t>Corresponde a la cantidad de proyectos ejecutados conforme al alcance programado para la vigencia</t>
  </si>
  <si>
    <t>Renovar los servidores físicos  de Bases de Datos Oracle de los diferentes sistemas de información institucionales</t>
  </si>
  <si>
    <t>Ampliar la cobertura y reducir los niveles de obsolescencia de los equipos de cómputo y de procesamiento de datos a Nivel Nacional</t>
  </si>
  <si>
    <t>Implementar cableado estructurado  de mayor capacidad para los aeropuertos de Yopal, Leticia, Puerto Inírida, Mariquita, Valledupar, Barrancabermeja, Santa Marta, Bucaramanga y Bogotá</t>
  </si>
  <si>
    <t>Adquirir, instalar y colocar en funcionamiento Equipos y Software para optimizar y administrar la Red de Datos</t>
  </si>
  <si>
    <t>Adquirir los derechos de uso de los servicios y herramientas office de colaboración empresarial; licenciamiento de software específico y de aplicación</t>
  </si>
  <si>
    <t>Implementar servicios de canales de comunicaciones e internet para acceder a los sistemas  y servicios de información institucionales. (Periodos 2018 a 2021)</t>
  </si>
  <si>
    <t>Implementar los servicios de impresión controlada y administrada a más aeropuertos a nivel nacional (Periodos 2018 a 2021)</t>
  </si>
  <si>
    <t xml:space="preserve">Sistema de Gestión de Seguridad de la Información – SGSI implementado en un proceso misional y Sensibilizaciones en Seguridad de la Información ejecutadas conforme a lo programado en la Estrategia de Sensibilización 2018.
</t>
  </si>
  <si>
    <t xml:space="preserve">Corresponde a la implementación y la sensibilización realizadas conforme al alcance programado.
</t>
  </si>
  <si>
    <t>Diciembre 208 Semestral Vs Unidad</t>
  </si>
  <si>
    <t xml:space="preserve"> Aumentar los niveles de Seguridad de la Información en la Entidad.
</t>
  </si>
  <si>
    <t xml:space="preserve">Implementar el Sistema de Gestión de Seguridad de la información - SGSI en la Entidad y su implementación para el proceso misional GSAN-1-3-001 GESTIÓN DE TRÁNSITO AÉREO. </t>
  </si>
  <si>
    <t>Ejecutar el Plan de Sensibilización en Seguridad de la Información 2018 de acuerdo a lo programado</t>
  </si>
  <si>
    <t xml:space="preserve">Asegurar el soporte y mantenimiento a los componentes tecnológicos 
</t>
  </si>
  <si>
    <t xml:space="preserve">Número de procesos de soporte y mantenimiento ejecutados
</t>
  </si>
  <si>
    <t xml:space="preserve">Corresponde a la cantidad de procesos ejecutados conforme a lo programado.
</t>
  </si>
  <si>
    <t>Diciembre 2018  Semestral Vs Unidad</t>
  </si>
  <si>
    <t>Proceso por vigencias futuras para mesa de servicios</t>
  </si>
  <si>
    <t>Proceso de soporte a software Oracle</t>
  </si>
  <si>
    <t>Proceso soporte a software Microsoft</t>
  </si>
  <si>
    <t>Procesos de soporte y mantenimiento a sistemas de información</t>
  </si>
  <si>
    <t>Proceso soporte a componentes de infraestructura</t>
  </si>
  <si>
    <t xml:space="preserve">Suministrar soluciones informáticas y sistemas de información adecuados para la ejecución de procesos de la Entidad en cumplimiento de sus objetivos.
</t>
  </si>
  <si>
    <t xml:space="preserve">Ejecutar estrategias, esquemas de gobernabilidad y modelos de gestión de TI, alineados con las estrategias de la Entidad a fin ejecutar los planes institucionales y apoyar el cumplimiento de los objetivos del sector.
</t>
  </si>
  <si>
    <t>3175171068 Mauricio Rodriguez</t>
  </si>
  <si>
    <t>Se llamo al celular 22 nov 2017</t>
  </si>
  <si>
    <t>3449 angela colorado</t>
  </si>
  <si>
    <t>se ha estado llamando .</t>
  </si>
  <si>
    <t>2202 Carmen Rosa 2224 Luz Marina Moreno</t>
  </si>
  <si>
    <t>3601 Martha Seidel</t>
  </si>
  <si>
    <t>3385 Hugo Moreno 3438 Nelly Beltran</t>
  </si>
  <si>
    <t>CORREO</t>
  </si>
  <si>
    <t xml:space="preserve">Alcanzar el cumplimiento del Programa de Inspección, Vigilancia y Control a los Proveedores de Servicios.
</t>
  </si>
  <si>
    <t xml:space="preserve">80% Cumplimiento del Programa de Inspección, vigilancia y control a los Proveedores de Servicios
</t>
  </si>
  <si>
    <t xml:space="preserve">:   Inspecciones ejecutadas / Inspecciones programadas *100 
</t>
  </si>
  <si>
    <t xml:space="preserve">Elaborar una programación anual a los proveedores de servicios (empresas aeronáuticas,  productos aeronáuticos, personal aeronáutico, aeródromos, aeropuertos, servicios aeroportuarios, servicios ANS, facilitación y AVSEC) a inspeccionar, teniendo en cuenta el análisis de riesgo del año 2017.
</t>
  </si>
  <si>
    <t xml:space="preserve">Ejecutar las inspecciones y presentar informe
</t>
  </si>
  <si>
    <t>Hacer seguimiento a los reportes o planes de acción</t>
  </si>
  <si>
    <t>SECRETARIA SEGURIDAD OPERACIONAL</t>
  </si>
  <si>
    <t xml:space="preserve">Capacitaciones ejecutadas / Capacitaciones programadas *100 </t>
  </si>
  <si>
    <t>Elaborar una programación anual de las capacitaciones.</t>
  </si>
  <si>
    <t>Actualización y mejora del Programa PIESO vigente.</t>
  </si>
  <si>
    <t>Ejecutar la capacitaciones y  presentar un informe de ejecución.</t>
  </si>
  <si>
    <t xml:space="preserve">Alcanzar el cumplimiento del Programa de Inspección, Vigilancia y Control a las empresas aeronáuticas y personal aeronáutico
</t>
  </si>
  <si>
    <t xml:space="preserve">80% Cumplimiento del Programa de Inspección, vigilancia y control a las empresas aeronáuticas y personal aeronáutico
</t>
  </si>
  <si>
    <t xml:space="preserve">Inspecciones ejecutadas / Inspecciones programadas *100 
</t>
  </si>
  <si>
    <t>Elaborar una programación anual a las empresas aeronáuticas,  productos aeronáuticos y personal aeronáutico a inspeccionar, teniendo en cuenta el análisis de riesgo del año 2017.</t>
  </si>
  <si>
    <t>Ejecutar las inspecciones y presentar informe</t>
  </si>
  <si>
    <t xml:space="preserve">Actualizar y fortalecer la reglamentación para la vigilancia de la Seguridad Operacional y de la Aviación Civil.
</t>
  </si>
  <si>
    <t>Cumplimiento entrega Proyectos reglamentación Normas (RAC 139,153, 154, 155, 160, 200) al Grupo Normas Aeronáuticas de la Oficina de Transporte Aéreo</t>
  </si>
  <si>
    <t>100% Cumplimiento entrega proyectos de reglamentación al Grupo Normas Aeronáuticas de la Oficina de Transporte Aéreo.</t>
  </si>
  <si>
    <t>Definir cronogramas de trabajo y asignar líder del proyecto de reglamentación</t>
  </si>
  <si>
    <t xml:space="preserve">Generar proyecto resolución </t>
  </si>
  <si>
    <t>Entrega de proyecto resolución al Grupo de Normas Aeronáuticas de la Oficina de Transporte Aéreo</t>
  </si>
  <si>
    <t>Seguimiento a la actualización del reglamento con el Grupo de Normas Aeronáutica de la Oficina de Transporte Aéreo</t>
  </si>
  <si>
    <t xml:space="preserve">Lograr la certificación de 2 aeródromos internacionales
</t>
  </si>
  <si>
    <t xml:space="preserve">Numero de aeropuertos certificados
</t>
  </si>
  <si>
    <t xml:space="preserve"># aeropuertos que cumplan con el Reglamento Aeronáutico Colombiano 14.  / # aeropuertos propuestos
</t>
  </si>
  <si>
    <t xml:space="preserve">DICIEMBRE 2018 TRIMESTRAL </t>
  </si>
  <si>
    <t>Realizar visita de pre-inspección para evaluar el cumplimiento a los Reglamentos Aeronáuticos de Colombia RAC- 14</t>
  </si>
  <si>
    <t>Seguimiento a la implementación de las fases del proceso de certificación en los aeródromos propuestos</t>
  </si>
  <si>
    <t>Seguimiento al cronograma de desarrollo de obras en los aeropuertos propuestos</t>
  </si>
  <si>
    <t>Realizar visita de Inspección para evaluar el cumplimiento a los Reglamentos Aeronáuticos de Colombia  RAC-14</t>
  </si>
  <si>
    <t>Elaborar el certificado de operación a los aeropuertos propuestos</t>
  </si>
  <si>
    <t xml:space="preserve">Alcanzar el cumplimiento del Programa de Instrucción y entrenamiento de acuerdo a los lineamientos del PIESO
</t>
  </si>
  <si>
    <t xml:space="preserve">80% Cumplimiento del Programa de Inspección, vigilancia y control  a los aeródromos, aeropuertos, servicios aeroportuarios, servicios ANS, facilitación y AVSEC
</t>
  </si>
  <si>
    <t>Elaborar una programación anual a los aeródromos, aeropuertos, servicios aeroportuarios, servicios ANS, facilitación y AVSEC a inspeccionar, teniendo en cuenta el análisis de riesgo del año 2017.
.</t>
  </si>
  <si>
    <t>Avance seguimientos programados con Dir Regionales</t>
  </si>
  <si>
    <t>Actividades cumplidas*100) / Actividades programadas</t>
  </si>
  <si>
    <t>Políticas MiPG Decreto 1499 Sept 2017</t>
  </si>
  <si>
    <t>Realización de Videoconferencias periódicas</t>
  </si>
  <si>
    <t>Medición indicadores y seguimiento</t>
  </si>
  <si>
    <t>Revistas aeropuertos</t>
  </si>
  <si>
    <t>Ajustes plan de acción sobre control de regionales</t>
  </si>
  <si>
    <t>Estructuración y reformulación de los Proyectos de Inversión (Existen 33 proyectos)</t>
  </si>
  <si>
    <t>Proyectos incorporados en la MGA</t>
  </si>
  <si>
    <t>15 (Por definirse por parte de la Alta Dirección)</t>
  </si>
  <si>
    <t>Si es por programa y/o por aeropuerto</t>
  </si>
  <si>
    <t>Definición del alcance de inicio del proyecto como tal</t>
  </si>
  <si>
    <t>Plana de trabajo con cronograma</t>
  </si>
  <si>
    <t>Incorporacion de la información en la MGA.</t>
  </si>
  <si>
    <t xml:space="preserve">15% de reducción en los días establecidos en las normas para cada clase de trámite
</t>
  </si>
  <si>
    <t xml:space="preserve">Actualizar y Divulgar los mapas  de riesgos :
1. Corrupción y Gestión.
</t>
  </si>
  <si>
    <t>Desarrollar y hacer seguimiento mensual a las actividades del plan de trabajo para la certificación ISO 9001-2015</t>
  </si>
  <si>
    <t>• Implementar y capacitar en la nueva versión de ISOLUCION - Julio  a diciembre de  2018</t>
  </si>
  <si>
    <t>Dos documentos</t>
  </si>
  <si>
    <t>Mapa de riesgos de corrupción actualizada y publicado.</t>
  </si>
  <si>
    <t>Mapa riesgos de gestión actualizado y publicado.</t>
  </si>
  <si>
    <t>Cronograma de Actividades</t>
  </si>
  <si>
    <t xml:space="preserve">Avance en el cumplimiento de las actividades programadas </t>
  </si>
  <si>
    <t>Informe final de resultados</t>
  </si>
  <si>
    <t xml:space="preserve">Definiir Cronogorama </t>
  </si>
  <si>
    <t>31/12/0218</t>
  </si>
  <si>
    <t>Mensual</t>
  </si>
  <si>
    <t>Informes  de avance</t>
  </si>
  <si>
    <t xml:space="preserve">Definiir cronograma </t>
  </si>
  <si>
    <t xml:space="preserve">Implementación mesas de trabajo </t>
  </si>
  <si>
    <t>Mensual a partir de Junio 2018</t>
  </si>
  <si>
    <t xml:space="preserve">Establecer y controlar en tiempo real las fechas de pagos de las obligaciones y el estado de los procesos.
.
</t>
  </si>
  <si>
    <t xml:space="preserve"># De sentencias o conciliaciones en contra de la Entidad / Numero de Resoluciones Cumplimiento fallo hasta la remisión de los documentos a la Dirección Financiera con el fin de efectuar el pago.  
</t>
  </si>
  <si>
    <t>Mantener Actualizada la Matriz de Pagos de Sentencias y Conciliaciones para la vigencia 2018.</t>
  </si>
  <si>
    <t xml:space="preserve">Realizar reuniones preliminares con los apoderados con el fin de cumplir con lo establecido en el cronograma.
</t>
  </si>
  <si>
    <t xml:space="preserve">Dar a conocer tanto interna como externamente la actualización de la normatividad, conceptos, balance cobro coactivo e información sobre procesos judiciales vigentes a través del Boletín Jurídico. 
</t>
  </si>
  <si>
    <t>Boletin Juridico Emtiido</t>
  </si>
  <si>
    <t>Publicación Semestral del Boletín Jurídico, a través de la Pagina Web de la Entidad.</t>
  </si>
  <si>
    <t xml:space="preserve">Por medio de Información de Interés dar a conocer de qué se trata y qué aspectos tiene el Boletín jurídico.
</t>
  </si>
  <si>
    <t>expedir  Acto Administrativo (Resoluciones de Saneamiento Contable -Remisibilidad)</t>
  </si>
  <si>
    <t xml:space="preserve">Revisión y relación de los procesos de los cuales se hace inviable su cobro.
</t>
  </si>
  <si>
    <t xml:space="preserve">Elaboración de Fichas Técnicas que se evalúan en el Comité de Sostenibilidad Contable.
</t>
  </si>
  <si>
    <t xml:space="preserve">Elaboración de Acto Administrativo en el cuál se declara la depuración y remisbilidad de Registros Contables de acuerdo con lo recomendado por el Comité Técnico de Sostenibilidad Contable.
</t>
  </si>
  <si>
    <t>Definiciónde cuales son las metas del PNA</t>
  </si>
  <si>
    <t>Elaborar instrumento para la medicion del PNA considerando la funcionalidad de las capacidades de lo servicios</t>
  </si>
  <si>
    <t>Seguimiento al cumplimiento de las metas del PNA.</t>
  </si>
  <si>
    <t xml:space="preserve">
Cumplir con la meta DNP de intervenir 48 aeropuertos durante el cuatrienio 2015 – 2018, para lo cual se proyectaron:
Intervenir 17 aeropuertos con obras de construcción, durante el cuatrienio 2015 – 2018
</t>
  </si>
  <si>
    <t>AFLUENCIA DE TRANSITO AEREO Y CAPACIDAD - ATFCM
IMPLEMENTACION CONCEPTO OPERACIONAL ATFCM PARA COLOMBIA</t>
  </si>
  <si>
    <t>INFORMACIÓN AERONÁUTICA AIM
Transición del AIS al AIM</t>
  </si>
  <si>
    <t>INFORMACIÓN AERONÁUTICA AIM
Automatizar la Gestión de Plan de Vuelo - Migración al SWIM</t>
  </si>
  <si>
    <t xml:space="preserve">Implementación AIDC y A-SMGCSImplementar el Sistema AIDC y A-SMGCS
(Gestión de los Servicios de Tránsito Aéreo – ATS)
</t>
  </si>
  <si>
    <t xml:space="preserve">
Optimizar los procedimientos de aproximación, guía vertical incluida 
(Gestión y organización del espacio aéreo – ASM) </t>
  </si>
  <si>
    <t xml:space="preserve"> 
Mayor flexibilidad y eficiencia en los perfiles de descenso
(Gestión y organización del espacio aéreo – ASM)</t>
  </si>
  <si>
    <t xml:space="preserve">
Mayor flexibilidad y eficiencia en los perfiles de ascenso
(Gestión y organización del espacio aéreo – ASM )</t>
  </si>
  <si>
    <t xml:space="preserve">
Mejores operaciones mediante trayectorias en ruta mejoradas
(Gestión y organización del espacio aéreo – ASM)</t>
  </si>
  <si>
    <t xml:space="preserve">
EFICIENCIA DE OPERACIÓN EN TIEMPOS 
- Mejorar la eficiencia e incrementar la capacidad de los servicios a la navegación aérea y de los servicios aeroportuarios.
(AFLUENCIA DE TRANSITO AEREO Y CAPACIDAD - ATFCM)
</t>
  </si>
  <si>
    <t xml:space="preserve">
POSICION OCS – PDC SCORE
(AFLUENCIA DE TRANSITO AEREO Y CAPACIDAD - ATFCM)</t>
  </si>
  <si>
    <r>
      <t xml:space="preserve">Consolidar </t>
    </r>
    <r>
      <rPr>
        <sz val="11"/>
        <color rgb="FF000000"/>
        <rFont val="Arial Narrow"/>
        <family val="2"/>
      </rPr>
      <t>los procedimientos que hacen parte del Manual de Aeródromo</t>
    </r>
  </si>
  <si>
    <r>
      <t xml:space="preserve">Comprobar </t>
    </r>
    <r>
      <rPr>
        <sz val="11"/>
        <color rgb="FFFF0000"/>
        <rFont val="Arial Narrow"/>
        <family val="2"/>
      </rPr>
      <t xml:space="preserve">la implementación de los procedimientos en los aeródromos </t>
    </r>
    <r>
      <rPr>
        <sz val="11"/>
        <color rgb="FF000000"/>
        <rFont val="Arial Narrow"/>
        <family val="2"/>
      </rPr>
      <t>propuestos</t>
    </r>
  </si>
  <si>
    <r>
      <t xml:space="preserve">Cumplimiento del estándar de </t>
    </r>
    <r>
      <rPr>
        <u/>
        <sz val="11"/>
        <color rgb="FFFF0000"/>
        <rFont val="Arial Narrow"/>
        <family val="2"/>
      </rPr>
      <t>infraestructura</t>
    </r>
    <r>
      <rPr>
        <sz val="11"/>
        <color rgb="FFFF0000"/>
        <rFont val="Arial Narrow"/>
        <family val="2"/>
      </rPr>
      <t xml:space="preserve"> de los servicios médicos</t>
    </r>
  </si>
  <si>
    <r>
      <t xml:space="preserve">Estudiar de modo preliminar </t>
    </r>
    <r>
      <rPr>
        <sz val="11"/>
        <color rgb="FFFF0000"/>
        <rFont val="Arial Narrow"/>
        <family val="2"/>
      </rPr>
      <t>la Influencia del ruido en la productividad del ganado, en materia de insumos: leche, carne y reproducción</t>
    </r>
    <r>
      <rPr>
        <sz val="11"/>
        <color rgb="FF000000"/>
        <rFont val="Arial Narrow"/>
        <family val="2"/>
      </rPr>
      <t>.</t>
    </r>
  </si>
  <si>
    <t>Cumplimiento Meta PNA</t>
  </si>
  <si>
    <r>
      <rPr>
        <sz val="10"/>
        <color rgb="FFFF0000"/>
        <rFont val="Arial"/>
        <family val="2"/>
      </rPr>
      <t>Certificación de Aeropuertos internacionales</t>
    </r>
    <r>
      <rPr>
        <u/>
        <sz val="10"/>
        <color rgb="FFFF0000"/>
        <rFont val="Arial"/>
        <family val="2"/>
      </rPr>
      <t xml:space="preserve"> de Bucaramanga y Cúcuta sean certificados</t>
    </r>
    <r>
      <rPr>
        <sz val="10"/>
        <rFont val="Arial"/>
        <family val="2"/>
      </rPr>
      <t xml:space="preserve">
</t>
    </r>
  </si>
  <si>
    <t xml:space="preserve">Aeropuertos certificados </t>
  </si>
  <si>
    <r>
      <t>Habilitación (Certificación) del 50% de los servicios médicos de los aeropuertos explotados de forma directa por la Unidad.</t>
    </r>
    <r>
      <rPr>
        <sz val="10"/>
        <color rgb="FFFF0000"/>
        <rFont val="Arial"/>
        <family val="2"/>
      </rPr>
      <t xml:space="preserve"> (Sobre cuantos aeropuertos?)</t>
    </r>
  </si>
  <si>
    <t>50% (De xxx )</t>
  </si>
  <si>
    <r>
      <t>Prestación servicios de seguridad de la Aviación y de Facilitació</t>
    </r>
    <r>
      <rPr>
        <i/>
        <u/>
        <sz val="10"/>
        <color rgb="FFFF0000"/>
        <rFont val="Arial"/>
        <family val="2"/>
      </rPr>
      <t>n en los Aeropuertos administrados por la Aerocivil.  FUNCION???</t>
    </r>
  </si>
  <si>
    <r>
      <t xml:space="preserve">12 AEROPUERTOS - </t>
    </r>
    <r>
      <rPr>
        <sz val="10"/>
        <color rgb="FFFF0000"/>
        <rFont val="Arial"/>
        <family val="2"/>
      </rPr>
      <t>cuales</t>
    </r>
  </si>
  <si>
    <t xml:space="preserve">3 aeropuertos tipo 1 (???)
</t>
  </si>
  <si>
    <t xml:space="preserve">Elaborar  planes de acción para mitigar los impactos que se llegaren a presentar de acuerdo con los resultados obtenidos, en cumplimiento de la norma referidos al impacto de los campos electromagnéticos sobre el personal que opera los sistemas  de navegación y radioayudas y sus efectos sobre sobre flora, fauna y suelo   
</t>
  </si>
  <si>
    <t>FALTAN ; META  -  ACTVIDADES Y EL CRONOGRAMA CON FECHAS</t>
  </si>
  <si>
    <t>97%  y 80%</t>
  </si>
  <si>
    <t>ACTIVIDADES</t>
  </si>
  <si>
    <t>UNIDAD ADMINISTRATIVA ESPECIAL DE AERONAÚTICA CIVIL
PLAN ACCIÓN 2018 -  COMPROMISOS</t>
  </si>
  <si>
    <t>Cierre de hallazgos de Plan de MejoramientoCGR</t>
  </si>
  <si>
    <t># número de hallazgos cerrados</t>
  </si>
  <si>
    <t xml:space="preserve">3.1 Objetivos Institucionales </t>
  </si>
  <si>
    <r>
      <t>Objetivo 1.</t>
    </r>
    <r>
      <rPr>
        <sz val="12"/>
        <color rgb="FF000000"/>
        <rFont val="Calibri"/>
        <family val="2"/>
        <scheme val="minor"/>
      </rPr>
      <t xml:space="preserve"> Mejorar los niveles de seguridad operacional del transporte aéreo.</t>
    </r>
  </si>
  <si>
    <r>
      <t>Objetivo 2.</t>
    </r>
    <r>
      <rPr>
        <sz val="12"/>
        <color rgb="FF000000"/>
        <rFont val="Calibri"/>
        <family val="2"/>
        <scheme val="minor"/>
      </rPr>
      <t xml:space="preserve"> Mejorar la eficiencia e incrementar la capacidad de los servicios a la navegación aérea y de los servicios aeroportuarios.</t>
    </r>
  </si>
  <si>
    <r>
      <t>Objetivo 3.</t>
    </r>
    <r>
      <rPr>
        <sz val="12"/>
        <color rgb="FF000000"/>
        <rFont val="Calibri"/>
        <family val="2"/>
      </rPr>
      <t xml:space="preserve"> Mejorar la facilitación y la seguridad de la aviación civil.</t>
    </r>
  </si>
  <si>
    <r>
      <t>Objetivo 4.</t>
    </r>
    <r>
      <rPr>
        <sz val="12"/>
        <color rgb="FF000000"/>
        <rFont val="Calibri"/>
        <family val="2"/>
        <scheme val="minor"/>
      </rPr>
      <t xml:space="preserve"> Minimizar los impactos negativos que genera el transporte aéreo sobre el medio ambiente y los recursos naturales.</t>
    </r>
  </si>
  <si>
    <r>
      <t>Objetivo 5.</t>
    </r>
    <r>
      <rPr>
        <sz val="12"/>
        <color rgb="FF000000"/>
        <rFont val="Calibri"/>
        <family val="2"/>
        <scheme val="minor"/>
      </rPr>
      <t xml:space="preserve"> Fomentar la cobertura y el crecimiento de la aviación civil.</t>
    </r>
  </si>
  <si>
    <r>
      <t xml:space="preserve">Objetivo 6. </t>
    </r>
    <r>
      <rPr>
        <sz val="12"/>
        <color rgb="FF000000"/>
        <rFont val="Calibri"/>
        <family val="2"/>
        <scheme val="minor"/>
      </rPr>
      <t>Fortalecer la gestión y eficiencia institucional.</t>
    </r>
  </si>
  <si>
    <t>Planeación Institucional</t>
  </si>
  <si>
    <t>Transparencia, acceso a la información pública y lucha contra la corrupción</t>
  </si>
  <si>
    <t>Fortalecimiento organizacional y simplificación de procesos</t>
  </si>
  <si>
    <t>Servicio al ciudadano</t>
  </si>
  <si>
    <t>Participación ciudadana en la gestión pública</t>
  </si>
  <si>
    <t>Gestión documental</t>
  </si>
  <si>
    <t>Seguridad Digital</t>
  </si>
  <si>
    <t>Gestión del conocimiento y la innovación</t>
  </si>
  <si>
    <t>Control Interno</t>
  </si>
  <si>
    <t>1. Planeación Institucional</t>
  </si>
  <si>
    <t>2. Gestión Presupuestal y eficiencia del gasto público</t>
  </si>
  <si>
    <t xml:space="preserve"> 3. Talento Humano</t>
  </si>
  <si>
    <t xml:space="preserve">4. Integridad </t>
  </si>
  <si>
    <t>5. Transparencia, acceso a la información pública y lucha contra la corrupción</t>
  </si>
  <si>
    <t>6. Fortalecimiento organizacional y simplificación de procesos</t>
  </si>
  <si>
    <t>7. Servicio al ciudadano</t>
  </si>
  <si>
    <t>8. Participación ciudadana en la gestión pública</t>
  </si>
  <si>
    <t>9,  Racionalización de trámites</t>
  </si>
  <si>
    <t>10. Gestión documental</t>
  </si>
  <si>
    <t xml:space="preserve"> 11. Gobierno Digital, antes Gobierno en Línea</t>
  </si>
  <si>
    <t>12. Seguridad Digital</t>
  </si>
  <si>
    <t>13. Defensa jurídica</t>
  </si>
  <si>
    <t>14. Gestión del conocimiento y la innovación</t>
  </si>
  <si>
    <t>15. Control Interno</t>
  </si>
  <si>
    <t xml:space="preserve"> 16. Seguimiento y evaluación del desempeño institucional</t>
  </si>
  <si>
    <t>POLÍTICAS</t>
  </si>
  <si>
    <t>Talento Humano</t>
  </si>
  <si>
    <t>Direccionamiento Estratégico y Planeación</t>
  </si>
  <si>
    <t>Gestión con Valores para Resultados</t>
  </si>
  <si>
    <t>Evaluación de Resultados</t>
  </si>
  <si>
    <t>Información y Comunicación</t>
  </si>
  <si>
    <t>Gestión del Conocimiento y la Innovación</t>
  </si>
  <si>
    <t>Gestión presupuestal y eficiencia del gasto público</t>
  </si>
  <si>
    <t>Talento humano</t>
  </si>
  <si>
    <t>Integridad</t>
  </si>
  <si>
    <t>Racionalización de trámites</t>
  </si>
  <si>
    <t>Gobierno Digital, antes Gobierno en Línea</t>
  </si>
  <si>
    <t>Defensa jurídica</t>
  </si>
  <si>
    <t>Control interno</t>
  </si>
  <si>
    <t>Seguimiento y evaluación del desempeño institucional</t>
  </si>
  <si>
    <t>DIMENSIONES</t>
  </si>
  <si>
    <t>Objetivos del Modelo Integrado de Planeación y Gestión – MIPG</t>
  </si>
  <si>
    <t>Fortalecer el liderazgo y el talento humano bajo los principios de integridad y legalidad, como motores de la generación de resultados de las entidades públicas</t>
  </si>
  <si>
    <t>Agilizar, simplificar y flexibilizar la operación de las entidades para la generación de bienes y servicios que resuelvan efectivamente las necesidades de los ciudadanos</t>
  </si>
  <si>
    <t>Desarrollar una cultura organizacional fundamentada en la información, el control y la evaluación, para la toma de decisiones y la mejora continua</t>
  </si>
  <si>
    <t>Facilitar y promover la efectiva participación ciudadana en la planeación, gestión y evaluación de las entidades públicas</t>
  </si>
  <si>
    <t>Promover la coordinación entre entidades públicas para mejorar su gestión y desempeño</t>
  </si>
  <si>
    <t xml:space="preserve">16 Políticas - </t>
  </si>
  <si>
    <t>MiPG DECRETO 1499 DE SEPT 2017</t>
  </si>
  <si>
    <t>CRONOGRAMA</t>
  </si>
  <si>
    <t>ENERO</t>
  </si>
  <si>
    <t>FEBRERO</t>
  </si>
  <si>
    <t>MARZO</t>
  </si>
  <si>
    <t>ABRIL</t>
  </si>
  <si>
    <t>MAYO</t>
  </si>
  <si>
    <t>JUNIO</t>
  </si>
  <si>
    <t>JULIO</t>
  </si>
  <si>
    <t>AGOSTO</t>
  </si>
  <si>
    <t>SEPTIEMBRE</t>
  </si>
  <si>
    <t>OCTUBRE</t>
  </si>
  <si>
    <t>NOVIEMBRE</t>
  </si>
  <si>
    <t>DICIEMBRE</t>
  </si>
  <si>
    <r>
      <rPr>
        <b/>
        <sz val="10"/>
        <color theme="1"/>
        <rFont val="Calibri"/>
        <family val="2"/>
        <scheme val="minor"/>
      </rPr>
      <t xml:space="preserve">Fuente </t>
    </r>
    <r>
      <rPr>
        <sz val="10"/>
        <color theme="1"/>
        <rFont val="Calibri"/>
        <family val="2"/>
        <scheme val="minor"/>
      </rPr>
      <t>: 20180119 Areas Entidad y consolidacion de la OAP.</t>
    </r>
  </si>
  <si>
    <t>Actualmente según lo reportado por parte de la Secretaría de Seguridad Operacional, fueron identificadas 15 empresas que han implementado el Sistema de  Gestión de Seguridad (SMS) en fase IV. El porcentaje de avance reportado, fue evaluado con respecto a la meta establecida de 22 empresas con SMS implementado en fase IV.</t>
  </si>
  <si>
    <t xml:space="preserve">La Secretaría de Seguridad Operacional reporta 11 accidentes en lo que va transcurrido del año 2017, cifra que según lo establecido en ete indicador, debe ser comparada con la cantidad de despegues que se registran a la fecha (553.159 despegues). </t>
  </si>
  <si>
    <t xml:space="preserve">Según lo manifestado por parte de la Dirección de Servicios a la Navegación Aérea, se encuentran en la última fase de implementación del Sistema Metron Harmony, y su integración con los demás sistemas de información, por tal razón para este trimestre no se reporta porcentaje de reducción de tiempos, teniendo en cuenta que de una de las variables que componen este indicador, aún no se tiene información suficiente para su construcción. </t>
  </si>
  <si>
    <t>Se tiene un avance del 70% según lo evidenciado en las mesas de trabajo realizadas con todas las direcciones adscritas a la Secretaría de Sistemas Operacionales, actualmente se está actualizando el Plan de Navegación Aérea de su versión VII a la versión VIII. Valga la pena aclarar que el porcentaje reportado no corresponde al avance real, sino a la gestión realizada a fin de estandarizar un sistema de medición de actividades de cada una de las áreas.</t>
  </si>
  <si>
    <t xml:space="preserve">De acuerdo al reporte suministrado por parte de la Dirección de Seguridad y Supervisión Aeroportuaria, durante el tercer trimestre no se presentaron casos de interferencia ilícita, razón por la cual el indicador aún permanece en 0%. </t>
  </si>
  <si>
    <t>Durante el tercer trimestre del año en curso se está realizando el empalme entre el Grupo de Planificación Aeroportuaria y la Secretaría de Seguridad, debido al traslado de la responsabilidad del diligenciamiento de dicho indicador, por lo tanto no se presenta porcentaje de optimización en la reducción de tiempos de facilitación, sin embargo se obtuvo un avance significativo en el proceso de empalme y gestión entre los dos grupos involucrados en el proceso.</t>
  </si>
  <si>
    <t>De acuerdo a lo reportado por parte del Grupo de Gestión Financiera, se informa que el valor total del recaudo al tercer trimestre del año en curso fue de $989.202.000.oo y el valor total de ingreso fue de $1.281.270.000.oo, por tal razón el porcentaje de cumplimiento fue del 77,2%</t>
  </si>
  <si>
    <t xml:space="preserve">Fortalecimiento de los sistemas e infraestructura aeronáutica (aeropuertos y estaciones) a nivel nacional, brindando confiabilidad, integridad y seguridad </t>
  </si>
  <si>
    <t xml:space="preserve"> Nuevos Sistemas CNS/Meteorologia y Energia en operación</t>
  </si>
  <si>
    <t>Nivel de disponibilidad a nivel nacional de mínimo  90%</t>
  </si>
  <si>
    <t xml:space="preserve">
1. Implementacion Red de Comunicaciones Aeronáuticas (ATN ) 
</t>
  </si>
  <si>
    <t xml:space="preserve">2.Ampliacion redes de Comunicaciones Tierra Aire ( VHF-MICROONDAS )y   AMHS, DCL(ACARS), D-ATIS, Gestión de VHF, Gestión red satelital , MULTIPLEXORES, AIM, </t>
  </si>
  <si>
    <t xml:space="preserve">3.Puesta en operación  del Sistema de iluminación Categoría III para la pista Norte del Aeropuerto ElDorado.
</t>
  </si>
  <si>
    <t xml:space="preserve">4.Migrar de un sistema del de Información Aeronáutica (AIS) al  Sistema de  datos de intercambio para la información aeronáutica (AIXM).
</t>
  </si>
  <si>
    <t>Implementación de sistemas de aproximación de precisión  en los aeropuertos de Cartagena y Pereira</t>
  </si>
  <si>
    <t xml:space="preserve">5.Implementacion de nueos  Sistema de  Vigilancia - ADS-B- Radaresy finalización de la certificación (Cubrimiento 100%)
</t>
  </si>
  <si>
    <t>1.Ampliar la cobertura para la señal meteorológica a Nivel Nacional con la puesta en funcionamiento de radars meteorológicos en Riohacha</t>
  </si>
  <si>
    <t>2.Ampliar la información meteorológica a Nivel Nacional con la puesta en funcionamiento de nuevos sistemas AWOS en aeropuertos donde existe.</t>
  </si>
  <si>
    <t xml:space="preserve"> Realizar una campaña de comunicación enfocada a:
 -  Compromisos y disposiciones legales de la actualización de información en el SIGEP.
- Especificar los documentos que deben anexarse en el aplicativo. 
 - Explicar el procedimiento para la actualización de la hoja de vida. 
</t>
  </si>
  <si>
    <t xml:space="preserve">Remitir las solicitudes de incorporación o actualización de registro público, correspondientes a los  niveles  Bomberos y Controladores
</t>
  </si>
  <si>
    <t>Seguimiento al reconocimiento de todas las solcitudes aprobadas por la CNSC</t>
  </si>
  <si>
    <t>Deuda presunta   Notificada por Colpensiones periodo 1995 - 2017</t>
  </si>
  <si>
    <t xml:space="preserve"># de actualizaciónes del MFCL vs. # de necesidades de acualizacion del MFCL identificadas por las areas  
</t>
  </si>
  <si>
    <t># Deuda presunta vs. # Deuda Real</t>
  </si>
  <si>
    <t>Reuniones con las areas para determinar los requisitos generales del MFCL</t>
  </si>
  <si>
    <t xml:space="preserve">
Recopilar la informacion objeto de validacion (afiliaciones, desafiliaciones, traslado a fondos privados, corrección de nombres, terminación de vinculación laboral y novedades (Consolidar  la informacion)
</t>
  </si>
  <si>
    <t>Verificar que la deuda presunta corresponda a la realidad</t>
  </si>
  <si>
    <t xml:space="preserve">Aplicar las novedades en los  casos que no aplique la deuda 
Revisar la aplicabilidad de las correciones por parte de Colpensiones
</t>
  </si>
  <si>
    <t>Gestion y trámites para el reconocimiento  del  CEA  como  Institucion universitaria.</t>
  </si>
  <si>
    <t xml:space="preserve"> Obtener membresía plena para el CEA en el programa Train Air Plus de la OACI.-“Investigación de Incidentes ATS, como herramienta del SMS”</t>
  </si>
  <si>
    <t>Reconocimiento  del CEA como omo- Institucion universitaria -  ante el MEN</t>
  </si>
  <si>
    <t xml:space="preserve">Seguimiento  al   proceso  de  reconocimiento  del CEA como- Institución universitaria -  ante el MEN
</t>
  </si>
  <si>
    <t>x</t>
  </si>
  <si>
    <r>
      <t xml:space="preserve">Cumplir la normatividad OACI en materia de certificación de programas académicos como Centro de Instrucción Aeronáutica </t>
    </r>
    <r>
      <rPr>
        <sz val="10"/>
        <rFont val="Arial"/>
        <family val="2"/>
      </rPr>
      <t xml:space="preserve">
</t>
    </r>
  </si>
  <si>
    <t>Certificación de 1 programa- académico, del CEA  - "Curso Básico Control por Procedimientos del Área ATS"   por  parte  de la autoridad Aeronáutica competente</t>
  </si>
  <si>
    <t>continua para la  vigencia 2018-de acuerdo   a las  actividades  pendientes  que  quedaron  por  realizar</t>
  </si>
  <si>
    <t xml:space="preserve">Normalizar   el 50% de la  oferta  académica  del CEA bajo  el  sistema  de Créditos  </t>
  </si>
  <si>
    <t xml:space="preserve">
Identificar  las  intensidades  horarias  reales  de  toda la oferta  académica  del CEA
</t>
  </si>
  <si>
    <t>Construir la matriz de distribución de créditos</t>
  </si>
  <si>
    <t xml:space="preserve">Nuevo  Compromiso  Para   la  Vigencia  2018 </t>
  </si>
  <si>
    <t xml:space="preserve">
Planificar las actividades de elaboración y circulación de los productos de investigación desarrollados 
</t>
  </si>
  <si>
    <t xml:space="preserve">
Desarrollar los productos y realizar las actividades de circulación de los productos
”
</t>
  </si>
  <si>
    <t>Nuevo  compromisos para  la  Vigencia 2018</t>
  </si>
  <si>
    <r>
      <t>Ejecutar Plan de auditorías aprobado por el CICCI.</t>
    </r>
    <r>
      <rPr>
        <sz val="11"/>
        <color theme="1"/>
        <rFont val="Arial Narrow"/>
        <family val="2"/>
      </rPr>
      <t xml:space="preserve">
</t>
    </r>
  </si>
  <si>
    <t>Cumplimiento Metas Presupuestales</t>
  </si>
  <si>
    <t>TODAS LAS AREAS (consolida OAP)</t>
  </si>
  <si>
    <t>Planeación Institucional
Fortalecimiento organizacional y simplificación de procesos</t>
  </si>
  <si>
    <t>Control interno
Seguimiento y evaluación del desempeño institucional</t>
  </si>
  <si>
    <t>Talento humano
Integridad</t>
  </si>
  <si>
    <t>Transparencia, acceso a la información pública y lucha contra la corrupción
Gestión documental</t>
  </si>
  <si>
    <t>Talento Humano
Intregridad</t>
  </si>
  <si>
    <t>PROCESOS</t>
  </si>
  <si>
    <t>DIRECCIONAMIENTO ESTRATEGICO</t>
  </si>
  <si>
    <t>ADMINISTRACIÓN DEL SISTEMA INTEGRADO DE GESTIÓN</t>
  </si>
  <si>
    <t>COMUNICACIÓN INSTITUCIONAL</t>
  </si>
  <si>
    <t>ATENCIÓN AL CIUDADANO</t>
  </si>
  <si>
    <t>GESTIÓN DE POLÍTICAS AEROCOMERCIALES</t>
  </si>
  <si>
    <t>GESTIÓN DE REGULACIÓN Y REGLAMENTACIÓN</t>
  </si>
  <si>
    <t>GESTIÓN DE LICENCIAS AERONAÚTICAS</t>
  </si>
  <si>
    <t>GESTIÓN DE CERTIFICACIONES Y PERMISOS</t>
  </si>
  <si>
    <t>GESTIÓN DE REGISTRO</t>
  </si>
  <si>
    <t>GESTIÓN DE INSPECCIÓN, VIGILANCIA Y CONTROL</t>
  </si>
  <si>
    <t>GESTIÓN DE INVESTIGACIÓN DE ACCIDENTES E INCIDENTES AÉREOS</t>
  </si>
  <si>
    <t>AUTORIDAD</t>
  </si>
  <si>
    <t>ESTRATÉGICOS</t>
  </si>
  <si>
    <t>GESTIÓN ESPACIO AÉREO</t>
  </si>
  <si>
    <t>GESTIÓN DE INFORMACIÓN AERONAÚTICA</t>
  </si>
  <si>
    <t>GESTIIÓN DE METEOROLOGÍA AERONAÚTICA</t>
  </si>
  <si>
    <t>GESTIÓN DE TRÁNSITO AÉREO</t>
  </si>
  <si>
    <t>GESTIÓN DE TECNOLOGÍA CNS/MET/ENERGÍA/AYUDAS VISUALES</t>
  </si>
  <si>
    <t>GESTIÓN DE BÚSQUEDA Y SALVAMENTO AÉREO</t>
  </si>
  <si>
    <t>PROVEEDOR DE SERVICIOS 
SERVICIOS A LA NAVEGACIÓN AÉREA</t>
  </si>
  <si>
    <t>GESTIÓN INFRAESTRUCTURA AEROPORTUARIA</t>
  </si>
  <si>
    <t>GESTIÓN DE SERVICIOS AEROPORTUARIOS</t>
  </si>
  <si>
    <t>GESTIÓN DE SALVAMENTO Y EXTINCIÓN DE INCENDIOS</t>
  </si>
  <si>
    <t>PROVEEDOR DE SERVICIOS 
SERVICIOS AEROPORTUARIOS</t>
  </si>
  <si>
    <t>GESTIÓN DE LA EDUCACIÓN</t>
  </si>
  <si>
    <t>PROVEEDOR DE SERVICIOS 
SERVICIOS DE EDUCACIÓN</t>
  </si>
  <si>
    <t xml:space="preserve">GESTIÓN FINANCIERA </t>
  </si>
  <si>
    <t>GESTIÓN JURÍDICA</t>
  </si>
  <si>
    <t>GESTIÓN DE TALENTO HUMANO</t>
  </si>
  <si>
    <t>GESTIÓN DE TECNOLOGIAS DE INFORMACIÓN</t>
  </si>
  <si>
    <t>GESTIÓN DE CONTRATACIÓN</t>
  </si>
  <si>
    <t>GESTIÓN DE LA SEGURIDAD Y SALUD EN EL TRABAJO</t>
  </si>
  <si>
    <t>GESTION DOCUMENTAL Y DE ARCHIVO</t>
  </si>
  <si>
    <t>GESTIÓN DE ADQUSICIÓN DE BIENES INMUEBLES</t>
  </si>
  <si>
    <t>GESTIÓN DE INVESTIGACIONES DISCIPLINARIAS</t>
  </si>
  <si>
    <t>GESTIÓN DE ADMINISTRACIÓN DE BIENES</t>
  </si>
  <si>
    <t>GESTIÓN DE INFORMACIÓN SECTORIAL</t>
  </si>
  <si>
    <t>APOYO</t>
  </si>
  <si>
    <t>GESTIÓN DE EVALUACIÓN Y ASESORÍA AL SISTEMA DE CONTROL INTERNO</t>
  </si>
  <si>
    <t>EVALUACIÓN</t>
  </si>
  <si>
    <t>MAPA DE PROCESOS</t>
  </si>
  <si>
    <t>INSTRUMENTO DE PLANEACIÓN INSTITUCIONAL EN EL  CUAL SE DETERMINAN ACCIONES Y METAS  A DESARROLLAR  DURANTE UNA VIGENCIA Y LA DESIGNACIÓN  DE LOS RESPONASABLES, PERÍODOS DE CUMPLIMIENTO Y LOS INDICADORES DE SEGUIMIENTO; EN EL MARCO DEL MODELO INTEGRADO DE PLANEACIÓN Y GESTIÓN Y EN CONCORDANCIA  CON LOS LINEAMIENTOS DEL PLAN ESTRATÉGICO INSTITUCIONAL, PLAN SECTORIAL Y PLAN NACIONAL DE DESARROLLO</t>
  </si>
  <si>
    <t>PLAN ACCIÓN  : OBJETIVO</t>
  </si>
  <si>
    <t xml:space="preserve">UNIDAD ADMINISTRATIVA ESPECIAL DE AERONAÚTICA CIVIL
PLAN ACCIÓN 2018 -  COMPROMISOS Y/O ACCIONES </t>
  </si>
  <si>
    <t>Compromiso Y/O Acciones</t>
  </si>
  <si>
    <t>Eventos promocionales programados de marco regulatorio</t>
  </si>
  <si>
    <t xml:space="preserve">Casos solucionados No de casos presentados
</t>
  </si>
  <si>
    <t>Cierre de hallazgos de Plan de Mejoramiento CGR</t>
  </si>
  <si>
    <t>Mesas  concertadas realizadas</t>
  </si>
  <si>
    <t>Actividades realizadas Vs Actividades programadas</t>
  </si>
  <si>
    <t>Ampliación del espectro profesional</t>
  </si>
  <si>
    <t xml:space="preserve">Renovar y actualizar el proceso de  intermediación entre la aerolínea y pasajero evitando que se presenten reclamaciones en los aeropuertos concesionados.
</t>
  </si>
  <si>
    <t>Fortalecer el Conocimiento del Talento Humano  de la Aviación Civil</t>
  </si>
  <si>
    <t>Revisar y actualizar el Convenio Interadministrativo ANI/UAEAC</t>
  </si>
  <si>
    <t>Realizar el análisis de percepción sobre servicios en terminales aeroportuarios</t>
  </si>
  <si>
    <t>Supervisores Sensibilizados</t>
  </si>
  <si>
    <t>Ejecución de los programas de sensibilización</t>
  </si>
  <si>
    <t>Actualizar documentos asociados a los procesos</t>
  </si>
  <si>
    <t>Numero de procedimientos actualizados vs numero de procedimientos analizados</t>
  </si>
  <si>
    <t xml:space="preserve">Revisar y actualizar el Manual Especifico de Funciones </t>
  </si>
  <si>
    <t xml:space="preserve">Evaluar, monitorear y controlar los diferentes proyectos presentados bajo las distintas modalidades. 
</t>
  </si>
  <si>
    <t>TALENTO HUMANO INTEGRADO</t>
  </si>
  <si>
    <t>GESTIÓN PRESUPUESTAL Y EFICIENCIA DEL GASTO PÚBLICO</t>
  </si>
  <si>
    <t>CONTROL INTERNO 
SEGUIMIENTO Y EVALUACIÓN DEL DESEMPEÑO INSTITUCIONAL</t>
  </si>
  <si>
    <t>DEFENSA JURÍDICA</t>
  </si>
  <si>
    <t xml:space="preserve"> PLANEACIÓN INSTITUCIONAL</t>
  </si>
  <si>
    <t>TRANSPARENCIA, ACCESO A LA INFORMACIÓN PÚBLICA Y LUCHA CONTRA LA CORRUPCIÓN</t>
  </si>
  <si>
    <t>Reformulación de los Proyectos de Inversión conforme a la priorización acordada con el DNP.</t>
  </si>
  <si>
    <t>50% Proyectos reformulados</t>
  </si>
  <si>
    <t>(Actividades cumplidas/ Actividades programadas)*100</t>
  </si>
  <si>
    <t>Incorporación de otros proyectos acordados al MGA</t>
  </si>
  <si>
    <t xml:space="preserve">Actualizar y Divulgar los mapas  de riesgos asociados a la corrupción y gestión.
</t>
  </si>
  <si>
    <t>OFICINA ASESORA DE  PLANEACIÓN</t>
  </si>
  <si>
    <t>Mapa de riesgos de corrupción actualizado y publicado.</t>
  </si>
  <si>
    <t>Sensibilización de mapa de riesgos asociados a la gestión y corrupción.</t>
  </si>
  <si>
    <t>Socialización y gestión de la transparencia institucional por intermedio del control de riesgos.</t>
  </si>
  <si>
    <t>Diagnostico relacionado con la planificación del SGC en la gestión pública</t>
  </si>
  <si>
    <t>Avance en el cumplimiento de las actividades programadas en el cronograma</t>
  </si>
  <si>
    <t>Presentación de  Resultados</t>
  </si>
  <si>
    <t>Definir  los  objetivos  del  fortalecimiento del  conocimiento del sector</t>
  </si>
  <si>
    <t xml:space="preserve">Determinar la oferta  relacionada con los  objetivos </t>
  </si>
  <si>
    <t>Entrega de la  estructuración del  Proyecto</t>
  </si>
  <si>
    <t>Número de eventos del programa de promoción aerocomercial frente al Número total de eventos programados</t>
  </si>
  <si>
    <t>RAC 3 reformulado</t>
  </si>
  <si>
    <t>Adopción de la norma RAC 3 actualizada</t>
  </si>
  <si>
    <t>Norma RAC 3 Actualizada</t>
  </si>
  <si>
    <t>Numerales reformulados/  Total numerales a reformular</t>
  </si>
  <si>
    <t>Estructuración del nuevo modelo de intermediación</t>
  </si>
  <si>
    <t>Realización de pruebas piloto</t>
  </si>
  <si>
    <t>Documentación del nuevo proceso de intermediación</t>
  </si>
  <si>
    <t xml:space="preserve">Desarrollar los productos y realizar las actividades de circulación de los productos
</t>
  </si>
  <si>
    <t xml:space="preserve">Fortalecer la mejora continua de la Entidad asociadas al plan de mejoramiento de la CGR
</t>
  </si>
  <si>
    <t>Informes mensuales de resultados</t>
  </si>
  <si>
    <t>SECRETARIA SEGURIDAD OPERACIONAL Y DE LA AVIACIÓN CIVIL</t>
  </si>
  <si>
    <t>Implementación mesas de trabajo y desarrollar actividades</t>
  </si>
  <si>
    <t>Informe final de resultados e implementación.</t>
  </si>
  <si>
    <t>Estructurar e  implementar  el nuevo modelo de  gestión de las Regionales Aeronáuticas</t>
  </si>
  <si>
    <t>Definición de lineamientos y directrices para el nuevo modelo de gestión</t>
  </si>
  <si>
    <t>Socialización y ajustes del documento guía "Nuevo Modelo de Gestión para las Regionales"</t>
  </si>
  <si>
    <t xml:space="preserve">Implementar el modelo de gestión para las Regionales </t>
  </si>
  <si>
    <t>Implementación del Nuevo Modelo de Gestión para las Regionales.</t>
  </si>
  <si>
    <t xml:space="preserve">Modificar y actualizar para la   norma RAC 3 de los Reglamentos Aeronáuticos de Colombia resaltando la racionalización de los requisitos para el acceso al mercado aéreo  y las modalidades del transporte aéreo. </t>
  </si>
  <si>
    <t>De acuerdo al logro de cada una de las tres actividades</t>
  </si>
  <si>
    <t>Coordinar Mesas de trabajo con las áreas responsables de la administración de los procedimientos con impacto económico financiero (30%)</t>
  </si>
  <si>
    <t>Documento Borrador del Manual como resultado de las mesas de trabajo (50%)</t>
  </si>
  <si>
    <t xml:space="preserve">Procedimientos actualizado / total procedimientos </t>
  </si>
  <si>
    <t xml:space="preserve">Sensibilizar a los supervisores en sus roles </t>
  </si>
  <si>
    <t>uno</t>
  </si>
  <si>
    <t xml:space="preserve"> Procedimientos actualizados
</t>
  </si>
  <si>
    <t xml:space="preserve">Cargos de planta analizados </t>
  </si>
  <si>
    <t>Formular e implementar un plan integral de desarrollo del  humano.</t>
  </si>
  <si>
    <t xml:space="preserve">Verificar y validar la información suministrada  por los servidores públicos 
</t>
  </si>
  <si>
    <t xml:space="preserve"># Deuda presunta vs. # Deuda Real
</t>
  </si>
  <si>
    <t>Documento con el proceso y las estrategias diseñadas</t>
  </si>
  <si>
    <t>Documento elaborado</t>
  </si>
  <si>
    <t>Documento elaborado/Documento programado</t>
  </si>
  <si>
    <t>Elaborar las estrategias para el ejercicio de Arquitectura empresarial .</t>
  </si>
  <si>
    <t>Soluciones implementadas 100%</t>
  </si>
  <si>
    <t>GESTIÓN DEL CONOCIMIENTO Y LA INNOVACIÓN</t>
  </si>
  <si>
    <t>Implementar un Plan de sensibilización de autocuidado con cobertura nacional.</t>
  </si>
  <si>
    <t xml:space="preserve"> Diseñar e implementar un plan de evacuación segura de las torres de control en interacción transversal con la Dirección de Infraestructura.    </t>
  </si>
  <si>
    <t xml:space="preserve">Diseñar e implementar una estrategia de prevención y promoción de salud en el trabajo con cobertura a nivel nacional.    </t>
  </si>
  <si>
    <t>Realizar plan de acción del programa de transparencia y socializarlo en la entidad</t>
  </si>
  <si>
    <t>Validar  y aprobar el diagnostico de la situación actual en Tecnologías de la Información - TI elaborado en al vigencia 2017.</t>
  </si>
  <si>
    <t>Avance elaboración e implementación del Nuevo Modelo de Gestión para las Regionales"</t>
  </si>
  <si>
    <t>Definición del alcance de inicio del proceso de reformulación</t>
  </si>
  <si>
    <t>Plan de trabajo con cronograma definido y concertado para la socialización</t>
  </si>
  <si>
    <t>Plan de trabajo con cronograma definido y concertado para el programa de fortalecimiento</t>
  </si>
  <si>
    <t>Promover la utilización de la implementación de la nueva versión de ISOLUCION</t>
  </si>
  <si>
    <t xml:space="preserve">Definir cronograma </t>
  </si>
  <si>
    <t>FORTALECIMIENTO ORGANIZACIONAL Y SIMPLIFICACIÓN DE PROCESOS</t>
  </si>
  <si>
    <t xml:space="preserve">FOMENTAR LA COBERTURA Y EL CRECIMIENTO DE LA AVIACIÓN CIVIL
</t>
  </si>
  <si>
    <t>Promover  marcos  regulatorios que posibiliten el desarrollo de servicios de transporte aéreo de pasajeros y carga, y/o desarrollen figuras de flexibilidad operacional,  que permitan mejorar la conectividad aérea y el fortalecimiento de la relaciones comerciales de Colombia con otros países.</t>
  </si>
  <si>
    <t>OFICINA TRANSPORTE AÉREO - SECRETARIA DE SEGURIDAD OPERACIONAL Y DE LA AVIACIÓN CIVIL</t>
  </si>
  <si>
    <t>Este compromiso es el mismo del 2017 y ha tenido muchos inconvenientes para su medición. . Fecha de cumplimiento 15 Dic 2018 y Semestral</t>
  </si>
  <si>
    <t>MEJORAR LA FACILITACIÓN Y LA SEGURIDAD DE LA AVIACIÓN CIVIL</t>
  </si>
  <si>
    <t>Proceso de intermediación actualizado y/o renovado</t>
  </si>
  <si>
    <t>OFICINA TRANSPORTE AÉREO Y OFICINA DE COMERCIALIZACIÓN</t>
  </si>
  <si>
    <t>Definir cronograma del proyecto de actualización</t>
  </si>
  <si>
    <t>Desarrollar un esquema unificado de las auditorías a los Sistemas de Gestión, con enfoque en productos y servicios, coordinando los alcances y  tiempos de ejecución, reduciendo el impacto en la operación y  optimizando recursos que redunden en el mejoramiento continuo de los procesos, con hallazgos integrales, bajo criterios de auditorias combinadas con énfasis en productos y servicios</t>
  </si>
  <si>
    <t>Reconocimiento del CEA a nivel internacional en el ámbito de formación del  personal aeronáutico y aeroportuario</t>
  </si>
  <si>
    <t>OFICINA  CENTRO DE  ESTUDIOS  AERONÁUTICOS</t>
  </si>
  <si>
    <t>.Revisar el  nombre del indicador y la segunda actividad. Fecha febrero 2018 y trimestral</t>
  </si>
  <si>
    <t>Gestión y trámites para el reconocimiento  del  CEA  como  Institución universitaria.</t>
  </si>
  <si>
    <t>Reconocimiento  del CEA como - Institución universitaria -  ante el MEN</t>
  </si>
  <si>
    <t>.Revisar el compromiso Vs Meta y el nombre del indicador, Fecha Marzo 2018 - Trimestral</t>
  </si>
  <si>
    <t>.Revisar todo este compromiso. Fecha Diciembre  2018 - Falta la medida</t>
  </si>
  <si>
    <t>.Revisar todo este compromiso de que cifra se parte para hablar de incremento del 20%. Fecha Diciembre  2018 - Semestral</t>
  </si>
  <si>
    <t>Convocar a los actores   del sector aeronáutico para la construcción del Planeación Estratégica del Sector al 2030</t>
  </si>
  <si>
    <t>Plan estratégico Aeronáutico  2030</t>
  </si>
  <si>
    <t xml:space="preserve">OFICINA  CENTRO DE  ESTUDIOS  AERONÁUTICOS  - OFICINA ASESORA DE PLANEACIÓN </t>
  </si>
  <si>
    <t>Planeación del  Evento</t>
  </si>
  <si>
    <t>Fortalecer la gestión de conocimiento  del Sector</t>
  </si>
  <si>
    <t>Fortalecer los procesos de control en el cumplimiento de obligaciones</t>
  </si>
  <si>
    <t>OFICINA ASESORA JURÍDICA</t>
  </si>
  <si>
    <t xml:space="preserve"> Fijar la unificación de una línea doctrinal Jurídica al interior de la UAEAC. 
</t>
  </si>
  <si>
    <t>Unificar criterios  jurídicos</t>
  </si>
  <si>
    <t>Conceptos Jurídicos Unificados (CJU)</t>
  </si>
  <si>
    <t>Análisis de la situación actual de conceptos  jurídicos</t>
  </si>
  <si>
    <t xml:space="preserve">Acompañamiento jurídico a los procesos institucionales  
</t>
  </si>
  <si>
    <t xml:space="preserve">Reducir el impacto de los fallos jurídicos en contra de la UAEAC 
</t>
  </si>
  <si>
    <t>Política de prevención implementada</t>
  </si>
  <si>
    <t xml:space="preserve">Actividades cumplidas en el plan de acción vs actividades programadas en el plan de acción </t>
  </si>
  <si>
    <t xml:space="preserve">Revisión y análisis de los pliegos  contractuales de uso en la entidad.
</t>
  </si>
  <si>
    <t xml:space="preserve">Actualización, revisión y seguimiento de los procesos judiciales de la entidad.
</t>
  </si>
  <si>
    <t>Priorización de los procesos catalogados de alto riesgo para la entidad</t>
  </si>
  <si>
    <t>FOMENTAR LA COBERTURA Y EL CRECIMIENTO DE LA AVIACIÓN CIVIL</t>
  </si>
  <si>
    <t xml:space="preserve">Consolidar y fortalecer  la coordinación interinstitucional ANI/UAEAC
</t>
  </si>
  <si>
    <t>Cumplimiento del 90 % de las actividades acordadas en los Comités interagenciales</t>
  </si>
  <si>
    <t>OFICINA DE COMERCIALIZACIÓN  E INVERSIÓN</t>
  </si>
  <si>
    <t xml:space="preserve">Elaborar un informe ejecutivo de análisis y seguimiento de los compromisos de los comités  interinstitucionales ANI/UAEAC  </t>
  </si>
  <si>
    <t>Priorizar e implementarlas acciones resultados de los comités ANI/UAEAC</t>
  </si>
  <si>
    <t xml:space="preserve">Aplicación del procedimiento en el 90% proyectos presentados de entrega de infraestructura aeroportuaria </t>
  </si>
  <si>
    <t xml:space="preserve">OFICINA DE COMERCIALIZACIÓN E INVERSIÓN Y OFICINA ASESORA DE PLANEACIÓN </t>
  </si>
  <si>
    <t xml:space="preserve">Análisis y definición de los aeropuertos para la estructuración  para el desarrollo de las APP publicas
</t>
  </si>
  <si>
    <t>OFICINA DE COMERCIALIZACIÓN</t>
  </si>
  <si>
    <t>MEJORAR LA EFICIENCIA E INCREMENTAR LA CAPACIDAD DE LOS SERVICIOS A LA NAVEGACIÓN AÉREA Y DE LOS SERVICIOS AEROPORTUARIOS.</t>
  </si>
  <si>
    <t>Evaluación y seguimiento al cumplimiento de las metas del PNA.</t>
  </si>
  <si>
    <t>DIRECCIÓN DE TELECOMUNICACIONES</t>
  </si>
  <si>
    <t>Implementación de la posición</t>
  </si>
  <si>
    <t>Implementación ATFCM = (Actividades Ejecutadas/Actividades programadas) X 100</t>
  </si>
  <si>
    <t>Fecha cumplimiento diciembre  2018 - Anual - %</t>
  </si>
  <si>
    <t>MEJORAR LOS NIVELES DE SEGURIDAD OPERACIONAL DEL TRANSPORTE AÉREO</t>
  </si>
  <si>
    <t xml:space="preserve">Formular y adoptar los procedimientos institucionales con impacto económico </t>
  </si>
  <si>
    <t>Aprobación del Manual  de políticas Contables</t>
  </si>
  <si>
    <t>Surtir los trámites de aprobación(20%).</t>
  </si>
  <si>
    <t>Implementar NICSP</t>
  </si>
  <si>
    <t>Gestionar la apropiación de recursos</t>
  </si>
  <si>
    <t>Obtener la validación Trimestral de los EEFF por parte de la   CGN.</t>
  </si>
  <si>
    <t>Balance  trimestral a la  contaduría  General  de  la  Nación</t>
  </si>
  <si>
    <t>Revisar y diagnosticar los documentos que están asociados al proceso de contratación{ de la Entidad.</t>
  </si>
  <si>
    <t>Elaborar propuestas de mejora y modificación de documentos.</t>
  </si>
  <si>
    <t>numero de supervisores sensibilizados / sobre numero de supervisores designados</t>
  </si>
  <si>
    <t>Adopción y socialización de los documentos del nuevo proceso de contratación documentado</t>
  </si>
  <si>
    <t>Revisar las políticas, procesos y procedimientos de los servicios generales de la Entidad.</t>
  </si>
  <si>
    <t xml:space="preserve">Revisión y análisis de los procedimientos existentes en la entidad </t>
  </si>
  <si>
    <t xml:space="preserve">Fortalecer  el sistema de administración de personal de la entidad </t>
  </si>
  <si>
    <t xml:space="preserve">Numero de cargos susceptibles de actualizar VS  numero de cargos de planta analizados    </t>
  </si>
  <si>
    <t>Diagnostico de la situación actual de la Carrera Administrativa de la Unidad Administrativa Especial de la Aerocivil..</t>
  </si>
  <si>
    <t>Realizar un  análisis a la planta de personal de la entidad</t>
  </si>
  <si>
    <t xml:space="preserve">Formular e implementar el plan de Capacitación interno (PIC) en coordinación con el Centro de Estudios de Ciencias Aeronáuticas -CEA.  </t>
  </si>
  <si>
    <t>Recopilar la información objeto de validación (afiliaciones, desafiliaciones, traslado a fondos privados, corrección de nombres, terminación de vinculación laboral y novedades (Consolidar  la información)</t>
  </si>
  <si>
    <t xml:space="preserve">Elaborar y socializar circular especificando tareas y responsables de las actividades contempladas en la política de Gobierno en Línea - GEL
</t>
  </si>
  <si>
    <t>Seguimientos trimestrales de la matriz de Gobierno en Línea - GEL</t>
  </si>
  <si>
    <t>Organizar el proceso de Arquitectura Empresarial alineado al marco de referencia para la gestión de tecnologías  de la información del Estado Colombiano</t>
  </si>
  <si>
    <t>Validar y aprobar el PETI actual (Plan estratégico de las tecnologías de la información) .</t>
  </si>
  <si>
    <t>Incremento de capacidad de los servicios operacionales</t>
  </si>
  <si>
    <t>Proyectos desarrollados / Proyectos programados</t>
  </si>
  <si>
    <t xml:space="preserve">Implementación de las metas del PNA, acorde con el Plan Anual de Adquisiciones; </t>
  </si>
  <si>
    <t>%=((PE/PP)*0.3)+((PE/PP)*0.2)+((PE/PP)*0.2)+((PE/PP)*0.1)+(((PE/PP)*0.2)</t>
  </si>
  <si>
    <t>Adquisición y puesta en servicio de sistemas de navegación aérea DVOR/ILS - ((PE/PP)*0.2); número de proyectos 8</t>
  </si>
  <si>
    <t>Mejorar las condiciones de la infraestructura aeroportuaria de acuerdo con lo previsto en el PNA y de conformidad con  los alcances del PAA</t>
  </si>
  <si>
    <t>%= [Proyecto ejecutado de construcción/Proyecto programado de construcción *0.4]+[Proyecto ejecutado de mantenimiento/Proyecto programado de mantenimiento *0.6]</t>
  </si>
  <si>
    <t>MEJORAR LA EFICIENCIA E INCREMENTAR LA CAPACIDAD DE LOS SERVICIOS AEROPORTUARIOS.</t>
  </si>
  <si>
    <t>Fortalecer la prestación de los servicios aeroportuarios</t>
  </si>
  <si>
    <t>Modernización de equipamiento y prestación servicios de vigilancia para la seguridad de la aviación  PES/PPS  12</t>
  </si>
  <si>
    <t>Modernización de equipamiento y la eficiencia en la prestación de los servicios SEI PEI/PPI  8</t>
  </si>
  <si>
    <t>Minimizar los impactos ambientales que genera la operación aérea y aeroportuaria PEA/PPA  15</t>
  </si>
  <si>
    <t>Mejorar el equipamiento y prestación servicios de sanidad aeroportuaria  PEM/PPM 6</t>
  </si>
  <si>
    <t>DIRECCIÓN DE SERVICIOS A LA NAVEGACIÓN</t>
  </si>
  <si>
    <t>Asesorar, controlar, brindar soporte validando el cumplimiento de los requisitos y especificaciones técnicas previas al proceso de contratación</t>
  </si>
  <si>
    <t>Proyectos Gestionados por el GGPA</t>
  </si>
  <si>
    <t>Evaluar el cumplimiento de los planes, programas y proyectos relacionados con los sistemas operacionales</t>
  </si>
  <si>
    <t>SUBDIRECCIÓN GENERAL</t>
  </si>
  <si>
    <t>Elaboración de documento guía "Nuevo Modelo de Gestión para las Regionales"</t>
  </si>
  <si>
    <t>PLANEACIÓN INSTITUCIONAL 
FORTALECIMIENTO ORGANIZACIONAL Y SIMPLIFICACIÓN DE PROCESOS</t>
  </si>
  <si>
    <t>OFICINA ASESORA DE PLANEACIÓN</t>
  </si>
  <si>
    <t>Plan de trabajo con cronograma definido y concertado</t>
  </si>
  <si>
    <t>Incorporación de la información en la MGA para el proyecto piloto acordado</t>
  </si>
  <si>
    <t>Cumplimiento de las Metas del Plan de Navegación Aérea Colombia de acuerdo al Plan Anual de Adquisiciones</t>
  </si>
  <si>
    <t xml:space="preserve">Atender las visitas de verificación de los inspectores de la SSOAC -Secretaría de Seguridad Operacional y de la Aviación Civil </t>
  </si>
  <si>
    <t>Ajustar de acuerdo con las observaciones presentadas por la SSOAC los manuales de Directivas de Instrucción</t>
  </si>
  <si>
    <t>Índice de fortalecimientos de los sistemas CNS/MET/Energía</t>
  </si>
  <si>
    <t>Mantener y ampliar la red VHF/ microondas y sistemas de información aeronáutica - ((PE/PP)*0.3); número de proyectos 6</t>
  </si>
  <si>
    <t>Adquisición y puesta en funcionamiento de los sistemas ADS-B y sistemas radar SSR -((PE/PP)*0.2); número de proyectos 5</t>
  </si>
  <si>
    <t>Ampliación de los sistemas AWOS, Adquisición del sistema GOES - R y sistema radar meteorológico  ((PE/PP)*0.1); número de proyectos 3</t>
  </si>
  <si>
    <t>Adquisición de equipos electrógenos, UPS  y migración hacia los sistemas LED en el lado aire                                                                                   ((PE/PP)*0.2; número de proyectos 6</t>
  </si>
  <si>
    <t>Índice de Intervenciones de infraestructura aeroportuaria</t>
  </si>
  <si>
    <t xml:space="preserve">Desarrollar proyectos de construcción y/o ampliación de infraestructura aeroportuaria </t>
  </si>
  <si>
    <t xml:space="preserve">Desarrollar proyectos de mantenimiento de infraestructura aeroportuaria </t>
  </si>
  <si>
    <t>Índice de eficiencia de los servicios aeroportuarios</t>
  </si>
  <si>
    <t>Implementación del CECOA  PEO/PPO 3</t>
  </si>
  <si>
    <t>Coordinar con las Direcciones de la SSO la planeación, formulación y desarrollo de proyectos, articulados por el PAA, PEI, PNA</t>
  </si>
  <si>
    <t>Definir cronograma del proyecto de implementación fase 1</t>
  </si>
  <si>
    <t>TODAS LAS ÁREAS (consolida OAP)</t>
  </si>
  <si>
    <t xml:space="preserve">Fortalecer la mejora continua de la Entidad asociadas al plan de mejoramiento de la Oficina de Control Interno
</t>
  </si>
  <si>
    <t>OFICINA DE CONTROL INTERNO - TODAS ÁREAS</t>
  </si>
  <si>
    <t xml:space="preserve">índice de normalización de la  oferta  académica
</t>
  </si>
  <si>
    <r>
      <rPr>
        <b/>
        <sz val="10"/>
        <rFont val="Arial"/>
        <family val="2"/>
      </rPr>
      <t>%</t>
    </r>
    <r>
      <rPr>
        <sz val="10"/>
        <rFont val="Arial"/>
        <family val="2"/>
      </rPr>
      <t>= [Número de proyectos radicados en D. Administrativa/ Proyectos estructurados Σ(DITEL+DIA+DSA)]*100</t>
    </r>
  </si>
  <si>
    <t xml:space="preserve">Planificación de Auditorías combinadas de los Sistemas de Gestión Implementados en la Entidad. </t>
  </si>
  <si>
    <t>Ejecutar Plan de auditorías aprobado por el CICCI.</t>
  </si>
  <si>
    <t>Informes de auditorías combinadas –Medición Gestión y Resultados Productos y Servicios de la Entidad.</t>
  </si>
  <si>
    <t>Encuesta de satisfacción de los clientes y partes interesadas.</t>
  </si>
  <si>
    <t>Validar ante la OACI el material Didáctico Normalizado-CMDN en “Investigación de Incidentes ATS, como herramienta del SMS”</t>
  </si>
  <si>
    <t>Obtener  ante la OACI la membresía plena</t>
  </si>
  <si>
    <t>Seguimiento  al   proceso  de  reconocimiento  del CEA como- Institución universitaria -  ante el MEN.</t>
  </si>
  <si>
    <t>Documentos de Planificación Aeroportuaria.</t>
  </si>
  <si>
    <t xml:space="preserve">Documentos de Planificación Aeroportuarios Elaborados/Documentos de Planificación Aeroportuarios Proyectados    (*100)                 </t>
  </si>
  <si>
    <t>Desarrollar las Actividades establecidas en la Metodología de la Circular 053: Aeropuerto de Condoto, Aeropuerto de Nuquí, Aeropuerto de Guapi, Aeropuerto de Mompox, Aeropuerto de Puerto Carreño y Aeropuerto de Puerto Carreño.</t>
  </si>
  <si>
    <t>FORTALECIMIENTO INSTITUCIONAL</t>
  </si>
  <si>
    <t>Actualización Planes Maestros</t>
  </si>
  <si>
    <t xml:space="preserve">Planes Maestros Actualizados/Planes maestros para Actualizar.(*100)                     </t>
  </si>
  <si>
    <t>Participación Activa en las actividades convocadas por el Ministerio de Transporte</t>
  </si>
  <si>
    <t>Participación en Actividades del Plan de Transporte Intermodal(PMTI)</t>
  </si>
  <si>
    <t>Actividades Atendidas/Actividades Programadas ( *100)</t>
  </si>
  <si>
    <t>Suministro de Información Solicitada, Revisión de Documentos Borrador y Definitivo - Conceptuar frente a la Integración del sector aéreo al PMTI - Participación a las Actividades Programadas por el Ministerio de Transporte.</t>
  </si>
  <si>
    <t>Coordinar todas las Actividades inherentes a la Construcción de la Versión 9.</t>
  </si>
  <si>
    <t>Porcentaje de Avance de la Elaboración de la Actualización la Versión 9 del PNA</t>
  </si>
  <si>
    <t>Cronograma de Actividades - Conformación de Grupo de Tareas de las Áreas Involucradas - Definición de los Alcances Acordados para el Volumen I, Volumen II y Volumen II del PNA</t>
  </si>
  <si>
    <t>(#ordenes cerradas/# ordenes generadas)*100</t>
  </si>
  <si>
    <t>Circulares SSO</t>
  </si>
  <si>
    <t>(#de circulares  revisadas/# de circulares publicadas )*100</t>
  </si>
  <si>
    <t>10 Documentos</t>
  </si>
  <si>
    <t>Generar Manual del Sistema de Gestión de la Seguridad Operacional</t>
  </si>
  <si>
    <t>1 Basa de Datos</t>
  </si>
  <si>
    <t xml:space="preserve">Elaborar base de datos para la administración de la información </t>
  </si>
  <si>
    <t>Elaborar procedimiento para la actualización de la información</t>
  </si>
  <si>
    <t>Participar y promover el SMS-QA, a las Direcciones Regionales, Administradores Aeroportuarios y personal operativo de los aeropuertos, incluye otras Entidades y Empresas</t>
  </si>
  <si>
    <t>(No. De personas contactadas /No. de personas previstas para la difusión) * 100</t>
  </si>
  <si>
    <t xml:space="preserve">Diseñar el esquema de difusión del SMS-QA                                                           </t>
  </si>
  <si>
    <t>Integrar el SMS, al sistema integrado de Gestión de la Entidad</t>
  </si>
  <si>
    <t>Realizar visitas de verificación del funcionamiento del SMS</t>
  </si>
  <si>
    <t>Evaluación de los reportes</t>
  </si>
  <si>
    <t xml:space="preserve">Implementar procedimiento APV con Baro VNAV 
</t>
  </si>
  <si>
    <t>Cantidad de aeropuertos internacionales en los que se ha implementado Vs total programados</t>
  </si>
  <si>
    <t xml:space="preserve">Implementación STAR PBN 
</t>
  </si>
  <si>
    <t>Mejorar la eficiencia e incrementar la capacidad</t>
  </si>
  <si>
    <t>Transición del AIS al AIM</t>
  </si>
  <si>
    <t>Implementación AIM = (Actividades Ejecutadas/Actividades programadas) X 100</t>
  </si>
  <si>
    <t>Migración al SWIM</t>
  </si>
  <si>
    <t>Implementación SWIM  = (Actividades Ejecutadas/Actividades programadas) X 100</t>
  </si>
  <si>
    <r>
      <t xml:space="preserve">SECRETARÍA GENERAL - </t>
    </r>
    <r>
      <rPr>
        <sz val="10"/>
        <rFont val="Arial"/>
        <family val="2"/>
      </rPr>
      <t>DIRECCIÓN  FINANCIERA</t>
    </r>
  </si>
  <si>
    <t>Avance de cumplimiento de las actividades</t>
  </si>
  <si>
    <t xml:space="preserve">(Actividades Desarrolladas / Actividades Programadas) *100 </t>
  </si>
  <si>
    <t xml:space="preserve">SMS-QA Socializado </t>
  </si>
  <si>
    <t>Actualizar y elaborar el SMS  para aeropuertos Internacionales, cuyo explotador de aeródromo sean la Aerocivil.</t>
  </si>
  <si>
    <t>SMS Elaborado y actualizado</t>
  </si>
  <si>
    <t>(No. de aeropuertos con SMS Aprobado  / No. Aeropuertos Proyectados ) * 100</t>
  </si>
  <si>
    <t xml:space="preserve">Documentos SMS aprobados </t>
  </si>
  <si>
    <t>Coordinación de diferentes dependencias para la ejecución final</t>
  </si>
  <si>
    <t>Participar y orientar sobre el sistema de gestión</t>
  </si>
  <si>
    <t>Generar documento de plan de implementación</t>
  </si>
  <si>
    <t>Contratar  la consultoría de apoyo a la implementación de las normas internacionales NICSP</t>
  </si>
  <si>
    <t>Adelantar la reingeniería al proceso contractual en todas sus etapas.</t>
  </si>
  <si>
    <t>Proceso y documentos actualizados</t>
  </si>
  <si>
    <t>Armonizar el SMS al SIGC</t>
  </si>
  <si>
    <t>SMS incluido en el SIGC</t>
  </si>
  <si>
    <t>Avances de la armonización</t>
  </si>
  <si>
    <t>GRUPO DE GESTIÓN DE PROYECTOS AERONÁUTICOS - SSO</t>
  </si>
  <si>
    <t>GRUPO DE PLANIFICACIÓN AEROPORTUARIA</t>
  </si>
  <si>
    <t>GRUPO DE COORDINACIÓN Y SEGUIMIENTO DE SERVICIOS OPERACIONALES - SSO</t>
  </si>
  <si>
    <t>GRUPO DE TRABAJO SMS-QA</t>
  </si>
  <si>
    <t>SECRETARIA GENERAL - DIRECCIÓN INFORMÁTICA</t>
  </si>
  <si>
    <t>Actividades desarrolladas para reconocimiento como IES- Registro SNIES</t>
  </si>
  <si>
    <t>Identificar  las  intensidades  horarias  reales  de  toda la oferta  académica  del CEA</t>
  </si>
  <si>
    <t>Denominar y  regularizar  los  espacios de formación  de acuerdo a la  Guía   “ Clasificación  de Espacios de Formación”</t>
  </si>
  <si>
    <t xml:space="preserve"> Aumentar los niveles de Seguridad de la Información en la Entidad.</t>
  </si>
  <si>
    <t>Formular e implementar el Plan de bienestar e incentivos</t>
  </si>
  <si>
    <t>Efectuar la modernización del régimen de contabilidad publica con base en las normas NICSP</t>
  </si>
  <si>
    <t>Medición del PNA considerando la funcionalidad de las capacidades de lo servicios</t>
  </si>
  <si>
    <t xml:space="preserve"> Número de intermediaciones realizadas, sobre casos presentados en los aeropuertos concesionados.</t>
  </si>
  <si>
    <t xml:space="preserve">Revisar los canales existentes de comunicación </t>
  </si>
  <si>
    <t xml:space="preserve">Cumplir la normatividad OACI en materia de certificación de programas académicos como Centro de Instrucción Aeronáutica </t>
  </si>
  <si>
    <t>Número de productos de investigación elaborados y en circulación</t>
  </si>
  <si>
    <t>Fortalecer el proceso de control asociado al cumplimiento de las obligaciones y el estado de los procesos incluyendo un control efectivo de los pagos de las obligaciones.</t>
  </si>
  <si>
    <t xml:space="preserve"># De sentencias o conciliaciones en contra de la Entidad / Numero de Resoluciones Cumplimiento fallo hasta la remisión de los documentos a la Dirección Financiera con el fin de efectuar el pago.  </t>
  </si>
  <si>
    <t xml:space="preserve"> Números de conceptos jurídicos unificados  emitidos Vs numero de conceptos jurídicos solicitados</t>
  </si>
  <si>
    <t>Gestión interinstitucional ANI/UAEAC</t>
  </si>
  <si>
    <t>Acciones ejecutadas vs acciones definidas</t>
  </si>
  <si>
    <t>Proyectos evaluados</t>
  </si>
  <si>
    <t>Proyectos estudiados / proyectos presentados bajo el nuevo procedimiento</t>
  </si>
  <si>
    <t xml:space="preserve">Identificar y analizar el uso de los medios de comunicación del servicio al cliente </t>
  </si>
  <si>
    <t>Elaborar el procedimiento y gestionar la evaluación de Proyectos Futuros APP/IP y Concesiones</t>
  </si>
  <si>
    <t xml:space="preserve">Índice de percepción </t>
  </si>
  <si>
    <t xml:space="preserve"> Gestionar la modernización y ampliación  de los sistemas CNS/MET/Energía de acuerdo con la normatividad OACI y el Plan de Navegación Aérea y el Plan Anual de Adquisiciones.</t>
  </si>
  <si>
    <t>Implementación AIDC y A-SMGCS Implementar el Sistema AIDC y A-SMGCS
(Gestión de los Servicios de Tránsito Aéreo – ATS)</t>
  </si>
  <si>
    <t>Actividades cumplidas sobre las actividades programadas anuales* 100</t>
  </si>
  <si>
    <t>Cantidad de aeropuertos internacionales en los que se ha implementado un procedimiento of APV con Baro VNAV aprobado VS total aeropuertos internacionales</t>
  </si>
  <si>
    <t>Elaborar procedimientos SID-PBN para los aeropuertos internacionales del país.</t>
  </si>
  <si>
    <t>Elaborar procedimientos STAR-PBN para los aeropuertos internacionales del país.</t>
  </si>
  <si>
    <t xml:space="preserve">Elaborar, legalizar e implementar documento guía  para uso flexible del espacio aéreo en Colombia.
2. Fortalecer las cartas de acuerdo y los procedimientos para el encaminamiento flexible. </t>
  </si>
  <si>
    <t>1. Porcentaje de tiempo en espacios aéreos segregados disponible para operaciones civiles
2. Porcentaje de rutas PBN implementadas</t>
  </si>
  <si>
    <t>EFICIENCIA DE OPERACIÓN EN TIEMPOS 
- Mejorar la eficiencia e incrementar la capacidad de los servicios a la navegación aérea y de los servicios aeroportuarios.
(AFLUENCIA DE TRANSITO AEREO Y CAPACIDAD - ATFCM)</t>
  </si>
  <si>
    <t>Cumplimiento de la implementación Posición OCS – FMU Colombia</t>
  </si>
  <si>
    <t>Fortalecer las herramientas de la comunicación externa e interna de la entidad</t>
  </si>
  <si>
    <t>Seguimiento a las actividades definidas de comunicación de forma mensual</t>
  </si>
  <si>
    <t>Herramienta de la comunicación fortalecida</t>
  </si>
  <si>
    <t xml:space="preserve">Avance de las actividades para fortalecer las herramientas de la comunicación </t>
  </si>
  <si>
    <t xml:space="preserve">Manual de políticas contables aprobado por la Alta Dirección </t>
  </si>
  <si>
    <t>Validación Trimestral de la Contaduría General de la Nación</t>
  </si>
  <si>
    <t xml:space="preserve">Numero de planes implementados vs. Numero de planes proyectados </t>
  </si>
  <si>
    <t>Planes a implementar en la entidad</t>
  </si>
  <si>
    <t>Cumplimiento en las políticas de Gobierno en Línea</t>
  </si>
  <si>
    <t>Avanzar en el cumplimiento de las políticas de Gobierno en Línea</t>
  </si>
  <si>
    <t>(# de actividades realizadas/# total de actividades de la política GEL) * 100</t>
  </si>
  <si>
    <t>Documento publicado y socializado de Política Anticorrupción.</t>
  </si>
  <si>
    <t>Construir y socializar la política anticorrupción de la Entidad</t>
  </si>
  <si>
    <t>Suministrar soluciones informáticas y sistemas de información adecuados para la ejecución de procesos de la Entidad en cumplimiento de sus objetivos.</t>
  </si>
  <si>
    <t>Adquisición, implementación o actualización de soluciones informáticas y/o  sistemas de información programados</t>
  </si>
  <si>
    <t>Nombre del indicador: Numero de proyectos de Estrategia y Gobierno de TI realizados.</t>
  </si>
  <si>
    <t>Como se calcula el indicador: Numero de proyectos de Estrategia y Gobierno de TI realizados conforme al alcance programado para la vigencia.</t>
  </si>
  <si>
    <t>Ejecutar estrategias, esquemas de gobernabilidad y modelos de gestión de TI, alineados con las estrategias de la Entidad a fin ejecutar los planes institucionales y apoyar el cumplimiento de los objetivos del sector.</t>
  </si>
  <si>
    <t>Sistema de Gestión de Seguridad de la Información – SGSI implementado en un proceso misional y Sensibilizaciones en Seguridad de la Información ejecutadas conforme a lo programado en la Estrategia de Sensibilización 2018.</t>
  </si>
  <si>
    <t>Número de procesos de soporte y mantenimiento ejecutados</t>
  </si>
  <si>
    <t>Corresponde a la cantidad de procesos ejecutados conforme a lo programado.</t>
  </si>
  <si>
    <t xml:space="preserve">Asegurar el soporte y mantenimiento a los componentes tecnológicos </t>
  </si>
  <si>
    <t>80% Cumplimiento del Programa de Inspección, vigilancia y control a los Proveedores de Servicios</t>
  </si>
  <si>
    <t>Alcanzar el cumplimiento del Programa de Inspección, Vigilancia y Control a los Proveedores de Servicios.</t>
  </si>
  <si>
    <t>Alcanzar el cumplimiento del Programa de Inspección, Vigilancia y Control a las empresas aeronáuticas y personal aeronáutico</t>
  </si>
  <si>
    <t>80% Cumplimiento del Programa de Inspección, vigilancia y control a las empresas aeronáuticas y personal aeronáutico</t>
  </si>
  <si>
    <t>80% Cumplimiento del Programa de Inspección, vigilancia y control  a los aeródromos, aeropuertos, servicios aeroportuarios, servicios ANS, facilitación y AVSEC</t>
  </si>
  <si>
    <t>Actualizar y fortalecer la reglamentación para la vigilancia de la Seguridad Operacional y de la Aviación Civil.</t>
  </si>
  <si>
    <t xml:space="preserve">GRUPO DE PRENSA DIRECCION GENERAL </t>
  </si>
  <si>
    <t>Formular e implementar el plan de reconocimiento a los mejores funcionarios de la entidad de manera mensual.</t>
  </si>
  <si>
    <r>
      <rPr>
        <b/>
        <sz val="10"/>
        <color theme="1"/>
        <rFont val="Arial"/>
        <family val="2"/>
      </rPr>
      <t xml:space="preserve">Fuente </t>
    </r>
    <r>
      <rPr>
        <sz val="10"/>
        <color theme="1"/>
        <rFont val="Arial"/>
        <family val="2"/>
      </rPr>
      <t>: Áreas Entidad y consolidado OAP.</t>
    </r>
  </si>
  <si>
    <t>Actividades desarrolladas Vs actividades programadas</t>
  </si>
  <si>
    <t>Plan estratégico de la comunicación que contribuya a mejorar el servicio al cliente</t>
  </si>
  <si>
    <t xml:space="preserve">Resaltar la política de comunicación mostrando los beneficios con los que cuenta la organización </t>
  </si>
  <si>
    <t xml:space="preserve">Diseñar la herramienta de comunicación para brindarle a los clientes internos y externos información eficiente y generar un mejor posicionamiento de la entidad </t>
  </si>
  <si>
    <t xml:space="preserve">Implementar la Política de prevención del daño antijurídico
</t>
  </si>
  <si>
    <t>Elaboración de manuales y guías</t>
  </si>
  <si>
    <t>Implementación del SID PBN/CDO</t>
  </si>
  <si>
    <t xml:space="preserve"> Aeropuertos Ejecutados Vs Aeropuertos programados</t>
  </si>
  <si>
    <t>POSICIÓN OCS – PDC SCORE
(AFLUENCIA DE TRANSITO AEREO Y CAPACIDAD - ATFCM)</t>
  </si>
  <si>
    <t>AFLUENCIA DE TRANSITO AEREO Y CAPACIDAD - ATFCM
IMPLEMENTACIÓN CONCEPTO OPERACIONAL ATFCM PARA COLOMBIA</t>
  </si>
  <si>
    <t xml:space="preserve">IMPLEMENTACIÓN CONCEPTO OPERACIONAL ATFCM PARA COLOMBIA
</t>
  </si>
  <si>
    <t>Índice de Gestión</t>
  </si>
  <si>
    <t>%=((PES/PPS)*0.3)+((PEI/PPI)*0.3)+((PEA/PPA)*0.2)+((PEM/PPM)*0.15)+(((PEO/PPO)*0.05)</t>
  </si>
  <si>
    <t>Coordinación, Revisión y Seguimientos en la Elaboración del Documento de Planificación Aeroportuaria.</t>
  </si>
  <si>
    <t>Gestión de la Etapa Precontractual - Firma Acta de Inicio - Desarrollar las Actividades establecidas en la Metodología de la Circular 053:Dos Aeropuertos Internacionales por Actualizar.</t>
  </si>
  <si>
    <t>Alcance Ejecutado/Alcance Programado (100*)</t>
  </si>
  <si>
    <t>Estadísticas de mantenimiento</t>
  </si>
  <si>
    <t>Obtener  la estadística real del mantenimiento por área funcional y por equipo en SIGMA.</t>
  </si>
  <si>
    <t>Articulación de las circulares técnicas emitidas por la SSO, con el sistema de información SIGMA.</t>
  </si>
  <si>
    <t>Actualizar la política, el plan de implementación y manual de seguridad operacional</t>
  </si>
  <si>
    <t>(No. de documentos elaborados / No. de documentos proyectados) * 100</t>
  </si>
  <si>
    <t>Analizar la política el texto de política</t>
  </si>
  <si>
    <t>Elaborar base de datos para control, análisis y administración del información</t>
  </si>
  <si>
    <t>Índice de Socialización de SMS-QA</t>
  </si>
  <si>
    <t>Realizar documento genérico para ser adoptado en los aeropuertos del País, que permita dar cumplimento a la normatividad y los que lo requieran puedan ser objeto de Certificación</t>
  </si>
  <si>
    <t>Trabajar específicamente en los aeropuerto de Bucaramanga y Cúcuta</t>
  </si>
  <si>
    <t>Armonizar los estándares y reglamentación del SMS para integrarlo al sistema integrado de Gestión de la Entidad</t>
  </si>
  <si>
    <t>Fortalecer y reposicionar el sistema de gestión de la calidad en relación con el nuevo modelo integrado de planeación y gestión MIPG</t>
  </si>
  <si>
    <t>Cronograma y Plan de Actividades</t>
  </si>
  <si>
    <t>DIRECCIÓN GENERAL</t>
  </si>
  <si>
    <t>Grupo Prensa</t>
  </si>
  <si>
    <t>OFICINA TRANSPORTE AÉREO</t>
  </si>
  <si>
    <t>OFICINA CENTRO ESTUDIOS AERONAÚTICOS</t>
  </si>
  <si>
    <t>OFICINA COMERCIALIZACIÓN</t>
  </si>
  <si>
    <t>Despacho</t>
  </si>
  <si>
    <t>Direc Telecomunicaciones</t>
  </si>
  <si>
    <t>Direc Infraestructura Aeroportuaria</t>
  </si>
  <si>
    <t>Direc Servicios a la Navegación Aérea</t>
  </si>
  <si>
    <t>Direc Servicios Aeroportuarios</t>
  </si>
  <si>
    <t>Grupo Proyectos</t>
  </si>
  <si>
    <t>OFICINA REGISTRO</t>
  </si>
  <si>
    <t>Grupo Coordinación Seguimiento Servicios  Operacionales</t>
  </si>
  <si>
    <t>Grupo Trabajo SMS AQ</t>
  </si>
  <si>
    <t>SECRETARIA GENERAL</t>
  </si>
  <si>
    <t>Dirección Financiera</t>
  </si>
  <si>
    <t>Dirección Administrativa</t>
  </si>
  <si>
    <t>Dirección Talento Humano</t>
  </si>
  <si>
    <t>Dirección Informática</t>
  </si>
  <si>
    <t>COMPROMISOS TRANSVERSALES</t>
  </si>
  <si>
    <t xml:space="preserve">ÁREA </t>
  </si>
  <si>
    <t>COMPROMISOS ESTRATÉGICOS Y/O ACCIONES 2018</t>
  </si>
  <si>
    <t xml:space="preserve">METAS </t>
  </si>
  <si>
    <t>METAS COMPARTIDAS</t>
  </si>
  <si>
    <t>SE VA A REFORMULAR</t>
  </si>
  <si>
    <t xml:space="preserve"> OBSERVACIONES </t>
  </si>
  <si>
    <t xml:space="preserve">OFICINA DE COMERCIALIZACIÓN </t>
  </si>
  <si>
    <t>SECRETARIA SEGURIDAD OPERACIONAL DE LA AVIACIÓN CIVIL</t>
  </si>
  <si>
    <t xml:space="preserve">TOTAL </t>
  </si>
  <si>
    <t>METAS CUMPLIDAS</t>
  </si>
  <si>
    <t>SE ANALIZARA UNO DE ELLOS
 (2 SSOAC Y 1 COMERCIALIZACIÓN)</t>
  </si>
  <si>
    <t>AJUSTANDO  (OAP)</t>
  </si>
  <si>
    <t>(1 OTA Y 1 OAP )</t>
  </si>
  <si>
    <t>( 2 OTA)</t>
  </si>
  <si>
    <t>FORTALECIMIENTO ORGANIZACIONAL Y SIMPLIFICACIÓN DE PROCESO</t>
  </si>
  <si>
    <t>Consolidar y fortalecer  la coordinación interinstitucional ANI/UAEAC</t>
  </si>
  <si>
    <t>Fortalecer la gestión y eficiencia institucional</t>
  </si>
  <si>
    <t>Depuración del Registro Aeronáutico Nacional, de 50 matriculas de aeronaves  en condición de inactividad mayor a  tres (3) años</t>
  </si>
  <si>
    <t># de matriculas depuradas / # de matriculas programadas para depuración</t>
  </si>
  <si>
    <t>OFICINA DE REGISTRO GRUPO DE MATRICULAS</t>
  </si>
  <si>
    <t>Identificar aeronaves con matriculas  inscritas  en el Registro Aeronáutico Nacional  en condición de inactividad mayor a tres (3) años</t>
  </si>
  <si>
    <t>Iniciar actuación administrativa notificando al último propietario y/o explotador registrado, dándole un mes para hacerse parte y hacer valer sus derechos.</t>
  </si>
  <si>
    <t xml:space="preserve">Informe y seguimiento por matricula a la que se inició acto administrativo, determinar si procede la cancelación de la matricula colombiana.  </t>
  </si>
  <si>
    <t>Si procede la cancelación, elaborar resolución y una vez ejecutoriada alimentar aplicativo SIGA y digitalizar el expediente en la herramienta mercurio dando cumplimiento ley de archivo.</t>
  </si>
  <si>
    <t>Porcentaje de avance del Plan de auditorías combinadas</t>
  </si>
  <si>
    <t xml:space="preserve">Auditorías combinadas realizadas/Total Auditorías combinadas programadas </t>
  </si>
  <si>
    <t xml:space="preserve">
Ejecutar el Plan de Auditoría mediante enfoque unificado de auditorías a los Sistemas de Gestión, coordinando los alcances y tiempos de ejecución para optimizar el uso de los recursos, reducir el impacto en la operación y generar informes integrales, bajo criterios de auditorías combinadas con énfasis en productos y servicios. </t>
  </si>
  <si>
    <t>PLAN DE ACCIÓN 2018 GRUPO DE GESTIÓN DE LA SEGURIDAD OPERACIONALY ASEGURAMIENTO DE LA CALIDAD</t>
  </si>
  <si>
    <t>Función</t>
  </si>
  <si>
    <t>META</t>
  </si>
  <si>
    <t>Indicador (KPI)</t>
  </si>
  <si>
    <t>Actividades o Acciones para el cumplimiento de la meta</t>
  </si>
  <si>
    <t>REVISIÓN PRIMER TRIMESTRE  2018</t>
  </si>
  <si>
    <t>enero</t>
  </si>
  <si>
    <t>febrero</t>
  </si>
  <si>
    <t>marzo</t>
  </si>
  <si>
    <t>abril</t>
  </si>
  <si>
    <t>mayo</t>
  </si>
  <si>
    <t>junio</t>
  </si>
  <si>
    <t>julio</t>
  </si>
  <si>
    <t>agosto</t>
  </si>
  <si>
    <t>septiembre</t>
  </si>
  <si>
    <t>octubre</t>
  </si>
  <si>
    <t>noviembre</t>
  </si>
  <si>
    <t>diciembre</t>
  </si>
  <si>
    <t>individual</t>
  </si>
  <si>
    <t>Promedio</t>
  </si>
  <si>
    <t>20180406 : Se trabaja directamente con el Ingeniero CARLOS MAURICIO GUEVARA - Coordinador del Grupo SMS, con quien se realizo el seguimiento y sus evidencias se encuentran directamente en el Despacho del Grupo de SMS.</t>
  </si>
  <si>
    <t>Diseño y actualización del Sistema de Gestión de Seguridad Operacional y Aseguramiento de la Calidad</t>
  </si>
  <si>
    <t>Actualizar la politica, el plan de implementación y manual de seguridad operacional</t>
  </si>
  <si>
    <t xml:space="preserve">% De Seguimiento 
</t>
  </si>
  <si>
    <t>Grupo de trabajo SMS-QA</t>
  </si>
  <si>
    <t>Analizar la politica el texto de politica</t>
  </si>
  <si>
    <t>Generar documento de plan de implementación-Capitulos</t>
  </si>
  <si>
    <t>Generar Manual del Sistema de Gestión de la Seguridad Operacional-Capitulos</t>
  </si>
  <si>
    <t>Administrar y mantener actualizada la información</t>
  </si>
  <si>
    <t>Elaborar base de datos para control, analisis y administración del información</t>
  </si>
  <si>
    <t>1 Base de Datos</t>
  </si>
  <si>
    <t>Cumple / No Cumple</t>
  </si>
  <si>
    <t>1 / 1</t>
  </si>
  <si>
    <t>Difusión del sistema de Gestión de la Seguridad Operacional</t>
  </si>
  <si>
    <t>30 Contactos</t>
  </si>
  <si>
    <t xml:space="preserve">% De Seguimiento </t>
  </si>
  <si>
    <t xml:space="preserve"> Participar y orientar sobre el sistema de gestión</t>
  </si>
  <si>
    <t>A partir del desarrollo de los documentos y esquema de participación con los actores</t>
  </si>
  <si>
    <t>NA</t>
  </si>
  <si>
    <t>Socialización</t>
  </si>
  <si>
    <t>Trabajo en el SMS de los aeropuertos de Bucaramanga y Cucuta, para el proceso de certificación</t>
  </si>
  <si>
    <t>Actualizar y elaborar el SMS  para los aeropuertos a cargo de la Aeronáutica Civil a nivel   nacional  que permita dar cumplimento a la normatividad y los que lo requieran puedan ser objeto de Certificación</t>
  </si>
  <si>
    <t>2 SMS Aeropuerto</t>
  </si>
  <si>
    <t>(No. De aeropuertos con MS Aprobado  / No. Aeropuertos Proyectados ) * 100</t>
  </si>
  <si>
    <t>Realizar documento generico para ser adoptado en los aeropuertos del Pais</t>
  </si>
  <si>
    <t>Trabajar especificamente en los aeropuerto de Bucaramanga y Cucuta</t>
  </si>
  <si>
    <t>Apropiación y mantenimiento del Sistema de Gestión de la Seguridad Operacional y Aseguramiento de la Calidad</t>
  </si>
  <si>
    <t>Cumplir los estándares y reglamentación trabajada para tal fin</t>
  </si>
  <si>
    <t>1 Cumplimiento Global</t>
  </si>
  <si>
    <t xml:space="preserve">20% Se inicia trabajo con la OAP - GOYCA para comenzar la ingración </t>
  </si>
  <si>
    <t>Se da a partir de la socialización del sistema de gestión de seguridad operacional</t>
  </si>
  <si>
    <t>Evaluación de los reportes y estudios de seguridad operacional</t>
  </si>
  <si>
    <t xml:space="preserve">1R TRIMESTRE </t>
  </si>
  <si>
    <t xml:space="preserve">MERTAS CUMPLIDAS </t>
  </si>
  <si>
    <t>OBSERVACIONES AREA - OAP</t>
  </si>
  <si>
    <t>Obtener  la estadística real del mantenimiento por área funcional y por equipo en SIGMA. (Ordenes Generadas aprox.8,000)</t>
  </si>
  <si>
    <t>Articulación de las circulares técnicas emitidas por la SSO, con el sistema de información SIGMA.(No.73)</t>
  </si>
  <si>
    <t>OBSERVACIONES AREA</t>
  </si>
  <si>
    <t>INDIV</t>
  </si>
  <si>
    <t>PROMEDIO</t>
  </si>
  <si>
    <t>OBSERVACIONES OAP</t>
  </si>
  <si>
    <t>En revisión de documentación y entregables del proyecto</t>
  </si>
  <si>
    <t xml:space="preserve">Adquirir, implementar y colocar en funcionamiento de aplicaciones auxiliares o complementarias para apoyar los procesos financieros y administrativos no contemplados en el sistema SIIF Nación .  una
</t>
  </si>
  <si>
    <t xml:space="preserve">Adquirir, implementar y colocar en funcionamiento soluciones informáticas para la gestión y tratamiento integral de las PQRD de la Entidad. una
</t>
  </si>
  <si>
    <t>EN ESTUDIOS PREVIOS Y DE MERCADO. Se define alcance y levantan especificaciones funcionales y no funcionales para el sistema de información y sus componentes, junto con el modelo de servicios requerido. Se identifican posibles fabricantes y proveedores; a la fecha 28 de marzo de 2018 se está a la espera de propuestas comerciales que permitan afinar el presupuesto oficial.  Se desarrollan en paralelo los documentos precontractuales. Se realizará  radicación del proceso en Administrativa en abril/2018.</t>
  </si>
  <si>
    <t xml:space="preserve">Análisis, diseño e implementación de solución tecnológica para el Sistema de  Gestión Documental y modelo de colaboración en Intranet.
 Fase I  (Trámite vigencia futura II , Fase I: .Análisis. Vigencia 2018)  una
</t>
  </si>
  <si>
    <t>EN ESTUDIOS PREVIOS PARA TRAMITE DE VF</t>
  </si>
  <si>
    <t xml:space="preserve">EN ESTUDIOS PREVIOS Y DE MERCADO. </t>
  </si>
  <si>
    <t>SE PRESENTA ESTUDIO EN COMITÉ DE MODIFICACIONES AL PAA Y SE APRUEBA AVANZAR EN LA ADQUISICION DE EQUIPOS EN MODALIDAD DE COMPRA MEDIANTE AMP - CCE. SE ESTA EN CONFORMACION DE DOCUMENTOS PARA DAR  INICIO AL EVENTO DE COMPRA.</t>
  </si>
  <si>
    <t>EN ESTUDIOS PREVIOS.  Se levanta información para establecer e identificar prioridades y necesidades detalladas  para  renovar u optimizar Switches y equipos para administración de la red. Se realizó etapa inicial de definición de especificaciones técnicas de los equipos para cambio en algunos aeropuertos.</t>
  </si>
  <si>
    <t>SE REALIZA COMPRA MEDIANTE AMP - CCE MICROSOFT II; VALOR ADJUDICADO: $1.398.463.395.
EN ESTUDIOS PREVIOS  Y CONFORMACION DE DOCUMENTOS PRECONTRACTUALES para adquirir licencias de software ESPECÍFICO</t>
  </si>
  <si>
    <t>C P MARZO</t>
  </si>
  <si>
    <t>Avance en el diario del Grupo de Seguridad - Evidencias directamente en el Despacho del Grupo</t>
  </si>
  <si>
    <t>Contrato en ejecución por CCE hasta el 31 de diciembre de 2018</t>
  </si>
  <si>
    <t>Contrato en ejecución hasta el 21 de diciembre de 2018</t>
  </si>
  <si>
    <t>Proceso de soporte a  seguridad perimetral radicado en la Dirección Administrativa para trámite precontractual.
Proceso de soporte a balanceadores en estudio de mercado.</t>
  </si>
  <si>
    <t>METAS   6</t>
  </si>
  <si>
    <t>PRIMER TRIM 2018</t>
  </si>
  <si>
    <t>CUMPL METAS 0</t>
  </si>
  <si>
    <t>CUMPL ACTIVIDADES</t>
  </si>
  <si>
    <t>PRIMER TRIMESTRE 2018</t>
  </si>
  <si>
    <t>Mediante mesas de trabajo con Secretarios y Directores de Área y Direcciones Regioanels Aeronáuticas se definieron lineamientos.  Completo para todo la vigencia</t>
  </si>
  <si>
    <t>20180410 Se realiza seguimeinto drectamente con el área (Ing. Abel Torres)</t>
  </si>
  <si>
    <t xml:space="preserve">Con los lineamientos de las mesas de trabajo se elaboraron guías de acción por procesos. Se elaboró documento borrador el cual fue enviado a Secretario, Directores de Área, Jefes de Oficina y Directores Regionales para su pronunciamiento. </t>
  </si>
  <si>
    <t xml:space="preserve"> Recibidas las observaciones de los actores se procedió a  ajustar el Documento.  Se encuentra para revisión del Director General.</t>
  </si>
  <si>
    <t>Pendiente de las instrucciones impartidas por el Señor Director General.</t>
  </si>
  <si>
    <t>META      1</t>
  </si>
  <si>
    <t xml:space="preserve">CUMP OAP  </t>
  </si>
  <si>
    <t>CUMP ÁREA   :    83%</t>
  </si>
  <si>
    <t>OBSERVA AREA VS OAP</t>
  </si>
  <si>
    <r>
      <t xml:space="preserve">Se presento informe ejecutivo, el cual es realizado de forma mensual y trimestral, gestionando   las tareas que se pueden ir solucionando y cerrando.
</t>
    </r>
    <r>
      <rPr>
        <b/>
        <sz val="10"/>
        <color theme="1"/>
        <rFont val="Arial"/>
        <family val="2"/>
      </rPr>
      <t/>
    </r>
  </si>
  <si>
    <r>
      <t xml:space="preserve">Mensualmente se van gestionando las tareas pendientes y se van cerrando.  (Sobre 13 - Cerradas 13)
</t>
    </r>
    <r>
      <rPr>
        <b/>
        <sz val="10"/>
        <color theme="1"/>
        <rFont val="Arial"/>
        <family val="2"/>
      </rPr>
      <t/>
    </r>
  </si>
  <si>
    <t>Se esta realizando balance del desarrollo del convenio donde se  revisaran los aspectos a mejorar o complementar el 15  de abril, para  presentar un proyecto el 30 de  abril convocando  una mesa de trabajo  y suscribirlo el 30 de mayo.</t>
  </si>
  <si>
    <t xml:space="preserve">Se realizaran 4 visitas en el primer semestre  las cuales comienzan en abril y 4 en el segundo semestre, se anexa cronograma  </t>
  </si>
  <si>
    <t xml:space="preserve">CUMP </t>
  </si>
  <si>
    <t>CUMP OAP   24%</t>
  </si>
  <si>
    <t>METAS</t>
  </si>
  <si>
    <t>OBSERVACION AREA VS OAP</t>
  </si>
  <si>
    <t>Se definio con la Dirección General y la OAP el alcance de la fromulacion de los proyectos. Se tiene iniciado el Plan de trabajo con la contratista. Se esta revisando el primer proyecto para poder incluir en la MGA</t>
  </si>
  <si>
    <t>Incorporación de otros proyectos acordados a  la MGA</t>
  </si>
  <si>
    <t>Se ha planeado, preparado y se llevara a cabo el evento del FORO los  dias 9 y 10 de abril de 2018.</t>
  </si>
  <si>
    <t>METAS   : 5</t>
  </si>
  <si>
    <t>PRIMER TRIMESTRE</t>
  </si>
  <si>
    <t>ACTIVIDADES :  15</t>
  </si>
  <si>
    <t xml:space="preserve">IND </t>
  </si>
  <si>
    <t>OBSERVACIONE AEREA VS OAP</t>
  </si>
  <si>
    <t xml:space="preserve"> Proyectos Radicados GGPA
 Proyectos viabilizados
</t>
  </si>
  <si>
    <t xml:space="preserve">De 24 proyectos radicados por las áreas se verificaron con el PNA, PAA, PEI </t>
  </si>
  <si>
    <t>Revisar los proyectos radicados GGPA
Gestionar CDP para los proyectos viabilizados
Radicar en la Dirección administrativa los proyectos viabilizados</t>
  </si>
  <si>
    <t>CUMP OAP      24,5%</t>
  </si>
  <si>
    <t>CUMP 98%</t>
  </si>
  <si>
    <t>METAS 1</t>
  </si>
  <si>
    <t>% indiv</t>
  </si>
  <si>
    <t>OBSERVACIONES AREAS VS OAP</t>
  </si>
  <si>
    <t xml:space="preserve"> Elaboración del Manual AIDC - (Elaboración manuales guías Y SOP´s  AIDC Y A-SMGCS)</t>
  </si>
  <si>
    <t>Se realiza ajuste a las actividades las cuales se comunicaran al Jefe de la OAP de todos los compromisos</t>
  </si>
  <si>
    <t>Elaboración manual SMGCS - ( Entrenamiento controladores AIDC y A-SMGCS )</t>
  </si>
  <si>
    <t xml:space="preserve"> Elaborar Procedimiento Aeropuerto No.1 (Planificación para el diseño de las cartas aeronáuticas para los aeropuertos internacionales)</t>
  </si>
  <si>
    <t>Barranquilla, Cartagena, Santa Marta y Rionegro</t>
  </si>
  <si>
    <t xml:space="preserve"> Elaborar Procedimiento Aeropuerto No.2  (Diseño y comprobación de las cartas aeronáuticas)</t>
  </si>
  <si>
    <t xml:space="preserve"> Elaborar Procedimiento Aeropuerto No3 (Publicación e implementación)</t>
  </si>
  <si>
    <t xml:space="preserve"> Elaborar Procedimiento Aeropuerto No4</t>
  </si>
  <si>
    <t xml:space="preserve"> Elaborar Procedimiento Aeropuerto No.1  (Planificación para el diseño de las cartas aeronáuticas para los aeropuertos internacionales y diseño CCO</t>
  </si>
  <si>
    <t>Cali, Cúcuta, Bucaramanga y  Riohacha</t>
  </si>
  <si>
    <t xml:space="preserve"> Elaborar Procedimiento Aeropuerto No.2 ( Elaborar Procedimiento Aeropuerto No.2 (Diseño y comprobación de las cartas aeronáuticas)</t>
  </si>
  <si>
    <t xml:space="preserve"> Elaborar Procedimiento Aeropuerto No.3 (Elaborar Procedimiento Aeropuerto No.3 (Publicación e implementación) </t>
  </si>
  <si>
    <t xml:space="preserve"> Elaborar Procedimiento Aeropuerto No.4</t>
  </si>
  <si>
    <t xml:space="preserve"> Elaborar Procedimiento Aeropuerto No.1 - (Planificación para el diseño de las cartas aeronáuticas para los aeropuertos internacionales y diseño CCO)</t>
  </si>
  <si>
    <t xml:space="preserve">x </t>
  </si>
  <si>
    <t>Cúcuta, Rionegro, Bucaramanga y Riohacha</t>
  </si>
  <si>
    <t xml:space="preserve"> Elaborar Procedimiento Aeropuerto No.2 (Diseño y comprobación de las cartas aeronáuticas)</t>
  </si>
  <si>
    <t xml:space="preserve"> Elaborar Procedimiento Aeropuerto No.3 Publicación e implementación </t>
  </si>
  <si>
    <t xml:space="preserve">
Elaborar documento FUA (Planificación para el diseño del documento  y diseño de rutas )
</t>
  </si>
  <si>
    <t>Se esta ajustando formula del indicador ya que la meta esta dividida en dos.</t>
  </si>
  <si>
    <t>Rutas PBN implementadas (Recolección y análisis de la información)</t>
  </si>
  <si>
    <t xml:space="preserve">3 rutas </t>
  </si>
  <si>
    <t>Estudio de Rendimiento de la CDM  - NO</t>
  </si>
  <si>
    <t xml:space="preserve">Validación e implantación de la CDM - NO </t>
  </si>
  <si>
    <t>Puesta en marcha, mantenimiento y mejora continua de la CDM - NO</t>
  </si>
  <si>
    <t>Solicitará cambio del indicador "% avance transición" - Formula Actividades Ejecutadas Vs Actividades programadas)</t>
  </si>
  <si>
    <t>Etapa digital (Nombramiento de personal AIM)</t>
  </si>
  <si>
    <t xml:space="preserve">
Capacitación en el manejo de la herramienta  NO
</t>
  </si>
  <si>
    <t>Se solicitara a la OAP el ajuste de actividades debido a la dimensión del tema</t>
  </si>
  <si>
    <t>Adquisición y puesta en funcionamiento de una herramienta tecnológica para el desarrollo de este proceso. NO</t>
  </si>
  <si>
    <t>Capacitación.  NO</t>
  </si>
  <si>
    <t>METAS   : 10</t>
  </si>
  <si>
    <t>ACTIVIADES 30</t>
  </si>
  <si>
    <t>CUMPLIMIENTO 62%</t>
  </si>
  <si>
    <t>CUMP OAP</t>
  </si>
  <si>
    <t xml:space="preserve">INDIV </t>
  </si>
  <si>
    <t>META   1</t>
  </si>
  <si>
    <t>CUMP : 67,6%</t>
  </si>
  <si>
    <t>AVANCE ACUMULADO</t>
  </si>
  <si>
    <t>P</t>
  </si>
  <si>
    <t>E</t>
  </si>
  <si>
    <t xml:space="preserve">PROMEDIO </t>
  </si>
  <si>
    <t>OBSERVACIONES AREA VS OAP</t>
  </si>
  <si>
    <t>META       1</t>
  </si>
  <si>
    <t>CUMP  93%</t>
  </si>
  <si>
    <t>CUMP OAP   : 23,3</t>
  </si>
  <si>
    <t xml:space="preserve">OBSERVA AREA </t>
  </si>
  <si>
    <t>OBSERVA OAP</t>
  </si>
  <si>
    <t>CUMP 96%</t>
  </si>
  <si>
    <t xml:space="preserve">LAS ACTIVIDADES DE MODERNIZACIÓN Y MEJORAMIENTO DEL EQUIPAMIENTO DE SEGURIDAD, SEI Y SANIDAD, AL IGUAL QUE LA DE MINIMIZAR EL IMPACTO AMBIENTAL SE LOGRARAN CON LA PUESTA EN FUNCIONAMIENTO  A TRAVÉS DE  LOS PROYECTOS DE INVERSIÓN EN LOS QUE EL ÁREA Y QUE REFLEJAN EL AVANCE ALCANZADO. </t>
  </si>
  <si>
    <t>Medición del PNA considerando la funcionalidad de las capacidades de los servicios</t>
  </si>
  <si>
    <t>METAS PLAN NAVEGACIÓN AÉREA</t>
  </si>
  <si>
    <t>META  1</t>
  </si>
  <si>
    <t>Mejoramiento del flujo de transito en pistas mediante secuencia AMAN/DMAN</t>
  </si>
  <si>
    <t>Seguridad Operacional y eficiencia en operaciones de superficie (A_SMGCS Nivel 1-2)</t>
  </si>
  <si>
    <t>Operaciones aeroportuarias mediante CDM a nivel aeropuerto (ACDM)</t>
  </si>
  <si>
    <t>Mayor interoperabilidad, eficiencia y capacidad mediante la integración tierra-tierra Apoya la coordinación de la comunicación de datos tierra-tierra entre las ATSU, con base en la comunicación de datos entre instalaciones ATS (AIDC), según se define en el Manual de aplicaciones de enlace de datos para los servicios de tránsito aéreo (Doc 9694) de la OACI.</t>
  </si>
  <si>
    <t>Mejoramiento de los servicios mediante gestión de la información aeronáutica digital Introducción inicial del procesamiento y la gestión de la información digitales mediante la implantación de los AIS/AIM empleando el AIXM, dirigiéndose hacia la AIP electrónica y una mejor calidad y disponibilidad de datos.</t>
  </si>
  <si>
    <t>Mejoras operacionales mediante trayectorias en ruta mejoradas</t>
  </si>
  <si>
    <t>Capacidad inicial de vigilancia ADS-B OUT, MLAT</t>
  </si>
  <si>
    <t>Mejoramiento del ACAS</t>
  </si>
  <si>
    <t>Efectividad incrementada de las redes de seguridad operacional basadas en tierra.</t>
  </si>
  <si>
    <t>Mayor flexibilidad y eficiencia en los perfiles de descenso (CDO)</t>
  </si>
  <si>
    <t>Mayor flexibilidad y eficiencia en los perfiles de salida (CCO)</t>
  </si>
  <si>
    <t>Mayor seguridad operacional y eficiencia mediante la aplicación inicial de servicios en ruta de enlace de datos.</t>
  </si>
  <si>
    <t xml:space="preserve">CUMP OAP       </t>
  </si>
  <si>
    <t xml:space="preserve">CUMP AREA    </t>
  </si>
  <si>
    <t>OBSERVACIONES ARES VS OAP</t>
  </si>
  <si>
    <t>C = 38,4% 
O = 18,1%</t>
  </si>
  <si>
    <t>C 41,4%
O 18,9%</t>
  </si>
  <si>
    <t>Soporte es la ejecución SIIF</t>
  </si>
  <si>
    <t xml:space="preserve">MECI  : 41 DE 876 (Rta 4,7%)
</t>
  </si>
  <si>
    <t>CGR 21 DE 134</t>
  </si>
  <si>
    <t>META          1</t>
  </si>
  <si>
    <t>CUMP TRANSVERSAL 40,0%</t>
  </si>
  <si>
    <t xml:space="preserve">EJECUCION </t>
  </si>
  <si>
    <t>Mediante Resolución No. 2909 del 21 de febrero de 2018, el Ministerio de Educación Nacional, MEN, se autoriza  la asignación del código  SNIES   y  autoriza al Centro de Estudios Aeronáuticos-CEA de la Aerocivil, la posibilidad de ofrecer y desarrollar programas académicos de educación superior, soportados en las políticas de gestión de la educación acorde a lo establecido en la Ley 105 de 1993, en el artículo 137 de la ley 30 1992. 
El viernes 23 de febrero de 2018 vía electrónica se comunica a la comunidad del Centro de Estudios Aeronáuticos las felicitaciones por el logro alcanzado de recibir la certificación que acredita al CEA como Institución de Educación Superior, y de igual manera el 10 de marzo de 2018 se realizó un evento en el auditorio Rafael Valdez Tavera para el mismo fin.</t>
  </si>
  <si>
    <t>Acorde con las observaciones verbales que hemos recibido de esa dependencia.  El proyecto  de adición a la certificación CIA de la Secretaría de Seguridad Operacional y de la Aviación Civil del curso BÁSICO CONTROL APROXIMACIÓN Y ÁREA POR PROCEDIMIENTOS  será radicado formalmente la presente semana y quedaríamos a la espera de las observaciones finales que se puedan presentar y de la aprobación del mismo.</t>
  </si>
  <si>
    <t>CUMP 84%</t>
  </si>
  <si>
    <t>Se realizo seguimiento con base en la información remitida de acuerdos de gestión</t>
  </si>
  <si>
    <t xml:space="preserve">Inicialmente es importante aclarar el significado de las siglas del indicador:
PE: Proyectos Ejecutados
PP: Proyectos Programados
Indicador de cumplimiento para el 2018:  85%
Estos significados son aplicables para la medición del indicador el 31 de diciembre de 2018; sin embargo para la evaluación del primer trimestre del 2018 y considerando que ninguno de los proyectos incluidos en el PAA 2018 se encuentra en ejecución, se hace necesario medir la gestión de la Dirección de Telecomunicaciones y Ayudas a la Navegación Aérea para lo cual se interpretará de la siguiente manera:
PE: Proyectos elaborados (un proyecto se considera elaborado cuando ha sido radicado y aprobado en la Secretaria de Sistemas Operacionales) 
PP: Proyectos Programados
Es de anotar que de la misma manera se tuvo en cuenta el valor asignado a las actividades incluidas en el Plan de Acción, al mes de marzo “Monitorear el desarrollo de la etapa precontractual” que corresponde al 50%.
Teniendo en cuenta lo anterior se realizó la evaluación del avance del indicador aplicando la fórmula, que da por resultado 27% de avance, el cual debe ser medido frente al 50% esperado para estas actividades en el primer trimestre.
NOTA:  Se revisó y ajustó el número de proyectos estratégicos considerados inicialmente por cuanto incluían contratos con VF aún en ejecución 
</t>
  </si>
  <si>
    <t>OBSERVACIÓN OAP</t>
  </si>
  <si>
    <t>IND</t>
  </si>
  <si>
    <t>Gestión del Proceso Precontractual. Coordinación, Revisión y Seguimientos en la Elaboración del Documento de Planificación Aeroportuaria.</t>
  </si>
  <si>
    <t>META : 4</t>
  </si>
  <si>
    <t>CUMP   95,5%</t>
  </si>
  <si>
    <t>CUMPL OAP  23,9%</t>
  </si>
  <si>
    <t>- Esta para firma del señor Director el nuevo procedimiento de audiencia pública modificando los numerales 3.6.3.2.5 y 3.6.3.2.6
- Se presentó al Consejo Directivo de la UAEAC el 14 de febrero de 2018 la propuesta de ajuste de política aérea internacional y se encuentra pendiente de aprobación por parte del alto gobierno.
- Se está elaborando el proyecto de flexibilización del acceso al mercado doméstico (clasificación de las actividades de aviación civil), documento que será entregado el día 6 de marzo del presente año.
Actualmente se estan armonizando los RAC con las LAR. De un total de 37 LAR se han armonizado 28 lo que equivale a un 75.6% a la fecha.  
La meta es que al mes de julio se haya alcanzado un 90%, sin embargo, es probable que a esa fecha se llegue a un 96%.
Es de anotar que que la modificación del RAC 3 estará lista para el mes de julio.
OAP : El area debe contemplar la primera actividad que es un cronograma. (Se debe evidenciar)</t>
  </si>
  <si>
    <t>CUMP 88%</t>
  </si>
  <si>
    <t>CUMP OAP   22%</t>
  </si>
  <si>
    <t>AJUSTES ACTIVIDADES</t>
  </si>
  <si>
    <t>(Actividades realizadas/Actividades programadas)*100</t>
  </si>
  <si>
    <t>Revisión y actualización del contexto estratégico</t>
  </si>
  <si>
    <t>Identificación, análisis, valoración y evaluación del riesgo</t>
  </si>
  <si>
    <t>Análisis y evaluación de los controles</t>
  </si>
  <si>
    <t>Socialización y publicación</t>
  </si>
  <si>
    <t>Participar de las capacitaciones generadas por el DAFP y OCI</t>
  </si>
  <si>
    <t>En este primer trimestre de 2018, se realizó la evaluación del Sistema Integrado de gestión por el FURAG y se participó en dos capacitaciones de MIPG programadas por el DAFP.</t>
  </si>
  <si>
    <t>Participar en la definición del cronograma de implementeción del MIPG de la entidad.</t>
  </si>
  <si>
    <t xml:space="preserve">Desarrollar las actividades que le sean asignadas en el cronograma de implementación del MIPG </t>
  </si>
  <si>
    <t>Parametrización</t>
  </si>
  <si>
    <t>Migración</t>
  </si>
  <si>
    <t>Capacitación</t>
  </si>
  <si>
    <t>CUMPL :    95%</t>
  </si>
  <si>
    <t>- El 1 de marzo se sostuvo una reunión con OCEI, ANI y los Concesionarios Aeroportuarios para definir parámetros de coordinación de la parte operativa en apoyo a la atención al usuario.
- El lunes 5 de marzo se llevó a cabo una segunda reunión con la Dirección de Protección de la SIC área encargada manejar el aplicativo SIC FACILITA, en dicha reunión la directora del programa Ana Maria Mesa explicó los antecedentes del programa, su estructuración, la puesta en marcha y evolución a la fecha, adicionalmente se resolvieron diferentes inquietudes en cuanto a la posibilidad de adaptar una plataforma similar para el sector de transporte aéreo.
- El 12 de marzo se realizó reunión de socialización con la industria para explicar las diferentes iniciativas que se están adelantando en referencia a la supervisión inteligente del transporte aéreo, entre ellas se mencionaron las siguientes: 1. Resolución de medidas de descongestión para conductas relacionadas con la seguridad aeroportuaria y la protección al usuario 2. Resolución de instancias de reclamación 3. Plataforma Virtual de Atención al Usuario para conductas especificas relacionadas con la protección al usuario (Adaptar modelo de la SIC) 4. Jornadas de capacitación y socialización al personal de aerolíneas y operadores aeroportuarios sobre temas de atención al usuario y reportes de seguridad aeroportuaria (cronograma definido) 5. Coordinación con los concesionarios de los principales aeropuertos para el apoyo en la parte operativa 6. Reestructuración del Régimen Sancionatorio RAC 13 con enfoque de vigilancia preventiva.
- Los días 14 y 15 de marzo se desarrolló una tercera reunión con personal de la Superintendencia de Industria y Comercio específicamente con el ingeniero consultor Fabio Correa Vega, encargados del desarrollo técnico y estructuración de la plataforma, en dicha reunión se exploró el paso a paso del funcionamiento de la plataforma y la definición de los parámetros técnicos que se deben tener en cuenta para la adaptación de las mismas a las necesidades de Atención al Usuario de la UAEAC y se determinaron los plazos para su estructuración
- El martes 27 de marzo de 2018, se llevo a cabo una reunión con la empresa IUTUM, para recibir por parte de ellos también una propuesta de un software que se adapte a las necesidades requeridas, en esta reunión se acordó la realización de una nueva reunión con la firma que elaboró la plataforma de (SIC facilita), con el fin de conocer y tratar temas de aspecto técnico de la plataforma ofrecida, temas de integración e interoperabilidad y lo relacionado con la infraestructura de TI requerida, dicha reunión se realizara el 9 de abril en la OTA. 
OAP El area comenta que como es semestral no aplica seguimiento.  En coordinación con la Oficina de Comercialización solicitaran al Jefe de la OAP el ajuste del compromiso para ser llevado a Comité Directivo.</t>
  </si>
  <si>
    <t xml:space="preserve">OBSERVACION  AREA </t>
  </si>
  <si>
    <t xml:space="preserve">Se adjunta relación ejecución de inspecciones por áreas de la SSOAC  a 1° trimestre de 2018:
Anexo No. 1.
El avance del compromiso estratégicos es del 13% acumulado a Dic-18, para el 1° trimestre de 2018 se alcanzo un 84% de cumplimiento
</t>
  </si>
  <si>
    <t>En el anexo No.5 se adjunta cronograma de actividades con el % de cumplimiento Fase No. 1 detallado el cual alcanzo un 87% de cumplimiento para el 1° trimestre de 2018</t>
  </si>
  <si>
    <t>25% 
(41,4% Compromisos)</t>
  </si>
  <si>
    <t>25%
(18,9% Obligaciones)</t>
  </si>
  <si>
    <t>METAS  6</t>
  </si>
  <si>
    <t>No registran información</t>
  </si>
  <si>
    <t>NP</t>
  </si>
  <si>
    <t>GOYCA reorganiza actividades y ajustes a las  mismas.</t>
  </si>
  <si>
    <t>Este compromiso  fue autorizado por  la OAP de realización de ajustes y llevado a Comité Directivo.
Se elaboro el Plan Auditorias para 2018 y fue aprobado por parte del CICCI</t>
  </si>
  <si>
    <t>No hubo inconvenientes en el seguimiento se realizó directamente con la Jefe de OCI.</t>
  </si>
  <si>
    <t xml:space="preserve">  Fortalecer y reposicionar el sistema de gestión de la calidad en relación con el nuevo modelo integrado de planeación y gestión MIPG</t>
  </si>
  <si>
    <t xml:space="preserve">
Promover la utilización de la implementación de la nueva versión de ISOLUCION</t>
  </si>
  <si>
    <t xml:space="preserve">
Cronograma y Plan de Actividades</t>
  </si>
  <si>
    <t xml:space="preserve">
Avance en el cumplimiento de las actividades programadas en el cronograma</t>
  </si>
  <si>
    <t xml:space="preserve">
Avance en el cumplimiento de las actividades programadas </t>
  </si>
  <si>
    <t>La caracterización se realizó en el aplicativo Kactus.</t>
  </si>
  <si>
    <t>1. Diagnóstico del Manual de Funciones y Competencias Laborales de las Secretarías de las áreas misionales.
Elaboración de plan de trabajo.
Realización de capacitación a los delegados del proceso.
Mesas de trabajo con el Grupo de Inspección de Operaciones
2. . El Grupo de Carrera Administrativa está adelantando los Estudios de Verificación para la provisión transitoria mediante la figuera de Encargo o Nombramiento Provisional en los niveles: Controlador de Tránsito Aéreo (6 empleos), Bombero Aeronáutico(2 empleos) y los servicios de AIS/COM/MET (10 empleos)</t>
  </si>
  <si>
    <t>Se identificaron los porcentajes de la población de servidores públicos en actividades de alto riesgo, como lo son los Controladores de Tránsito Aéreo y los Bomberos Aeronáuticos, con alta probabilidad de acreditar los requisitos de 1300 semanas y 50 años o más de edad cumplida. Este hecho los hace objeto de una posible consolidación del derecho al reconocimiento de una pensión de vejez, con miras a iniciar acciones pedagógicas para obtener el reconocimiento de la prestación ante Colpensiones y su posible retiro de la Entidad.</t>
  </si>
  <si>
    <t xml:space="preserve">NO COLOCARON AVANCE NI APARECE LA ACTIVIDAD EN EL SEGUIMIENTO </t>
  </si>
  <si>
    <t xml:space="preserve">Se llevaron a cabo reuniones el 2 y 7 de marzo de 2018 para aclarar las funciones de cada área en el tema PIC. Igualmente, se abordaron temas como Reinducción e Inducción. </t>
  </si>
  <si>
    <t>Realizada entre los meses de febrero y marzo de 18</t>
  </si>
  <si>
    <t>El 28% de las cédulas consultadas coinciden con novedad de retiro hasta en dos meses consecutivos; esto es porque son marcadas en el mes en que los servidores públicos son desvinculados de la entidad y en el mes en que se pagan sus prestaciones sociales; por igual motivo algunas de las cédulas validadas con la base de datos se repiten de un mes a otro.</t>
  </si>
  <si>
    <t>OBSERVACIONES AREAS</t>
  </si>
  <si>
    <t>ACTIVIDADES AJUSTADAS</t>
  </si>
  <si>
    <t xml:space="preserve">Analizar el comportamiento de los canales de comunicación interno y externo a fin de direccionar y afianzar las campañas que se estén divulgando.  </t>
  </si>
  <si>
    <t>Estrategias de comunicación que contribuya a mejorar el servicio al cliente.</t>
  </si>
  <si>
    <t xml:space="preserve">Divulgación de información oportuna, interna y externa con respecto a la gestión de las diferentes aéreas de la Entidad </t>
  </si>
  <si>
    <t xml:space="preserve">La medición de estos resultados se evidencian en la medición trimestral de indicadores, Lo cual se cumplió a satisfacción. </t>
  </si>
  <si>
    <t xml:space="preserve">Esta está relacionada con la primera. </t>
  </si>
  <si>
    <t>Se cancelaron efectivamente seis matriculas, HK5194, HK4920, HK3336, HK4697, HK4283 y la HK4557.
De las siguientes matriculas, se realizaron las siguientes actividades de conformidad con el Plan de Acción: 
Se identificó que de las aeronaves con matrículas  inscritas  en el Registro Aeronáutico Nacional  en condición de inactividad mayor a tres (3) años, hay 290 aeronaves que se encuentran en esta condición.
Una vez identificadas las aeronaves, se dio inicio a  la  actuación administrativa de las matriculas que se relacionan a continuación: 
1. AERONAVES HK591, HK857, HK578, HK836, HK 909, HK902 Y HK1573.
OAP : SE dará como cumplida dentro del trimestre 100% ( 25% para nuestro informe)</t>
  </si>
  <si>
    <t>CUMP OAP                 25%</t>
  </si>
  <si>
    <t>CUMPLIMIENTO           100%</t>
  </si>
  <si>
    <t>Conforme al resultado de la revisión y ajuste de los documentos y formatos, se reflejará el avance en el siguiente reporte</t>
  </si>
  <si>
    <t xml:space="preserve">OBSERVACIONES </t>
  </si>
  <si>
    <t xml:space="preserve">La Dirección Administrativa ha analizado el manual de Supervisoría e Interventoría, generara directrices en circular a emitir en abril  y remite la plantilla de informe supervisoria.
En el siguiente trimestre se recibirá las observaciones a la plantilla, para los ajustes a que haya lugar.. </t>
  </si>
  <si>
    <t xml:space="preserve">La Dirección Administrativa se encuentra actualizando los 16 formatos asociados a los procedimientos,  con el fin de ajustarlos a la normatividad vigente ay a la dinámica de la Entidad. </t>
  </si>
  <si>
    <t>Con base en lo replanteado anteriormente, esta Secretaria adelantara las mesas de trabajo a partir del mes de abril/18 durante el segundo trimestre de la vigencia.</t>
  </si>
  <si>
    <t xml:space="preserve">PRIMER SEMESTRE </t>
  </si>
  <si>
    <t>EVIDENCIAS</t>
  </si>
  <si>
    <t>CUMPL OAP :   23,80%</t>
  </si>
  <si>
    <t xml:space="preserve">CUMPL OAP :  </t>
  </si>
  <si>
    <t>En el aplicativo SUIFP del DNP se encuentran los 33 proyectos formulados, incorporados en la MGA y transferidos a las fichas BPIN.</t>
  </si>
  <si>
    <t>La OAP - Grupo Programación refiere que se cumplió la Meta en su totalidad.</t>
  </si>
  <si>
    <t>PRIMER SEMESTRE</t>
  </si>
  <si>
    <t>Se realizaron informes acerca de Contratación, Atención a Denuncias y avances en los MIPG. Se realiza seguimiento semanal a los hallazgos de CGR y MECI.</t>
  </si>
  <si>
    <t>Cuantas son las auditorias combinadas  que se tienen previstas.</t>
  </si>
  <si>
    <t xml:space="preserve">Como va el procedimiento ?
Cuantos proyectos se encuentran presentados de entrega de infraestructura aeroportuaria.
Aplicación del procedimiento en el 90% proyectos presentados de entrega de infraestructura aeroportuaria </t>
  </si>
  <si>
    <t>Se tiene un instrumento de medicion donde se mide cada uno de los  servicio correpondiente a cada Direcccion adscrita a la SSO,20% de Avance a 31 Marzo se tiene la medicion de las direcciones de DSNA-DIA, pendiente DSA se esta socializando con la Oficina de Planificacion para ser incorporado en el aplicativo ISOLUCION</t>
  </si>
  <si>
    <t>CUMP :  54%</t>
  </si>
  <si>
    <t xml:space="preserve">SEGUNDO TRIMESTRE </t>
  </si>
  <si>
    <t>SEGUNDO TRIMESTRE</t>
  </si>
  <si>
    <t>SEGUNDO  TRIMESTRE</t>
  </si>
  <si>
    <t>METAS CUMPLIDAS 0</t>
  </si>
  <si>
    <t xml:space="preserve"> PRIMER TRIMESTRE</t>
  </si>
  <si>
    <t>ACTIVIDAD CUMPLIDA EN EL PRIMER TRIMESTRE</t>
  </si>
  <si>
    <t>existir correo o un oficio donde sustente esto.</t>
  </si>
  <si>
    <t xml:space="preserve">Si esta actividad era solo para el trimestre. </t>
  </si>
  <si>
    <t>Si esta actividad es para todo el año?</t>
  </si>
  <si>
    <t>Si ya esta socializado ?</t>
  </si>
  <si>
    <t>Avance de implementación</t>
  </si>
  <si>
    <t>Taxis Aéreos 
Donde se encuentra el programa , cuantas son las inspecciones y cuantos son los proveedores?</t>
  </si>
  <si>
    <t>El Secretario de Seguridad Aérea designo en los Coordinadores de Grupo el liderazgo de las modificaciones de las Normas a que haya lugar y se esta trabajando con base en el cronograma definido por el Grupo de Normas Aeronáuticas de la OTA.</t>
  </si>
  <si>
    <t>Cronograma de actividades con el % de cumplimiento Fase No. 1 detallado el cual alcanzo un 100% de cumplimiento para el 2° trimestre de 2018.</t>
  </si>
  <si>
    <t>Disponible en el Bog7 del Grupo de Gestión de Seguridad Operacional.
Pagina web Aerocivil.</t>
  </si>
  <si>
    <t>Mediante Resolución 01833 del 27 de junio de 2018, se adopta el PEGASO, el cual plantea los lineamientos para el desarrollo de las actividades referidas en cada Fase que se requieren para el desarrollo del SSP.</t>
  </si>
  <si>
    <t>Se realizó visita de Inspección al Aeropuerto de Cartagena en el mes de junio de 2018.</t>
  </si>
  <si>
    <t>Las evidencias están disponibles en el Bog 7 del Grupo de Certificación e Inspección de Aeródromos y Servicios Aeroportuarios y en el Correo Electrónicos del Coordinador del Grupo.</t>
  </si>
  <si>
    <t>El cumplimiento se realizó en el primer trimestre.</t>
  </si>
  <si>
    <t>En relación a la actualización y mejora del Programa PIESO vigente, la SSOAC a realizado las siguientes actividades: 
- Revisión integral del Programa con los Coordinadores de Grupo en atención a las funciones propias de cada uno, versus la capacitación requerida.
- Integración de las temáticas de AVSEC y FAL al Programa.
- Separación de las temáticas de PEL y Medicina de Aviación.</t>
  </si>
  <si>
    <t>Disponible en el Bog7 de la SSOAC y en los Correos Electrónicos de cada uno de los responsables designados para cada Área.</t>
  </si>
  <si>
    <t xml:space="preserve">OCEI convocó reunión el 30 de enero de 2018 entre ANI, OTA, Grupo Atención al Usuario y OCEI para coordinar la gestión de las dos Entidades para que el servicio de atención al usuario sea atendido directamente por los concesionarios.
Posteriormente se realizó reunión el 1 de marzo de 2018 en la que asistieron los concesionarios, ANI, OTA con el fin de revisar la propuesta de Aerocivil sobre la modificación procedimiento de atención al usuario en los aeropuertos concesionados. </t>
  </si>
  <si>
    <t>OBSERVACIONES ÁREA</t>
  </si>
  <si>
    <t>Se tiene un consolidado  de 18 tareas  cerradas.</t>
  </si>
  <si>
    <t>La SSO nombró un cuadro administrativo para atender con el personal de las áreas técnicas el análisis de la viabilidad  de los proyectos presentados.</t>
  </si>
  <si>
    <t>De 3 rutas : 1 = 86% falta fase de publicación.
2 -  57% Etapa revisión material
3 - Inicia sus actividades julio 2018 y termina en dic 2018
Archivos borradores en ruta del Coord del Grupo.</t>
  </si>
  <si>
    <t xml:space="preserve">Estructuración del documento FUA
Archivos borradores en ruta del Coord del Grupo. </t>
  </si>
  <si>
    <t>Va en incumplimiento</t>
  </si>
  <si>
    <t xml:space="preserve">Avance corresponde al desarrollo de las actividades de cada uno  de los ASBUS.segun anexo  </t>
  </si>
  <si>
    <t xml:space="preserve">Se ajusta primera actividad para guardar consistencia con el compromisos y la meta.
Falta cronograma.
Reducir el impacto de los fallos jurídicos en contra de la UAEAC 
</t>
  </si>
  <si>
    <t xml:space="preserve">
 "Elaboración Acto Administrativo el cual llevara los lineamientos trazados por la Agencia de Defensa Jurídica del Estado" y su socialización.
</t>
  </si>
  <si>
    <t>Actualización, revisión y seguimiento de los procesos judiciales de la entidad</t>
  </si>
  <si>
    <t>Se mantiene actualizada la matriz de pagos, sentencias y conciliaciones. A Junio.</t>
  </si>
  <si>
    <t>1050 Bog7 OAJ - Matriz de Pagos y Sentencias</t>
  </si>
  <si>
    <t>Se realizaron 2 reuniones con  apoderados el 27 de abril y el 29 de mayo de 2018. (Según cronograma)</t>
  </si>
  <si>
    <t>1050 Bog7 OAJ - Actas de reunión del 27 de abril y 29 de mayo 2018</t>
  </si>
  <si>
    <t>1050 BOG 7 - Carpeta proceso de cada Apoderado.</t>
  </si>
  <si>
    <t>Concertado cronograma a partir de Junio.
Falta un cronograma.
Las resoluciones de pago se encuentran en la carpeta de cada proceso y de apoderado. Se trasladara una carpeta Bog7 OAJ.</t>
  </si>
  <si>
    <t>Intranet  Normatividad y  Bog7 1050 OAJ.</t>
  </si>
  <si>
    <t>Acompañamiento jurídico a los procesos institucionales  - audiencias y comité de Contratación</t>
  </si>
  <si>
    <t>Pendiente de organizar citaciones vs asistencia</t>
  </si>
  <si>
    <t>Se ajusta debido a que no guarda consistencia con el compromiso ni el acta.</t>
  </si>
  <si>
    <t>Bog7 1050 OAJ</t>
  </si>
  <si>
    <t>Elabora  matriz de los proceso de alto impacto para constante revisión y seguimiento (Uno de los pasos exigidos por la Agencia)</t>
  </si>
  <si>
    <t>Proyecto Resolución para presentar al Comité de Conciliación.</t>
  </si>
  <si>
    <t>Sugiere oficio con este tema al JOAP</t>
  </si>
  <si>
    <t>Matriz Aerocivil - ANI - bog7 . 1070 Oficina comercialización</t>
  </si>
  <si>
    <t>Actas - Convenio 005 : Bog7 1070 Acta Convenio Interadministrativo</t>
  </si>
  <si>
    <t>Se ajusta en la 3ra actividad el cronograma a Sept por dependen de la ANI.
En que documento se pueden apreciar las actividades acordadas en los Comités ?
Cumplimiento del 90 % de las actividades acordadas en los Comités interagenciales</t>
  </si>
  <si>
    <t>1070 - Bogy OFIC COMERCIAILIZACION</t>
  </si>
  <si>
    <t>Formato aprobado se puede evidenciar en Isolucion.</t>
  </si>
  <si>
    <t>Se presentó  el análisis y consolidación de los aeropuertos de Popayán y Villavicencio.</t>
  </si>
  <si>
    <t>Se realizó socialización con el Administrador y el Director Regional de los  aeropuertos de Villavicencio y el de Popayán.</t>
  </si>
  <si>
    <t>Bog7 1070 - Verificación de encuestas de Aptos VV, PP y FL.</t>
  </si>
  <si>
    <t>ACUMULADO</t>
  </si>
  <si>
    <t xml:space="preserve">SECOP CONTRATACIÓN
BOG7 4000 DIA - </t>
  </si>
  <si>
    <t>Identificar archivos para evidencia</t>
  </si>
  <si>
    <t>Por ser muy técnico el tema y por la misma información este se  vera realizado por fuera de fechas propuestas.</t>
  </si>
  <si>
    <t>Bog7 K 4107 - ATFCM- 2018</t>
  </si>
  <si>
    <t>La posición OCS esta implementada en el Grupo ATFCM como una extensión de la posición del Grupo de Planeación de Franjas Horarias.</t>
  </si>
  <si>
    <t>Dentro del PDC - SCORE se ha trabajado la mensajeris SSIM para la operación de vuelos no regulares.</t>
  </si>
  <si>
    <t>Actividad No.1 esta totalmente cumplida.</t>
  </si>
  <si>
    <t>Se tiene el documento borrador manual de la determinación de capacidad de pista y sectores del ATC del espacio aéreo colombiano SINEA. Donde se establecieron alcances, limitaciones, conceptualización, metodología y procedimiento a realizar dentro del Proyecto.</t>
  </si>
  <si>
    <t>Se encuentra la DSNA en coordinación con OPAIN para definir el proceso de implementación de la ACDM para el aeropuerto Eldorado.</t>
  </si>
  <si>
    <t>Conseguir copia Actas que tiene OPAIN de este tema</t>
  </si>
  <si>
    <t>Evidencias en ruta: J:\3400-Informatica\2018\001 Actas Equipo Gerencia2018</t>
  </si>
  <si>
    <t>22/05/2018. se realizó sesión de trabajo con los coordinadores de grupo y se hizo una revisión parcial del documento y se ajustó en donde se consideró pertinente.
30/05/2018 se realizó segunda sesión de verificación PETI con la participación de los coordinadores de Grupo. Evidencia acta de comité de gerencia 07.
30/06/2018 se finalizó la verificación se realizaron tres sesiones adicionales. evidencia actas de comité de gerencia 08, 09 y 10
Evidencias en ruta: J:\3400-Informatica\2018\001 Actas Equipo Gerencia2018</t>
  </si>
  <si>
    <r>
      <t xml:space="preserve">Se realizó una reunión de comité de gerencia, con la participación de los coordinadores de Grupo. Acta de comité de gerencia 05.  </t>
    </r>
    <r>
      <rPr>
        <b/>
        <sz val="11"/>
        <color theme="1"/>
        <rFont val="Calibri"/>
        <family val="2"/>
        <scheme val="minor"/>
      </rPr>
      <t>Actividad cumplida</t>
    </r>
  </si>
  <si>
    <t>Teniendo en cuenta que dentro del PAA 2018 se encontró el proceso "CONTRATAR SERVICIOS DE APOYO Y ASESORIA PARA EL FORTALECIMIENTO INSTITUCIONAL - CONTRATAR PROYECTO GESTION DOCUMENTAL" el cual está relacionado con el presente proyecto  y que el avance o establecimiento oficial del Programa de Gestión Documental de la Entidad no es claro, se decide por parte de la Dirección de Informática no adelantar este proceso. Lo anterior también se soporta en que al presentar el anteproyecto de inversión 2019 a la OAP, esta oficina observó no adelantar esta iniciativa hasta que las condiciones en procesos y procedimientos en Gestión Documental de la Entidad estén bien definidas por las áreas responsables.</t>
  </si>
  <si>
    <t>Oficios ADI 3400-2018-012358
1012,028-2018016142</t>
  </si>
  <si>
    <t>6/05/2018 Se han realizado reuniones con proveedores y fabricantes a fin de definir con exactitud las especificaciones técnicas de los servidores.
28/06/2018. se radica en la Dirección administrativa ADI No. 3400-2018019748</t>
  </si>
  <si>
    <t>ADJUDICADOS Y CON REGISTROS PRESUPUESTALES TODOS LOS SEGMENTOS DE ADQUISICION DE PCS Y PERIFERICOS. VALOR TOTAL ADJUDICADO:  2.399.533.121.
EL SALDO SE UTILIZARA PARA ADQUIRIR MAS EQUIPOS A FIN DE ONTENER UN MAYOR CUBRIMIENTO DE LAS NECESIDADES AUN EXISTENTES.</t>
  </si>
  <si>
    <t>En ejecución</t>
  </si>
  <si>
    <t>En estudios previos</t>
  </si>
  <si>
    <t>Bog7 T- 2018 - Secretaria General - Informática</t>
  </si>
  <si>
    <t>Contrato en ejecución</t>
  </si>
  <si>
    <t>Radicado en Administrativa Soporte y mantenimiento balanceadores de carga F5 para trámite pre-contractual</t>
  </si>
  <si>
    <t xml:space="preserve">24/05/2018. Radicado en la Dirección Administrativa el 25/05/2018. Pendiente de avance por parte de dicha Dirección para avanzar en el proceso precontractual.
30/06/2018  se llevó a comité de contratación, si de definió cambiar la modalidad de contratación por subasta inversa. se radicaron los documentos ajustados mediante comunicado ADI No. 3400-2018018352 de fecha 18 de junio de 2018 </t>
  </si>
  <si>
    <t xml:space="preserve">Bog7 T- 2018 - Secretaria General - Informática
</t>
  </si>
  <si>
    <t>Formula Indicador</t>
  </si>
  <si>
    <t xml:space="preserve">Se realizaron las revisiones correspondientes con las respectivas recomendaciones </t>
  </si>
  <si>
    <t>Se realizo presentación del Documento final a la Secretaria General y dio viabilidad para la expedición de la resolución de aprobación.</t>
  </si>
  <si>
    <t>Evidencia en el BOG7 - Secretaria General J/3302-CONTABILIDAD/2018 / 178-ESTADOS FINANCIEROS / 03 MARZO / INFORMACIÓN FINANCIERA ECONÓMICA SOCIAL Y AMBIENTAL 
- CHIP ESFA Apertura 
- CONVERGENCIA I Trimestre
BOG7-Secretaria General (J) / 3300-Financiera/2018/Informe sobre los avances Plan de Acción
-Oficio 3300-184-2018020401 Segundo informe Sobre los Avances de hallazgos y Plan de acción</t>
  </si>
  <si>
    <t xml:space="preserve">Se excluyo de la gestión institucional, la contratación de la Consultoría de Apoyo a la implementación de las normas internacionales NICSP, toda vez que, al interior del equipo de trabajo de la Dirección Financiera con la coordinación de Contabilidad, se realizaron las tareas de preparación y envío de la información contable a la CGN cumpliendo con los requisitos de las NICSP. </t>
  </si>
  <si>
    <t xml:space="preserve">Se trasmitió el ESFA  a la CGN </t>
  </si>
  <si>
    <t>Se trasmitió el balance correspondiente al I Trimestre del 2018 (Información contable publica)</t>
  </si>
  <si>
    <t>Evidencia en el BOG7 - Secretaria General J/3302-Contabilidad/2018 / 178-Estados Financieros / 03MARZO / Información Financiera, Económica, Social y Ambiental.</t>
  </si>
  <si>
    <t>Se efectuaron las diferentes mesas de trabajo entre CONTRY FINANZAS y Grupos de Trabajo de la Aerocivil</t>
  </si>
  <si>
    <t>Documento disponible en la Dirección financiera (en físico)</t>
  </si>
  <si>
    <t>Se encuentra en tramite la resolución de aprobación de las políticas contables.</t>
  </si>
  <si>
    <t xml:space="preserve">Se culmina el tramite en el III trimestre, por lo cual se registra seguimiento para le mes de Julio </t>
  </si>
  <si>
    <t xml:space="preserve">Para el Seguimiento del segundo trimestre, el área realiza el registro del cronograma </t>
  </si>
  <si>
    <t>Requisitos  cumplidos  para   obtención de la membresía plena del programa Trainair Plus  por  parte de  la OACI.</t>
  </si>
  <si>
    <t>El viernes 23 de febrero de 2018 vía electrónica se comunica a la comunidad del Centro de Estudios Aeronáuticos las felicitaciones por el logro alcanzado de recibir la certificación que acredita al CEA como Institución de Educación Superior, y de igual manera el 10 de marzo de 2018 se realizó un evento en el auditorio Rafael Valdez Tavera para el mismo fin.</t>
  </si>
  <si>
    <t>Meta cumplida 100% en el segundo trimestre de la vigencia</t>
  </si>
  <si>
    <t xml:space="preserve">Con la radicación de la solicitud, se encuentran a la espera de la respuesta por parte de SSOAC, por medio de la cual certifican dicho programa </t>
  </si>
  <si>
    <t>Pendiente por parte de la SSOAC, por lo cual se realiza programación en el cronograma para el mes de Octubre.</t>
  </si>
  <si>
    <t xml:space="preserve">Con base en la información consignada en el SIAII y la oferta académica (PIC2018) se identificaron los espacios de formación existentes y se consolidaron en un documento final denominado Propuesta de Codificación de la Oferta Académica </t>
  </si>
  <si>
    <t>Basado en el documento Guía de Clasificación de las actividades académicas y programas de formación se identifican aquellos espacios que son susceptibles de pasar a ser denominados a créditos académicos, de cual se genero el documento en Excel Distribución e créditos de la oferta académica</t>
  </si>
  <si>
    <t>El documento Guía, contiene  la normalización de las denominaciones e intensidades de las actividades académicas y oferta educativa del CEA, lo cual será sujeto de aprobación por los diferentes estamentos internos del CEA.</t>
  </si>
  <si>
    <t>Para el cumplimiento del 100% evidencias Actas de comité</t>
  </si>
  <si>
    <t xml:space="preserve">Planificar las actividades de elaboración y circulación de los productos de investigación desarrollados </t>
  </si>
  <si>
    <t>Desarrollar los productos y realizar las actividades de circulación de los productos</t>
  </si>
  <si>
    <t>Se realizara presentación de resultados en el II FORO Sector Aéreo 2030, el cual se realizara el 05 de julio de 2018</t>
  </si>
  <si>
    <t xml:space="preserve">Para el Seguimiento, el área realiza el registro del cronograma. </t>
  </si>
  <si>
    <t>Recibir la membresía como MIEMBRO PLENO del programa TRAINAIR PLUS de la OACI, para la adición y ofrecimiento de un nuevo curso CMDN basado en esta metodología.</t>
  </si>
  <si>
    <t>no aplica seguimiento para el 2do trimestre</t>
  </si>
  <si>
    <t xml:space="preserve">Se realizara presentación de resultados en el II FORO Sector Aéreo 2030, el cual se realizara el 05 de julio de 2018.
Para el Seguimiento, el área realiza el registro del cronograma. </t>
  </si>
  <si>
    <t xml:space="preserve">OBSERVACIONES ÁREA </t>
  </si>
  <si>
    <t>Las evidencias se encuentran ubicadas en el BOG7 Institucional - Dirección Subdirección - 1042 Planeación - Plan de Acción 2018</t>
  </si>
  <si>
    <t>Concluida la etapa 3 del  proceso de  Normalizado-CMDN con la Impartición del curso el 23 al 27 de abril a un Grupo de 15 controladores de Tránsito Aéreo de las diferentes regionales aeronáuticas del País, para la obtención de la MEMBRESÍA PLENA en el programa Train Air Plus de la OACI. - “Investigación de Incidentes ATS, como herramienta del SMS”.</t>
  </si>
  <si>
    <t>Se atendieron las observaciones presentadas por parte de la SSOAC, ajustando el programa "Curso Básico Control por Procedimientos del Área ATS" , generando el documento del programa</t>
  </si>
  <si>
    <t>Para el Seguimiento del segundo trimestre, el área realiza el registro del cronograma 
La presente actividad, no aplica para seguimiento en el 2do trimestre, se registra avance.</t>
  </si>
  <si>
    <t>Se  radico  comunicación  de fecha 17 de abril  de 2018  dirigida  a la Secretaria Operacional y de  Aviación Civil   Nro. 1041-2018011057 de 17 de Abril de 2018. .. " Solicitud adición  Programa Académico " Curso Básico Control Aproximación y Área por  Procedimientos  del  Área  ATS.  en espera de  observaciones que se  puedan  presentar   y  aprobación del mismo.</t>
  </si>
  <si>
    <t>En espera de  respuestas  aprobación del mismo. Mediante  comunicación  No. 1041-2018011057 de 17 de Abril de 2018</t>
  </si>
  <si>
    <t>Las evidencias se encuentran ubicadas en el BOG7 Institucional - Dirección Subdirección - 1045 Grupo de Calidad - Plan de Acción 2018</t>
  </si>
  <si>
    <t xml:space="preserve">Normalizar   el 50% de la  oferta  académica  del CEA bajo  el  sistema  de Créditos de los cuales la intensidad sea de 160 horas o mas (Sobre cuanto es la oferta académica?)
Transición de intensidades horarias a sistema de créditos </t>
  </si>
  <si>
    <t>Las evidencias son los productos de investigación, se encuentran en el BOG7 Institucional - Dirección Subdirección - 1046 Grupo de Investigación académico - Plan de Acción 2018</t>
  </si>
  <si>
    <t xml:space="preserve">Se  realizó  un  análisis  sobre  la  tipología  de 6 productos investigación que  contribuyan   al   posicionamiento del Grupo  Investigación- CEA  ante  Colciencias.  </t>
  </si>
  <si>
    <t xml:space="preserve">Cuales son los productos de investigación y si existe alguna diferentes con los productos científicos ?  
Se valido que existe una inconsistencia en la redacción del indicador, ya que son Productos de investigación </t>
  </si>
  <si>
    <t>Se  encuentra  publicados en la  pagina  web de la  entidad: http://www.aerocivil.gov.co/cea/Investigación/InvestigacionCEA/productos-de-investigación</t>
  </si>
  <si>
    <t>Se  han  desarrollado  tres  productos  de  investigación  científica:
1. Implementación de sistema para la medición de fuerzas aerodinámicas en un túnel de viento subsónico. 
2, Diseño Preliminar De Un Sistema Fotovoltaico Para La Estación Aeronáutica Ubicada En El Cerro Tasajero. 
3 sistemas Remotos Centralizados: Una Solución Efectiva Para El Mantenimiento Aeronáutico;  los cuales se  encuentra  publicados en la  pagina  web de la  entidad: http://www.aerocivil.gov.co/cea/Investigación/InvestigacionCEA/productos-de-investigación</t>
  </si>
  <si>
    <t>Evidencias: La  información  se    encuentran en la  siguiente  ruta pagina  WEB  de la  Entidad. http://www.aerocivil.gov.co/Aerocivil/foro 2030</t>
  </si>
  <si>
    <t>Se realizó el FORO en los tiempos y agenda establecidas los días 9 y 10 de abril de 2018. la  información  se    encuentran en la  siguiente  ruta pagina  WEB  de la  Entidad. http://www.aerocivil.gov.co/Aerocivil/foro 2030/</t>
  </si>
  <si>
    <t xml:space="preserve">Dentro del Primer Foro se realizo la planeación del Plan estratégico Aeronáutico.
Para el Seguimiento, el área realiza el registro del cronograma. </t>
  </si>
  <si>
    <t xml:space="preserve">Se realizaron mesas de trabajo de la mano con la OAP, respecto a la presentación del  plan  estratégico, orientado  a 7  ejes  temáticos  entre  ellos   el  Desarrollo del talento humano en el sector, definiendo  el   objetivo de  (...)   Fortalecer la gestión del  conocimiento para  lograr  el  desarrollo  integral  y  sostenible del  talento Humano, en línea con el  crecimiento de la  Aviación  civil en  Colombia.   </t>
  </si>
  <si>
    <t xml:space="preserve">Las evidencias se encuentran ubicadas en el BOG7 Institucional - Dirección Subdirección - 1042 Planeación - Plan de Acción 2018 
Informe sobre la impartición del CMDN (Oficio 1044-2018014390), Material Didáctico Normalizado (Programa Investigación de incidentes ATS)  </t>
  </si>
  <si>
    <t>Elaborar una programación anual a los aeródromos, aeropuertos, servicios aeroportuarios, servicios ANS, facilitación y AVSEC a inspeccionar, teniendo en cuenta el análisis de riesgo del año 2017.</t>
  </si>
  <si>
    <t>Realizar reuniones preliminares con los apoderados con el fin de cumplir con lo establecido en el cronograma.</t>
  </si>
  <si>
    <t>Revisión y análisis de los pliegos  contractuales de uso en la entidad. -( Se ajusta)</t>
  </si>
  <si>
    <t>Coordinar la estrategia de defensa judicial de la UAEAC  con la Agencia Nacional de Defensa Judicial</t>
  </si>
  <si>
    <t xml:space="preserve"> "Elaboración Acto Administrativo el cual llevara los lineamientos trazados por la Agencia de Defensa Jurídica del Estado" y su socialización.</t>
  </si>
  <si>
    <t>Desarrollo del formato de aplicación del Sondeo de opinión.</t>
  </si>
  <si>
    <t>Definición y cumplimiento de cronograma.</t>
  </si>
  <si>
    <t>Aplicación del muestreo en aeropuerto seleccionado.</t>
  </si>
  <si>
    <t>Tabulación, análisis y consolidación del informe de resultados.</t>
  </si>
  <si>
    <t>Socialización con las áreas para el desarrollo de matriz de seguimiento.</t>
  </si>
  <si>
    <t>Se adelantó la tabulación, análisis y consolidación del informe de los aeropuertos de Popayán y Villavicencio, en la actualidad se encuentra en la fase de tabulación el aeropuerto de Florencia para el análisis y presentación del informe en el mes de julio.</t>
  </si>
  <si>
    <t xml:space="preserve">Etapa de consolidación (Adquisición y puesta en funcionamiento de una herramienta tecnológica para el desarrollo de este proceso).
</t>
  </si>
  <si>
    <t>Análisis y definición de los aeropuertos para la estructuración  para el desarrollo de las APP publicas</t>
  </si>
  <si>
    <r>
      <t xml:space="preserve">Base de gestión: 8 Instrumentos bilaterales. 
Para el primer trimestre se realizaron las siguientes actividades:
- Cronograma elaborado 
- Se adelantaron mesas de trabajo obteniendo como resultado la suscripción del </t>
    </r>
    <r>
      <rPr>
        <b/>
        <sz val="11"/>
        <rFont val="Calibri"/>
        <family val="2"/>
        <scheme val="minor"/>
      </rPr>
      <t>instrumento bilateral aerocomercial</t>
    </r>
    <r>
      <rPr>
        <sz val="11"/>
        <rFont val="Calibri"/>
        <family val="2"/>
        <scheme val="minor"/>
      </rPr>
      <t xml:space="preserve"> con la Republica Argentina.
Actualmente se estan realizando las siguientes actividades:
- Se enviaron 24 cartas a las autoridades aeronáuticas de diferentes paises con el fin de crear o revisar el instrumento bilateral que rija las relaciones aerocomerciales de Colombia con cada uno de estos paises
- Se estan realizando seguimientos en 23 Embajadas acreditadas en el exterior 
- Coordinación institucional con el Ministerio de Relaciones Exteriores 
- Reunión con Norwegian (Interés de operación a Colombia interes de Emirates y una aerolínea chilena)
- Solicitud de mandato como Política Pública al Concejo Directivo.  
Lo anterior teniendo en cuenta el interes de Colombia para promover y facilitar los servicios de transporte aéreo.
</t>
    </r>
    <r>
      <rPr>
        <b/>
        <sz val="11"/>
        <rFont val="Calibri"/>
        <family val="2"/>
        <scheme val="minor"/>
      </rPr>
      <t>OAP :</t>
    </r>
    <r>
      <rPr>
        <sz val="11"/>
        <rFont val="Calibri"/>
        <family val="2"/>
        <scheme val="minor"/>
      </rPr>
      <t xml:space="preserve"> Para el avance de la tercera actividad debe reflejar fecha de medición y de cumplimiento.
</t>
    </r>
  </si>
  <si>
    <r>
      <t xml:space="preserve">Numero de  eventos programados : Son los 8 instru mentos bilaterales? Se puede conocer cronograma cuales son los países? 
Definir en que momento participan las dos áreas.
</t>
    </r>
    <r>
      <rPr>
        <b/>
        <sz val="11"/>
        <color theme="1"/>
        <rFont val="Calibri"/>
        <family val="2"/>
        <scheme val="minor"/>
      </rPr>
      <t>OAP :</t>
    </r>
    <r>
      <rPr>
        <sz val="11"/>
        <color theme="1"/>
        <rFont val="Calibri"/>
        <family val="2"/>
        <scheme val="minor"/>
      </rPr>
      <t xml:space="preserve"> Para el avance de la tercera actividad debe reflejar fecha de medición y de cumplimiento.</t>
    </r>
  </si>
  <si>
    <r>
      <t xml:space="preserve">Cuantos numerales a reformular? Son 37
</t>
    </r>
    <r>
      <rPr>
        <sz val="11"/>
        <color rgb="FFFF0000"/>
        <rFont val="Calibri"/>
        <family val="2"/>
        <scheme val="minor"/>
      </rPr>
      <t xml:space="preserve"> racionalización de los requisitos para el acceso al mercado aéreo  y las modalidades del transporte aéreo. RAC 3</t>
    </r>
    <r>
      <rPr>
        <sz val="11"/>
        <color theme="1"/>
        <rFont val="Calibri"/>
        <family val="2"/>
        <scheme val="minor"/>
      </rPr>
      <t xml:space="preserve">
OAP : El area debe contemplar la primera actividad que es un cronograma. (Se debe evidenciar)
y la tercera actividad debe mencionar cuando se programa la actualización</t>
    </r>
  </si>
  <si>
    <r>
      <rPr>
        <b/>
        <sz val="11"/>
        <color theme="1"/>
        <rFont val="Calibri"/>
        <family val="2"/>
        <scheme val="minor"/>
      </rPr>
      <t xml:space="preserve">Fuente </t>
    </r>
    <r>
      <rPr>
        <sz val="11"/>
        <color theme="1"/>
        <rFont val="Calibri"/>
        <family val="2"/>
        <scheme val="minor"/>
      </rPr>
      <t>: Áreas Entidad y consolidado OAP.</t>
    </r>
  </si>
  <si>
    <r>
      <t xml:space="preserve">De acuerdo con el plan anticorrupción y de atención al ciudadano se cumplió con la socialización y publicación del mapa de riesgos de corrupción de la entidad, a 31 de enero de 2018.
OAP : Las actvidades se realizaran en dos tiempos por lo tanto su medicion es semestral por lo tanto se encuentra cumplido el primer semestre. </t>
    </r>
    <r>
      <rPr>
        <sz val="11"/>
        <color rgb="FFFF0000"/>
        <rFont val="Calibri"/>
        <family val="2"/>
        <scheme val="minor"/>
      </rPr>
      <t>(50% de todo, 100% del semestre)</t>
    </r>
  </si>
  <si>
    <r>
      <rPr>
        <sz val="11"/>
        <color rgb="FFFF0000"/>
        <rFont val="Calibri"/>
        <family val="2"/>
        <scheme val="minor"/>
      </rPr>
      <t xml:space="preserve">
</t>
    </r>
    <r>
      <rPr>
        <sz val="11"/>
        <rFont val="Calibri"/>
        <family val="2"/>
        <scheme val="minor"/>
      </rPr>
      <t xml:space="preserve">
Cronograma de Actividades</t>
    </r>
  </si>
  <si>
    <t>ACTIVIDADES :  16</t>
  </si>
  <si>
    <t xml:space="preserve">OBSERVACIONES
Esta actividad  se desarrolla de manera semanal analizando la información. Se toman acciones, en caso de requerirse, de acuerdo a las directrices de la Dirección General o a la información que las áreas nos generen.  </t>
  </si>
  <si>
    <t>INDV</t>
  </si>
  <si>
    <r>
      <t xml:space="preserve">Sobre esta actividad se realizará el seguimiento : </t>
    </r>
    <r>
      <rPr>
        <b/>
        <sz val="11"/>
        <color theme="1"/>
        <rFont val="Calibri"/>
        <family val="2"/>
        <scheme val="minor"/>
      </rPr>
      <t xml:space="preserve"> Implementacion del instrumento  de medicion para medir las metas del PNA en las direcciones de la SSO.</t>
    </r>
  </si>
  <si>
    <t>Adquisición de equipos electrógenos, UPS  y migración hacia los sistemas LED en el lado aire                                                                  ((PE/PP)*0.2; número de proyectos 6</t>
  </si>
  <si>
    <t>Revisar y diagnosticar los documentos que están asociados al proceso de contratación de la Entidad.</t>
  </si>
  <si>
    <t xml:space="preserve"> Actas del 27-abril-2018, 02-mayo de 2018 y 08-mayo-2018</t>
  </si>
  <si>
    <t>Identificar las necesidades para sensibilización</t>
  </si>
  <si>
    <t xml:space="preserve">Elaborar cronograma de sensibilización </t>
  </si>
  <si>
    <t>Realizar los programas de sensibilización</t>
  </si>
  <si>
    <t>No. De Circular 3200,82-2018009050 de fecha 02/Abril/2018</t>
  </si>
  <si>
    <t xml:space="preserve">Se viene cumpliendo el cronograma de sensibilización planteado </t>
  </si>
  <si>
    <t>Se adjunta lista de asistencia a capacitación Regional Antioquia, Cundinamarca y Atlántico.</t>
  </si>
  <si>
    <t>Pendiente oficio por medio del cual se realizan los ajustes de las actividades para este compromiso</t>
  </si>
  <si>
    <t>no aplica para seguimiento del II trimestre
Pendiente oficio por medio del cual se realizan los ajustes de las actividades para este compromiso</t>
  </si>
  <si>
    <t>BOG7-Secretaria General - 3200 Administrativa / 2018 Plan de Acción - Acuerdo / Precontractual</t>
  </si>
  <si>
    <t>BOG7-Secretaria General - 3200 Administrativa / 2018 Plan de Acción - Acuerdo / Evidencias</t>
  </si>
  <si>
    <t xml:space="preserve">
Primer Trimestre:
Se realizó la comunicación a los supervisores sobre las responsabilidades contractuales y a los ordenadores del gasto 
(Se registra el seguimiento para el primer trimestre, ya que esta actividad se ajusto para el segundo trimestre)</t>
  </si>
  <si>
    <t xml:space="preserve">Se realiza ajuste al cronograma a partir del III trimestre </t>
  </si>
  <si>
    <t xml:space="preserve">Proponer modificaciones </t>
  </si>
  <si>
    <t xml:space="preserve">Pendiente oficio por medio del cual se realizan los ajustes de las actividades para este compromiso
Se realiza ajuste al cronograma a partir del III trimestre </t>
  </si>
  <si>
    <t>Acta de fecha 15 de Junio ISOLUCION</t>
  </si>
  <si>
    <t>Se elaboraron los siguientes documentos: 
1- Formato Registro de Asistencia Audiencia de Adjudicación
2- Se elaboró el procedimientos de las modalidades de contratación de  Licitación Pública y Selección Abreviada de menor cuantía, y de Mínima Cuantía, así como los correspondientes flujogramas, los cuales serán revisados en coordinación con la OAP.
3-Se encuentran elaborados los complementarios de pliegos de condiciones  de Licitación Pública y Selección Abreviada de menor cuantía, así como la invitación pública para Mínima Cuantía.</t>
  </si>
  <si>
    <t>Se envío Circular para Supervisores con Formato de Informe de Ejecución y supervisión contractual</t>
  </si>
  <si>
    <t xml:space="preserve">Se revisaron procesos los siguientes:
- Servicio Aseo y cafetería (documentar e implementar formatos)
- Servicio de Transporte  (ver formatos) 
- Mantenimiento vehículos (documentar y toma de decisiones) </t>
  </si>
  <si>
    <t>Se le explico a Zully y se facilito el Excel.</t>
  </si>
  <si>
    <t>Para el seguimiento del segundo trimestre, se revisaron los  indicadores del proceso Contractual según las siguientes actas: - Actas del 27-abril-2018, 02-mayo de 2018 y 08-mayo-2018:
a) Efectividad en el cumplimiento del PAA.
b) Calidad de proyectos presentados por ordenadores del gasto a la Dirección Administrativa.
c) Procesos Sancionatorios</t>
  </si>
  <si>
    <t>En termino</t>
  </si>
  <si>
    <t>Se realizó y se encuentra reflejado en el Plan de Auditorías 2018 aprobado.</t>
  </si>
  <si>
    <t>http://www.aerocivil.gov.co/atencion/control/Documents/Plan%20de%20Auditorias%202018%20V1.pdf</t>
  </si>
  <si>
    <t>N/A para el segundo trimestre</t>
  </si>
  <si>
    <t>Conformación de las auditorias (MiPG, Contratación, Mejoramiento, Denuncias e Informes de Ley). Estos se realizan durante la vigencia 2018 de acuerdo con el Plan de auditorias. Para este primer trimestre se programado 2 Dimensiones de MIPG, cumpliéndose-</t>
  </si>
  <si>
    <t>El cumplimiento del Plan de Auditorías en el segundo trimestre es 62%, en actividades de asesoría, acompañamiento, atención de quejas y denuncias de línea Anticorrupción,  informes de ley e Informes de Auditoría como se refleja en seguimiento del Plan de auditorías 2018.  El porcentaje obedece a cambios de fecha de las auditorías programadas inicialmente y al sistema de medición, por cuanto no se reporta terminada una auditoría hasta cuando se genera el informe en isolución, así ya se haya remitido el informe a los involucrados.</t>
  </si>
  <si>
    <t xml:space="preserve">Se realizaron 3 informes de auditorías combinadas de 4 programados; adicionalmente, el 16, 17 y 22 de mayo de 2018 se realizó capacitación a 29 auditores ISO 9001:2015 en el Modelo Integrado de Planeación y Gestión MIPG para generar el conocimiento del modelo y lograr realizar las auditorías combinada, 9 de los Auditores capacitados son de los Oficina de control Interno, los demás pueden apoyar la gestión de las auditorías combinadas.  El grupo de auditores denominado MIPG se encuentra elaborando la estrategia para la vinculación de los auditores de calidad. </t>
  </si>
  <si>
    <t>Resoluciones de pago de las sentencia y conciliaciones a Junio.</t>
  </si>
  <si>
    <t>Se recibieron 5 solicitudes de concepto (15 días hábiles a apartar de fecha de recibido) y se emite respuesta en el menor tiempo posible.</t>
  </si>
  <si>
    <t xml:space="preserve">Se identificaron los procesos  de alto riesgo  e impacto para la entidad los cuales están en los 4 pasos exigidos por la Agencia. </t>
  </si>
  <si>
    <t xml:space="preserve">Se realizaron los 4 pasos exigidos por la Agencia para la formulación de la Política y la misma indicó que la entidad ya puede registrar el Acto Administrativo al Comité de Conciliación.
</t>
  </si>
  <si>
    <t>Falta cronograma.
Unificar criterios  jurídicos se realiza a través de los conceptos</t>
  </si>
  <si>
    <t>La Oficina de Comercialización e Inversión realizó la convocatoria de la reunión y hasta aquí llega el compromiso de la Oficina.</t>
  </si>
  <si>
    <t xml:space="preserve">Se presentó informe ejecutivo el 30 de junio.  (Matriz Aerocivil - Aní - Informes). Mensualmente se van gestionando las tareas pendientes y se van cerrando. </t>
  </si>
  <si>
    <t xml:space="preserve">Link actas - 
En el mes de mayo se realizaron 2 reuniones los días 17 y 24 de mayo para revisar el Convenio,  el día 7 de junio se realizó la última reunión pero la ANI no se acoge a algunos puntos que la Aerocivil consideran se deben incluir en el Convenio tales como:   
                                                                              1. La intervención de la Aerocivil en la estructuración de los proyectos de las APP.       2. Adquisición de predios a nombre de la Aerocivil y no de la ANI.                                        3.Intervención de la Aerocivil en los comités fiduciarios.                                                            ANI enviará a la Aerocivil una comunicación sobre su postura final del convenio.
Revisado y Actualizado pero no esta aceptado por parte de la ANI.                       </t>
  </si>
  <si>
    <t>El proyecto de procedimiento esta adelantado en un 50%, con  acompañamiento de la Oficina de Planeación, se presentó  flujograma  a  la OAP. A la fecha nos encontramos ajustando observación de la OAP. La OCEI presentó análisis financiero de la IP campo de vuelo Eldorado.</t>
  </si>
  <si>
    <t>Isolución - Dirección Estratégico - Procedimiento de manejo APP - IP</t>
  </si>
  <si>
    <t>El 9 de mayo se aprobó por parte del Coordinador del Grupo de Concesiones Aeroportuarias y la Jefe de la Oficina de Comercialización e Inversión el procedimiento de las APP, se encuentra en Isolucion.</t>
  </si>
  <si>
    <r>
      <t xml:space="preserve">La OCEI coordinará con el Gerente del Proyecto y el Grupo contraparte asignado por la SSO, de acuerdo con las mesas de trabajo técnicas cuyo resultado es un documento de viabilidad, no viabilidad u observaciones del proyecto presentado..
</t>
    </r>
    <r>
      <rPr>
        <b/>
        <sz val="10"/>
        <rFont val="Arial"/>
        <family val="2"/>
      </rPr>
      <t/>
    </r>
  </si>
  <si>
    <t xml:space="preserve"> El  Gerente del Proyecto y el Grupo contraparte asignado por la SSO recopilará y elaborará el documento de viabilidad, no viabilidad, u observaciones suscrito por el SSO, el que envía a OCEI.
OCEI realiza análisis jurídico financiero del proyecto, el que se enviara a la ANI junto con el documento de SSO.</t>
  </si>
  <si>
    <t>Se desarrollo formato con acompañamiento de la Oficina de Planeación.</t>
  </si>
  <si>
    <t xml:space="preserve">Isolución - Dirección Estratégico - Instructivo  sondeo opinión </t>
  </si>
  <si>
    <t>El área Solicitará a la OAP ajuste al nombre del indicador.</t>
  </si>
  <si>
    <t>Ya se estructuro el cronograma y se cumplirá de acuerdo con lo establecido.</t>
  </si>
  <si>
    <t>Se cumplió en el primer trimestre</t>
  </si>
  <si>
    <t>Se realizó sondeo de opinión  a los aeropuertos de Villavicencio, Popayán y  Florencia según cronograma establecido esta programada la visita al aeropuerto de   Ibagué  pero la aplicación se hará una vez se verifique el traslado de las aerolíneas a la nueva terminal aérea recientemente inaugurada.</t>
  </si>
  <si>
    <t>Por desarrollar de acuerdo con la aplicación del sondeo en los Aeropuertos seleccionados.</t>
  </si>
  <si>
    <t>Por desarrollar de acuerdo con la tabulación, el análisis y la consolidación.</t>
  </si>
  <si>
    <t>Se socializara con la administración del Aeropuerto trabajado, la Dirección Regional y las áreas que tengan injerencia en el tema.</t>
  </si>
  <si>
    <t xml:space="preserve">Bog7 1070 - Verificación de encuestas de Aptos VV, PP y FL. - correos electrónicos </t>
  </si>
  <si>
    <t>Se tiene un instrumento de medición donde se mide cada uno de los  servicios correspondiente a cada Dirección adscrita a la SSO, se tiene la medición de las direcciones de DSNA-DIA (80%). (La  DSA esta  socializando con la Oficina de Planificación los servicios aeroportuarios  para ser incorporados en la medición de las metas del PNA</t>
  </si>
  <si>
    <t xml:space="preserve">25% de avance Se verifico durante el trimestre que los proyectos suscritos en el PAA estén acordes con las metas del anexo de inversión del PNA </t>
  </si>
  <si>
    <t>Optimización de los procedimientos de aproximación, guía vertical Incluida.</t>
  </si>
  <si>
    <t>Información meteorológica soportando la eficiencia y la seguridad operacional mejorada.</t>
  </si>
  <si>
    <t>Mayor eficiencia para manejar la afluencia mediante la planificación basada en una visión a escala de la red</t>
  </si>
  <si>
    <r>
      <t xml:space="preserve">Se requiere cambio en la actividad ,quedaría así :  </t>
    </r>
    <r>
      <rPr>
        <b/>
        <sz val="11"/>
        <color theme="1"/>
        <rFont val="Calibri"/>
        <family val="2"/>
        <scheme val="minor"/>
      </rPr>
      <t>Implementación del instrumento  de medición para medir las metas del PNA en las direcciones de la SSO.</t>
    </r>
    <r>
      <rPr>
        <sz val="11"/>
        <color theme="1"/>
        <rFont val="Calibri"/>
        <family val="2"/>
        <scheme val="minor"/>
      </rPr>
      <t xml:space="preserve">
20% de avance.
Se  esta revisando la funcionalidad del instrumento en la DSA , DIA  y DSNA  </t>
    </r>
  </si>
  <si>
    <t xml:space="preserve"> Formato Excel de control del grupo de Proyectos: Una vez llega el proyecto   revisa que cada proyecto radicado cumpla con las etapas  de ordenación del Gasto de los Proyectos de inversión para solicitud del CDP. Verifica que  el proyecto se  encuentre en el PAA y en el PNA , de lo contrario  se devuelve a la dirección correspondiente para actualizar o corregir. </t>
  </si>
  <si>
    <t xml:space="preserve">
H:\1020-ControlInterno\2018\420 PLANEACION, GESTION, SEGUIMIENTO Y AUTOEVALUACION\420.2 PLAN DE ACCION\PLAN DE ACTIVIDADES - PLAN DE AUDITORIAS</t>
  </si>
  <si>
    <t>se evalúa frente a la gestión realizada por la Dirección de Telecomunicaciones, frente al 30% previsto para el primer trimestre. El área requiere ajustar el numero de proyectos (procesos) relacionados en cada actividad</t>
  </si>
  <si>
    <r>
      <rPr>
        <b/>
        <sz val="11"/>
        <rFont val="Calibri"/>
        <family val="2"/>
        <scheme val="minor"/>
      </rPr>
      <t>%</t>
    </r>
    <r>
      <rPr>
        <sz val="11"/>
        <rFont val="Calibri"/>
        <family val="2"/>
        <scheme val="minor"/>
      </rPr>
      <t>= [Número de proyectos radicados en D. Administrativa/ Proyectos estructurados Σ(DITEL+DIA+DSA)]*100</t>
    </r>
  </si>
  <si>
    <t>Fecha cumplimiento Diciembre 2018 - Trimestral en porcentaje</t>
  </si>
  <si>
    <r>
      <t xml:space="preserve">1. </t>
    </r>
    <r>
      <rPr>
        <sz val="11"/>
        <color rgb="FFFF0000"/>
        <rFont val="Calibri"/>
        <family val="2"/>
        <scheme val="minor"/>
      </rPr>
      <t>Actividades cumplidas Vs Actividades programadas</t>
    </r>
    <r>
      <rPr>
        <sz val="11"/>
        <color theme="1"/>
        <rFont val="Calibri"/>
        <family val="2"/>
        <scheme val="minor"/>
      </rPr>
      <t xml:space="preserve">
2. Rutas implementadas PBN 
3. Reducción de Bióxido Carbono
(Reducción de demoras en tiempo de vuelos civiles 2. Reducción en toneladas de CO2)</t>
    </r>
  </si>
  <si>
    <t xml:space="preserve">
Con el mismo indicador se realizará la declaración de capacidad con los ajustes que se vengan realizando en reuniones con la DSNA y LA SSO
1. Capacidad de espacio aéreos declarados TMA Bogotá Vs Espacios aéreos  TMA Bogotá.
2. Capacidad de pistas declaradas aeropuerto Bogotá Vs pistas aeropuerto Bogotá.
</t>
  </si>
  <si>
    <t xml:space="preserve">Legalización de la posición (cargo) dentro de la estructura organizacional (Optimización de procesos de intercambio de información por mensajería SSIM por parte de la aviación  no regular)
</t>
  </si>
  <si>
    <t>La circular 066 de la SSO se encuentra en revisión para la implementación formal del proceso CDM.</t>
  </si>
  <si>
    <t>Elaboración Diagnostico SWIM</t>
  </si>
  <si>
    <t>para el cumplimiento de esta actividad se programaron actividades tendientes a la modernización y prestación del servicio de Vigilancia  durante el trimestre del 14,13% y como avance de la vigencia 9,63%</t>
  </si>
  <si>
    <t>para el cumplimiento de esta actividad se programaron actividades tendientes a la modernización y prestación del servicio de Vigilancia  durante el semestre del 25,4% y como avance de la vigencia 22,4%</t>
  </si>
  <si>
    <t>para el cumplimiento de esta actividad se programaron actividades tendientes a la modernización y prestación del servicio SEI  durante el trimestre del 4,5% y como avance de la vigencia4,5%</t>
  </si>
  <si>
    <t>para el cumplimiento de esta actividad se programaron actividades tendientes a la modernización y prestación del servicio SEI  durante el semestre del 19,7% y como avance de la vigencia14,8%</t>
  </si>
  <si>
    <t>para el cumplimiento de esta actividad se programaron actividades tendientes a la modernización y prestación del servicio Ambiental  durante el trimestre del 12% y como avance de la vigencia 10%</t>
  </si>
  <si>
    <t>para el cumplimiento de esta actividad se programaron actividades tendientes a la modernización y prestación del servicio Ambiental  durante el semestre del 19,48 y como avance de la vigencia 16,84%</t>
  </si>
  <si>
    <t>para el cumplimiento de esta actividad se programaron actividades tendientes a la modernización y prestación del servicio de Sanidad  durante el trimestre del 3% y como avance de la vigencia4%</t>
  </si>
  <si>
    <t>para el cumplimiento de esta actividad se programaron actividades tendientes a la modernización y prestación del servicio de Sanidad  durante el semestre del 6,20% y como avance de la vigencia 6,70%</t>
  </si>
  <si>
    <t>para el primer trimestre no aplica su seguimiento, el cual consiste en establecer Centros de Control Operacional y brindar el apoyo para la Certificación de 2 aeropuertos.</t>
  </si>
  <si>
    <t>para el cumplimiento de esta actividad que tiene un peso del 5% del compromiso, se programaron actividades tendientes a la modernización y prestación del servicio de operaciones aeroportuarias  1,50% y como avance de la vigencia 0,80%</t>
  </si>
  <si>
    <t xml:space="preserve">Se envía archivo correspondiente al seguimiento implementado por SSO </t>
  </si>
  <si>
    <t>Se envía archivo correspondiente al seguimiento implementado por SSO</t>
  </si>
  <si>
    <t>Se viabilizaron dejando radicados en la Dirección Administrativa 23 proyectos que presentaron las áreas después de correcciones y acompañamiento por parte del GGPA.</t>
  </si>
  <si>
    <r>
      <t xml:space="preserve">NO SE HA INICIADO LA ACTIVIDAD DE ESTUDIOS PREVIOS.
</t>
    </r>
    <r>
      <rPr>
        <sz val="11"/>
        <rFont val="Calibri"/>
        <family val="2"/>
        <scheme val="minor"/>
      </rPr>
      <t>No se cuenta con el recurso humano ni con el tiempo necesario para realizar esta actividad en paralelo con el contrato que está actualmente en ejecución 17000827OH hasta el 20 de Abril de 2018. Actividad y proyecto bajo la responsabilidad del Grupo de Seguridad de la Información. En el mes de abril se dará inicio a la actividad.</t>
    </r>
  </si>
  <si>
    <t>Validar el PROMEDIO</t>
  </si>
  <si>
    <t xml:space="preserve">CUMP OAP: </t>
  </si>
  <si>
    <r>
      <rPr>
        <b/>
        <sz val="11"/>
        <color theme="1"/>
        <rFont val="Calibri"/>
        <family val="2"/>
        <scheme val="minor"/>
      </rPr>
      <t>SE TIENEN AVANCES EN LOS 6 PLANES MESTROS ASI:</t>
    </r>
    <r>
      <rPr>
        <sz val="11"/>
        <color theme="1"/>
        <rFont val="Calibri"/>
        <family val="2"/>
        <scheme val="minor"/>
      </rPr>
      <t xml:space="preserve">
</t>
    </r>
    <r>
      <rPr>
        <u/>
        <sz val="11"/>
        <color theme="1"/>
        <rFont val="Calibri"/>
        <family val="2"/>
        <scheme val="minor"/>
      </rPr>
      <t xml:space="preserve">ENTREGABLE 1 </t>
    </r>
    <r>
      <rPr>
        <sz val="11"/>
        <color theme="1"/>
        <rFont val="Calibri"/>
        <family val="2"/>
        <scheme val="minor"/>
      </rPr>
      <t xml:space="preserve">
Desarrollo de la introducción, inventarios de diagnostico de los aeropuertos y socialización. diagnostico, documentación revisada por la el grupo de planificación aeroportuaria.
</t>
    </r>
    <r>
      <rPr>
        <u/>
        <sz val="11"/>
        <color theme="1"/>
        <rFont val="Calibri"/>
        <family val="2"/>
        <scheme val="minor"/>
      </rPr>
      <t>ENTREGABLE 2</t>
    </r>
    <r>
      <rPr>
        <sz val="11"/>
        <color theme="1"/>
        <rFont val="Calibri"/>
        <family val="2"/>
        <scheme val="minor"/>
      </rPr>
      <t xml:space="preserve">
Se realiza avance en las actividades de estudio socioeconómico y pronósticos de la demanda, y análisis de capacidad revisada por el GPA
</t>
    </r>
    <r>
      <rPr>
        <b/>
        <sz val="11"/>
        <color theme="1"/>
        <rFont val="Calibri"/>
        <family val="2"/>
        <scheme val="minor"/>
      </rPr>
      <t>Nota 1:</t>
    </r>
    <r>
      <rPr>
        <sz val="11"/>
        <color theme="1"/>
        <rFont val="Calibri"/>
        <family val="2"/>
        <scheme val="minor"/>
      </rPr>
      <t xml:space="preserve"> Se aclara que el avance del 37,35% incluye el avance de los 6 planes maestros los cuales hacen parte de la consultoria de la red aeroportuaria de Pacifico y Centro de Colombia compuesto por los aeropuertos de  Condoto, Nuqui, Guapi y Pitalito, Mompox, Puerto Carreño,
</t>
    </r>
    <r>
      <rPr>
        <b/>
        <sz val="11"/>
        <color theme="1"/>
        <rFont val="Calibri"/>
        <family val="2"/>
        <scheme val="minor"/>
      </rPr>
      <t>Nota 2:</t>
    </r>
    <r>
      <rPr>
        <sz val="11"/>
        <color theme="1"/>
        <rFont val="Calibri"/>
        <family val="2"/>
        <scheme val="minor"/>
      </rPr>
      <t xml:space="preserve"> El avance real de ejecución es del</t>
    </r>
    <r>
      <rPr>
        <b/>
        <sz val="11"/>
        <color theme="1"/>
        <rFont val="Calibri"/>
        <family val="2"/>
        <scheme val="minor"/>
      </rPr>
      <t xml:space="preserve"> 33,02%</t>
    </r>
    <r>
      <rPr>
        <sz val="11"/>
        <color theme="1"/>
        <rFont val="Calibri"/>
        <family val="2"/>
        <scheme val="minor"/>
      </rPr>
      <t xml:space="preserve"> a marzo 30 de 2018  frnte a lo proyectado del </t>
    </r>
    <r>
      <rPr>
        <b/>
        <sz val="11"/>
        <color theme="1"/>
        <rFont val="Calibri"/>
        <family val="2"/>
        <scheme val="minor"/>
      </rPr>
      <t>35,25%</t>
    </r>
    <r>
      <rPr>
        <sz val="11"/>
        <color theme="1"/>
        <rFont val="Calibri"/>
        <family val="2"/>
        <scheme val="minor"/>
      </rPr>
      <t xml:space="preserve"> , según curva S de programación de actividades dando un cumplimiento del</t>
    </r>
    <r>
      <rPr>
        <b/>
        <sz val="11"/>
        <color theme="1"/>
        <rFont val="Calibri"/>
        <family val="2"/>
        <scheme val="minor"/>
      </rPr>
      <t xml:space="preserve"> 93,7%</t>
    </r>
  </si>
  <si>
    <r>
      <t>Aprobado el proyecto para la actulaizacion del plan maestro del aeropuerto Eldorado , se expide  el certificado de disponibilidad presupuestal SIIF 37618 con fecha de registro 2018-03-21 por valor de $4,500,000 de presupuesto total con vigencia 2018 y objeto:</t>
    </r>
    <r>
      <rPr>
        <b/>
        <sz val="11"/>
        <color theme="1"/>
        <rFont val="Calibri"/>
        <family val="2"/>
        <scheme val="minor"/>
      </rPr>
      <t xml:space="preserve"> CONTRATAR LA ACTUALIZACION DEL PLAN MAESTRO AEROPORTUARIO DEL AEROPUERTO EL DORADO D ELA CIUDAD DE BOGOTA </t>
    </r>
    <r>
      <rPr>
        <sz val="11"/>
        <color theme="1"/>
        <rFont val="Calibri"/>
        <family val="2"/>
        <scheme val="minor"/>
      </rPr>
      <t xml:space="preserve">
Como ordenador del gasto, el director general firma los documentos soportes del proyecto. los cuales se radican en la dirección administrativa con ADI 4005,106,-2018008300  para dar inicio del proceso precontractual de pliegos y publicación del concurso de méritos
</t>
    </r>
    <r>
      <rPr>
        <b/>
        <sz val="11"/>
        <color theme="1"/>
        <rFont val="Calibri"/>
        <family val="2"/>
        <scheme val="minor"/>
      </rPr>
      <t xml:space="preserve">
</t>
    </r>
    <r>
      <rPr>
        <b/>
        <sz val="11"/>
        <color rgb="FFFF0000"/>
        <rFont val="Calibri"/>
        <family val="2"/>
        <scheme val="minor"/>
      </rPr>
      <t xml:space="preserve">NOTA: EN COMITE DIRECTIVO DE LA PRIMERA QUINCENA DE ENERO EN DONDE SE PRESENTO EL PRESUPUESTO DE CADA AREA Y LOS PROYECTOS A EJECUTAR EN LA VIGENCIA 2018, EL DIRECTOR GENERAL DIO LA INSTRUCCION DE NO DETERMINAR EN EL PAAC QUE AEROPUERTOS SERAN INTERVENIDOS PARA LA ACTUALIZACION O ELABORACION DE PLANES MAESTROS EN LA PRESENTE VIGENCIA, HASTA TANTO NO SE ANALICEN LAS PRIORIDADES DE LOS MISMOS.
UNA VEZ ATENDIDA LA INSTRUCIÓN DE LA DIRECCION GENERAL, SE AUTORIZA LA ACTUALIZACIÓN DEL PLAN MAESTRO PARA EL AEROPUERTO INTERNACIONAL ELDORADO Y  SE PROCEDE A REMITIR LA RELACION DE INDICADORES Y EL PLAN DE ACCION DEL GRUPO DE PLANIFICACION AEROPORTUARIA A LA SSO,  MEDIANTE COMUNICACION 4005.106.2018004041. EN DONDE SE DETERMINA LA ATENCION DE UN (1) AEROPUERTO Y NO DE DOS COMO APARECE EN EL INFORME DEL INDICADOR 
POR LO ANTERIOR,  EL SEGUIMIENTO AL INDICADOR DURANTE ESTE PRIMER TRIMESTRE SE HA EFECTUADO DE MANERA OPORTURNA ATENDIENDO LA COMUNICACION ADI 2018002968 DE LA SSO.                                                                                                                                                                         SE HACE NECESARIO QUE LA OFICINA ASESORA DE PLANEACIÓN ACTUALICE EL PAA Y LOS INDICADORES RESPECTIVOS AJUSTADOS AL PLAN DE ACCIÓN APROBADO PARA EL GRUPO DE PLANIFICACIÓN AEROPORTUARIA.
</t>
    </r>
    <r>
      <rPr>
        <b/>
        <sz val="11"/>
        <rFont val="Calibri"/>
        <family val="2"/>
        <scheme val="minor"/>
      </rPr>
      <t xml:space="preserve">Nota 1:  </t>
    </r>
    <r>
      <rPr>
        <sz val="11"/>
        <rFont val="Calibri"/>
        <family val="2"/>
        <scheme val="minor"/>
      </rPr>
      <t xml:space="preserve">El avance real de ejecución es del </t>
    </r>
    <r>
      <rPr>
        <b/>
        <sz val="11"/>
        <rFont val="Calibri"/>
        <family val="2"/>
        <scheme val="minor"/>
      </rPr>
      <t>43,55%</t>
    </r>
    <r>
      <rPr>
        <sz val="11"/>
        <rFont val="Calibri"/>
        <family val="2"/>
        <scheme val="minor"/>
      </rPr>
      <t xml:space="preserve"> a marzo 30 de 2018 y El avance contemplado trimestral como meta es del </t>
    </r>
    <r>
      <rPr>
        <b/>
        <sz val="11"/>
        <rFont val="Calibri"/>
        <family val="2"/>
        <scheme val="minor"/>
      </rPr>
      <t xml:space="preserve">40,00% </t>
    </r>
    <r>
      <rPr>
        <sz val="11"/>
        <rFont val="Calibri"/>
        <family val="2"/>
        <scheme val="minor"/>
      </rPr>
      <t>según programación de actividades  precontractuales contempladas en el cronograma, este avance es solo precontractual para el concurso de méritos, dando un cumplimiento de</t>
    </r>
    <r>
      <rPr>
        <b/>
        <sz val="11"/>
        <rFont val="Calibri"/>
        <family val="2"/>
        <scheme val="minor"/>
      </rPr>
      <t>l 100%</t>
    </r>
  </si>
  <si>
    <r>
      <t xml:space="preserve">* nos encontranos atentos a los requerimientos del Ministerio de transporte para el desarrollo del  PMTI- sector aereo ; en la actualidad esta en proceso el analisis de los aeropuertos que deben ser integrados al PMTI; igualmente se esta elaborando la definicion de las condiciones de conectividad de estos aeropouertos 
</t>
    </r>
    <r>
      <rPr>
        <b/>
        <sz val="11"/>
        <color theme="1"/>
        <rFont val="Calibri"/>
        <family val="2"/>
        <scheme val="minor"/>
      </rPr>
      <t xml:space="preserve">Nota 2: </t>
    </r>
    <r>
      <rPr>
        <sz val="11"/>
        <color theme="1"/>
        <rFont val="Calibri"/>
        <family val="2"/>
        <scheme val="minor"/>
      </rPr>
      <t xml:space="preserve">El avance real de ejecución es del </t>
    </r>
    <r>
      <rPr>
        <b/>
        <sz val="11"/>
        <color theme="1"/>
        <rFont val="Calibri"/>
        <family val="2"/>
        <scheme val="minor"/>
      </rPr>
      <t>20,00%</t>
    </r>
    <r>
      <rPr>
        <sz val="11"/>
        <color theme="1"/>
        <rFont val="Calibri"/>
        <family val="2"/>
        <scheme val="minor"/>
      </rPr>
      <t xml:space="preserve"> a marzo de 2018 y el avance contemplado trimestral como meta es del </t>
    </r>
    <r>
      <rPr>
        <b/>
        <sz val="11"/>
        <color theme="1"/>
        <rFont val="Calibri"/>
        <family val="2"/>
        <scheme val="minor"/>
      </rPr>
      <t xml:space="preserve">20% </t>
    </r>
    <r>
      <rPr>
        <sz val="11"/>
        <color theme="1"/>
        <rFont val="Calibri"/>
        <family val="2"/>
        <scheme val="minor"/>
      </rPr>
      <t>según programación de actividades dando un cumplimiento del 100%</t>
    </r>
  </si>
  <si>
    <r>
      <t xml:space="preserve">*En proceso definición de metodología  en la reformulacion con el enfoque de proyectos  ( EDT)  para ser incorporadas a la version 9 del PNA. 
* *Se envió oficio a las áreas  de la Aerocivil que intervienen en el PNA , bajo adi 2018006586, 6590, 6592, 6601, 6617, 6579 para que se delegue un profesional para que integre el equipo de trabajo multidisciplinario dentro del proceso de actualización del PNA,  teniendo en cuenta las competencias fucnbionlaes de cada aerea.    
</t>
    </r>
    <r>
      <rPr>
        <b/>
        <sz val="11"/>
        <color theme="1"/>
        <rFont val="Calibri"/>
        <family val="2"/>
        <scheme val="minor"/>
      </rPr>
      <t>Nota 1:</t>
    </r>
    <r>
      <rPr>
        <sz val="11"/>
        <color theme="1"/>
        <rFont val="Calibri"/>
        <family val="2"/>
        <scheme val="minor"/>
      </rPr>
      <t xml:space="preserve">  avance real de ejecución es del</t>
    </r>
    <r>
      <rPr>
        <b/>
        <sz val="11"/>
        <color theme="1"/>
        <rFont val="Calibri"/>
        <family val="2"/>
        <scheme val="minor"/>
      </rPr>
      <t xml:space="preserve"> 17,65%</t>
    </r>
    <r>
      <rPr>
        <sz val="11"/>
        <color theme="1"/>
        <rFont val="Calibri"/>
        <family val="2"/>
        <scheme val="minor"/>
      </rPr>
      <t xml:space="preserve"> a marzo de 2018 y El avance contemplado trimestral como meta es del </t>
    </r>
    <r>
      <rPr>
        <b/>
        <sz val="11"/>
        <color theme="1"/>
        <rFont val="Calibri"/>
        <family val="2"/>
        <scheme val="minor"/>
      </rPr>
      <t xml:space="preserve">20%, </t>
    </r>
    <r>
      <rPr>
        <sz val="11"/>
        <color theme="1"/>
        <rFont val="Calibri"/>
        <family val="2"/>
        <scheme val="minor"/>
      </rPr>
      <t xml:space="preserve"> según programación de actividades, dando un cumplimiento del </t>
    </r>
    <r>
      <rPr>
        <b/>
        <sz val="11"/>
        <color theme="1"/>
        <rFont val="Calibri"/>
        <family val="2"/>
        <scheme val="minor"/>
      </rPr>
      <t>88,3%</t>
    </r>
  </si>
  <si>
    <t>CUMP OAP:</t>
  </si>
  <si>
    <t>Fuente : Áreas Entidad y consolidado OAP.</t>
  </si>
  <si>
    <r>
      <rPr>
        <b/>
        <sz val="11"/>
        <color theme="1"/>
        <rFont val="Calibri"/>
        <family val="2"/>
        <scheme val="minor"/>
      </rPr>
      <t xml:space="preserve">Proyecto de Circular: </t>
    </r>
    <r>
      <rPr>
        <sz val="11"/>
        <color theme="1"/>
        <rFont val="Calibri"/>
        <family val="2"/>
        <scheme val="minor"/>
      </rPr>
      <t xml:space="preserve">Disponible en Bog7 del Grupo de Inspección de Operaciones y correo electrónico del Secretario de Seguridad Aérea - SSOAC.
</t>
    </r>
    <r>
      <rPr>
        <b/>
        <sz val="11"/>
        <color theme="1"/>
        <rFont val="Calibri"/>
        <family val="2"/>
        <scheme val="minor"/>
      </rPr>
      <t xml:space="preserve">
Aprobación de las especificaciones: </t>
    </r>
    <r>
      <rPr>
        <sz val="11"/>
        <color theme="1"/>
        <rFont val="Calibri"/>
        <family val="2"/>
        <scheme val="minor"/>
      </rPr>
      <t xml:space="preserve">Disponible en Bog7 de la SSOAC. 
</t>
    </r>
    <r>
      <rPr>
        <b/>
        <sz val="11"/>
        <color theme="1"/>
        <rFont val="Calibri"/>
        <family val="2"/>
        <scheme val="minor"/>
      </rPr>
      <t xml:space="preserve">
Proyecto de Resolución: </t>
    </r>
    <r>
      <rPr>
        <sz val="11"/>
        <color theme="1"/>
        <rFont val="Calibri"/>
        <family val="2"/>
        <scheme val="minor"/>
      </rPr>
      <t xml:space="preserve">Disponible en Bog7 de la SSOAC. 
</t>
    </r>
    <r>
      <rPr>
        <b/>
        <sz val="11"/>
        <color theme="1"/>
        <rFont val="Calibri"/>
        <family val="2"/>
        <scheme val="minor"/>
      </rPr>
      <t xml:space="preserve">
Proceso de armonización: </t>
    </r>
    <r>
      <rPr>
        <sz val="11"/>
        <color theme="1"/>
        <rFont val="Calibri"/>
        <family val="2"/>
        <scheme val="minor"/>
      </rPr>
      <t xml:space="preserve">Disponibles en la pagina web de la Aerocivil </t>
    </r>
  </si>
  <si>
    <r>
      <rPr>
        <b/>
        <sz val="11"/>
        <rFont val="Calibri"/>
        <family val="2"/>
        <scheme val="minor"/>
      </rPr>
      <t xml:space="preserve">La SSOAC en contribución al citado compromiso a trabajado los siguientes temas:
</t>
    </r>
    <r>
      <rPr>
        <sz val="11"/>
        <rFont val="Calibri"/>
        <family val="2"/>
        <scheme val="minor"/>
      </rPr>
      <t xml:space="preserve">
- Elaboración de proyecto de Circular para la estandarización de la operación de los vuelos Chárter extranjeros y se encuentra en proceso de firma por parte de la Dirección General.
-  Aprobación de las especificaciones de operación a 10 Operadores Extranjeros (RAC 4.29).
- Proyecto de Resolución, para la operación de Taxis Aéreos en rutas no regulares sin ninguna restricción, en rutas no comerciales (Modificación RAC 3.6.3.3.1.7.1)
- Proceso de armonización de los RAC en trabajo con la OTA, a continuación relacionados:
</t>
    </r>
    <r>
      <rPr>
        <b/>
        <sz val="11"/>
        <rFont val="Calibri"/>
        <family val="2"/>
        <scheme val="minor"/>
      </rPr>
      <t>RAC 121 -</t>
    </r>
    <r>
      <rPr>
        <sz val="11"/>
        <rFont val="Calibri"/>
        <family val="2"/>
        <scheme val="minor"/>
      </rPr>
      <t xml:space="preserve"> Requisitos de operación (operaciones domesticas, internacionales, regules y no regulares) - PBMO &gt; 5700 Kg
</t>
    </r>
    <r>
      <rPr>
        <b/>
        <sz val="11"/>
        <rFont val="Calibri"/>
        <family val="2"/>
        <scheme val="minor"/>
      </rPr>
      <t>RAC 135</t>
    </r>
    <r>
      <rPr>
        <sz val="11"/>
        <rFont val="Calibri"/>
        <family val="2"/>
        <scheme val="minor"/>
      </rPr>
      <t xml:space="preserve"> - Requisitos de operación (operaciones domesticas, internacionales, regules y no regulares) - PBMO &lt; 5700 Kg 
</t>
    </r>
    <r>
      <rPr>
        <b/>
        <sz val="11"/>
        <rFont val="Calibri"/>
        <family val="2"/>
        <scheme val="minor"/>
      </rPr>
      <t>RAC 91</t>
    </r>
    <r>
      <rPr>
        <sz val="11"/>
        <rFont val="Calibri"/>
        <family val="2"/>
        <scheme val="minor"/>
      </rPr>
      <t xml:space="preserve"> - Reglas Generales de Vuelo y de Operación
</t>
    </r>
    <r>
      <rPr>
        <b/>
        <sz val="11"/>
        <rFont val="Calibri"/>
        <family val="2"/>
        <scheme val="minor"/>
      </rPr>
      <t>RAC 119</t>
    </r>
    <r>
      <rPr>
        <sz val="11"/>
        <rFont val="Calibri"/>
        <family val="2"/>
        <scheme val="minor"/>
      </rPr>
      <t xml:space="preserve"> - Certificación de Explotadores de Servicios Aéreos - Nuevo RAC 119
</t>
    </r>
    <r>
      <rPr>
        <b/>
        <sz val="11"/>
        <rFont val="Calibri"/>
        <family val="2"/>
        <scheme val="minor"/>
      </rPr>
      <t xml:space="preserve">RAC 129 </t>
    </r>
    <r>
      <rPr>
        <sz val="11"/>
        <rFont val="Calibri"/>
        <family val="2"/>
        <scheme val="minor"/>
      </rPr>
      <t xml:space="preserve">- Operaciones de Explotadores Extranjeros 
</t>
    </r>
    <r>
      <rPr>
        <b/>
        <sz val="11"/>
        <rFont val="Calibri"/>
        <family val="2"/>
        <scheme val="minor"/>
      </rPr>
      <t xml:space="preserve">RAC 219 </t>
    </r>
    <r>
      <rPr>
        <sz val="11"/>
        <rFont val="Calibri"/>
        <family val="2"/>
        <scheme val="minor"/>
      </rPr>
      <t>- Implementación del Sistema SMS</t>
    </r>
  </si>
  <si>
    <r>
      <rPr>
        <b/>
        <sz val="11"/>
        <color theme="1"/>
        <rFont val="Calibri"/>
        <family val="2"/>
        <scheme val="minor"/>
      </rPr>
      <t xml:space="preserve">Proyecto de Circular: </t>
    </r>
    <r>
      <rPr>
        <sz val="11"/>
        <color theme="1"/>
        <rFont val="Calibri"/>
        <family val="2"/>
        <scheme val="minor"/>
      </rPr>
      <t>Disponible en Bog7 de la SSOAC.</t>
    </r>
  </si>
  <si>
    <r>
      <rPr>
        <b/>
        <sz val="11"/>
        <color theme="1"/>
        <rFont val="Calibri"/>
        <family val="2"/>
        <scheme val="minor"/>
      </rPr>
      <t xml:space="preserve">Programación anual de las capacitaciones - </t>
    </r>
    <r>
      <rPr>
        <sz val="11"/>
        <color theme="1"/>
        <rFont val="Calibri"/>
        <family val="2"/>
        <scheme val="minor"/>
      </rPr>
      <t>Disponible en el Bog7 de la SSOAC.</t>
    </r>
  </si>
  <si>
    <r>
      <t xml:space="preserve">Ejecutar la capacitaciones y  presentar un informe de ejecución.
De los 76 eventos de capacitación en 62 temáticas propuestas en el cronograma presentado, se han ejecutado 13 eventos, que refieren al 17% de cumplimiento.
</t>
    </r>
    <r>
      <rPr>
        <b/>
        <sz val="11"/>
        <rFont val="Calibri"/>
        <family val="2"/>
        <scheme val="minor"/>
      </rPr>
      <t xml:space="preserve">Nota: </t>
    </r>
    <r>
      <rPr>
        <sz val="11"/>
        <rFont val="Calibri"/>
        <family val="2"/>
        <scheme val="minor"/>
      </rPr>
      <t xml:space="preserve">De las temáticas de capacitación propuestas se replantearon 8 temáticas por asuntos referidos a la restricción de capacitación a provisionales, teniendo en cuenta que el 88% de los Inspectores son Provisionales. </t>
    </r>
  </si>
  <si>
    <r>
      <rPr>
        <b/>
        <sz val="11"/>
        <color theme="1"/>
        <rFont val="Calibri"/>
        <family val="2"/>
        <scheme val="minor"/>
      </rPr>
      <t xml:space="preserve">Avance del componente LAR AGA
- RAC 139 y RAC 153 - </t>
    </r>
    <r>
      <rPr>
        <sz val="11"/>
        <color theme="1"/>
        <rFont val="Calibri"/>
        <family val="2"/>
        <scheme val="minor"/>
      </rPr>
      <t>Se generaron los proyectos de Resolución de los citados RAC y se entrego proyecto a la OTA.</t>
    </r>
    <r>
      <rPr>
        <b/>
        <sz val="10"/>
        <color theme="1"/>
        <rFont val="Arial"/>
        <family val="2"/>
      </rPr>
      <t/>
    </r>
  </si>
  <si>
    <r>
      <rPr>
        <b/>
        <sz val="11"/>
        <rFont val="Calibri"/>
        <family val="2"/>
        <scheme val="minor"/>
      </rPr>
      <t xml:space="preserve">Avance del componente LAR AGA
- RAC 139 - </t>
    </r>
    <r>
      <rPr>
        <sz val="11"/>
        <rFont val="Calibri"/>
        <family val="2"/>
        <scheme val="minor"/>
      </rPr>
      <t xml:space="preserve">Se entrego proyecto a la OTA, se realizo reunión y socialización con la industria el 11 de mayo de 2018 - Cumplimiento 90%
</t>
    </r>
    <r>
      <rPr>
        <b/>
        <sz val="11"/>
        <rFont val="Calibri"/>
        <family val="2"/>
        <scheme val="minor"/>
      </rPr>
      <t xml:space="preserve">
- RAC 153 - </t>
    </r>
    <r>
      <rPr>
        <sz val="11"/>
        <rFont val="Calibri"/>
        <family val="2"/>
        <scheme val="minor"/>
      </rPr>
      <t xml:space="preserve">Se realizo reunión de socialización con la industria, pendiente de publicación por parte de la OTA - Cumplimiento 95%
</t>
    </r>
    <r>
      <rPr>
        <b/>
        <sz val="11"/>
        <rFont val="Calibri"/>
        <family val="2"/>
        <scheme val="minor"/>
      </rPr>
      <t xml:space="preserve">
- RAC 154 - </t>
    </r>
    <r>
      <rPr>
        <sz val="11"/>
        <rFont val="Calibri"/>
        <family val="2"/>
        <scheme val="minor"/>
      </rPr>
      <t xml:space="preserve">Se esta trabajando en el proyecto de norma para la entrega a la OTA - Cumplimiento 80%
</t>
    </r>
    <r>
      <rPr>
        <b/>
        <sz val="11"/>
        <rFont val="Calibri"/>
        <family val="2"/>
        <scheme val="minor"/>
      </rPr>
      <t xml:space="preserve">
- RAC 155 - </t>
    </r>
    <r>
      <rPr>
        <sz val="11"/>
        <rFont val="Calibri"/>
        <family val="2"/>
        <scheme val="minor"/>
      </rPr>
      <t>Durante el tercer trimestre de 2018 se adoptará el LAR 155 - Cumplimiento 20%</t>
    </r>
    <r>
      <rPr>
        <b/>
        <sz val="11"/>
        <rFont val="Calibri"/>
        <family val="2"/>
        <scheme val="minor"/>
      </rPr>
      <t xml:space="preserve">
Norma de Seguridad de la Aviación
- RAC 160 - </t>
    </r>
    <r>
      <rPr>
        <sz val="11"/>
        <rFont val="Calibri"/>
        <family val="2"/>
        <scheme val="minor"/>
      </rPr>
      <t xml:space="preserve">Mediante Resolución 01145 del 27 de abril de 2018 se modifico el Articulo Tercero. Transitorio de la Resolución 01085 del 21 de abril de 2018.
</t>
    </r>
    <r>
      <rPr>
        <b/>
        <sz val="11"/>
        <rFont val="Calibri"/>
        <family val="2"/>
        <scheme val="minor"/>
      </rPr>
      <t xml:space="preserve">
Norma de Facilitación
- RAC 200 -</t>
    </r>
    <r>
      <rPr>
        <sz val="11"/>
        <rFont val="Calibri"/>
        <family val="2"/>
        <scheme val="minor"/>
      </rPr>
      <t xml:space="preserve"> Este RAC no hace parte de la armonización de los componentes LAR y no ha sido objeto de modificación.</t>
    </r>
  </si>
  <si>
    <r>
      <t xml:space="preserve">Se realizó el seguimiento a la implementación de las fases del proceso de certificación en los Aeropuertos a continuación relacionados: 
</t>
    </r>
    <r>
      <rPr>
        <b/>
        <sz val="11"/>
        <color rgb="FF1E1C11"/>
        <rFont val="Calibri"/>
        <family val="2"/>
        <scheme val="minor"/>
      </rPr>
      <t xml:space="preserve">- Cartagena - </t>
    </r>
    <r>
      <rPr>
        <sz val="11"/>
        <color rgb="FF1E1C11"/>
        <rFont val="Calibri"/>
        <family val="2"/>
        <scheme val="minor"/>
      </rPr>
      <t xml:space="preserve">Fase 4 y 5
</t>
    </r>
    <r>
      <rPr>
        <b/>
        <sz val="11"/>
        <color rgb="FF1E1C11"/>
        <rFont val="Calibri"/>
        <family val="2"/>
        <scheme val="minor"/>
      </rPr>
      <t xml:space="preserve">- Bucaramanga </t>
    </r>
    <r>
      <rPr>
        <sz val="11"/>
        <color rgb="FF1E1C11"/>
        <rFont val="Calibri"/>
        <family val="2"/>
        <scheme val="minor"/>
      </rPr>
      <t xml:space="preserve">- Fase 3A y 3B
</t>
    </r>
    <r>
      <rPr>
        <b/>
        <sz val="11"/>
        <color rgb="FF1E1C11"/>
        <rFont val="Calibri"/>
        <family val="2"/>
        <scheme val="minor"/>
      </rPr>
      <t xml:space="preserve">- Cúcuta </t>
    </r>
    <r>
      <rPr>
        <sz val="11"/>
        <color rgb="FF1E1C11"/>
        <rFont val="Calibri"/>
        <family val="2"/>
        <scheme val="minor"/>
      </rPr>
      <t xml:space="preserve">- Fase 3A y 3B
</t>
    </r>
    <r>
      <rPr>
        <b/>
        <sz val="11"/>
        <color rgb="FF1E1C11"/>
        <rFont val="Calibri"/>
        <family val="2"/>
        <scheme val="minor"/>
      </rPr>
      <t xml:space="preserve">- Barranquilla </t>
    </r>
    <r>
      <rPr>
        <sz val="11"/>
        <color rgb="FF1E1C11"/>
        <rFont val="Calibri"/>
        <family val="2"/>
        <scheme val="minor"/>
      </rPr>
      <t>- Fase 3A y 3B</t>
    </r>
  </si>
  <si>
    <r>
      <t xml:space="preserve">Se realizó el seguimiento al cronograma de desarrollo de obras en los aeropuertos propuestos, así: 
</t>
    </r>
    <r>
      <rPr>
        <b/>
        <sz val="11"/>
        <color rgb="FF1E1C11"/>
        <rFont val="Calibri"/>
        <family val="2"/>
        <scheme val="minor"/>
      </rPr>
      <t xml:space="preserve">- Cartagena - </t>
    </r>
    <r>
      <rPr>
        <sz val="11"/>
        <color rgb="FF1E1C11"/>
        <rFont val="Calibri"/>
        <family val="2"/>
        <scheme val="minor"/>
      </rPr>
      <t xml:space="preserve">Se terminaron las obras en el mes de junio de 2018.
</t>
    </r>
    <r>
      <rPr>
        <b/>
        <sz val="11"/>
        <color rgb="FF1E1C11"/>
        <rFont val="Calibri"/>
        <family val="2"/>
        <scheme val="minor"/>
      </rPr>
      <t xml:space="preserve">- Barranquilla - </t>
    </r>
    <r>
      <rPr>
        <sz val="11"/>
        <color rgb="FF1E1C11"/>
        <rFont val="Calibri"/>
        <family val="2"/>
        <scheme val="minor"/>
      </rPr>
      <t>Pendiente por parte de la ANI realizar la adición al Contrato de Concesión de Obra - Calle de salida directa desde la base SEI a pista.</t>
    </r>
  </si>
  <si>
    <r>
      <rPr>
        <b/>
        <sz val="11"/>
        <color theme="1"/>
        <rFont val="Calibri"/>
        <family val="2"/>
        <scheme val="minor"/>
      </rPr>
      <t>Cronograma de actividades</t>
    </r>
    <r>
      <rPr>
        <sz val="11"/>
        <color theme="1"/>
        <rFont val="Calibri"/>
        <family val="2"/>
        <scheme val="minor"/>
      </rPr>
      <t xml:space="preserve"> - Disponible en el Bog7 del Grupo de Gestión de Seguridad Operacional.</t>
    </r>
  </si>
  <si>
    <t>Elaborar una programación anual a los proveedores de servicios (empresas aeronáuticas,  productos aeronáuticos, personal aeronáutico, aeródromos, aeropuertos, servicios aeroportuarios, servicios ANS, facilitación y AVSEC) a inspeccionar, teniendo en cuenta el análisis de riesgo del año 2017.</t>
  </si>
  <si>
    <t>Elaborar y socializar circular especificando tareas y responsables de las actividades contempladas en la política de Gobierno en Línea - GEL</t>
  </si>
  <si>
    <r>
      <t xml:space="preserve">SECRETARÍA GENERAL - </t>
    </r>
    <r>
      <rPr>
        <sz val="11"/>
        <rFont val="Calibri"/>
        <family val="2"/>
        <scheme val="minor"/>
      </rPr>
      <t>DIRECCIÓN  FINANCIERA</t>
    </r>
  </si>
  <si>
    <t>Fortalecer la mejora continua de la Entidad asociadas al plan de mejoramiento de la Oficina de Control Interno</t>
  </si>
  <si>
    <t>Fortalecer la mejora continua de la Entidad asociadas al plan de mejoramiento de la CGR</t>
  </si>
  <si>
    <t>METAS CUMPLIDAS:  0</t>
  </si>
  <si>
    <t>METAS: 3</t>
  </si>
  <si>
    <t>META: 1</t>
  </si>
  <si>
    <t>META CUMPLIDA: 0</t>
  </si>
  <si>
    <t>METAS: 6</t>
  </si>
  <si>
    <t>META: 2</t>
  </si>
  <si>
    <t>META: 4</t>
  </si>
  <si>
    <t>META :  1</t>
  </si>
  <si>
    <t>META:  1</t>
  </si>
  <si>
    <t>METAS : 10</t>
  </si>
  <si>
    <t>METAS CUMPLIDAS: 0</t>
  </si>
  <si>
    <t>CUMP OAP :</t>
  </si>
  <si>
    <t>METAS :  1</t>
  </si>
  <si>
    <t>METAS:  4</t>
  </si>
  <si>
    <t>METAS:  3</t>
  </si>
  <si>
    <t>METAS:   7</t>
  </si>
  <si>
    <t>METAS CUMPLIDAS: 1</t>
  </si>
  <si>
    <t>META:   1</t>
  </si>
  <si>
    <t>METAS  CUMPLIDA:  0</t>
  </si>
  <si>
    <t>METAS:  5</t>
  </si>
  <si>
    <t>METAS CUMPLIDAS : 1</t>
  </si>
  <si>
    <t>META  CUMPLIDA: 0</t>
  </si>
  <si>
    <t>CUMP OAP  :</t>
  </si>
  <si>
    <t xml:space="preserve">CUMP ÁREA :   </t>
  </si>
  <si>
    <t>CUMP ÁREA : 79%</t>
  </si>
  <si>
    <t>CUMP ÁREA: 89%</t>
  </si>
  <si>
    <t>CUMP ÁREA:  90%</t>
  </si>
  <si>
    <t>CUMP ÁREA : 98%</t>
  </si>
  <si>
    <t>CUMP ÁREA : 93%</t>
  </si>
  <si>
    <t xml:space="preserve">CUMP ÁREA :  </t>
  </si>
  <si>
    <t>CUMP ÁREA:  88,23%</t>
  </si>
  <si>
    <t>CUMP ÁREA :  85%</t>
  </si>
  <si>
    <t xml:space="preserve">CUMP ÁREA  :  </t>
  </si>
  <si>
    <t>CUMP ÁREA :  87%</t>
  </si>
  <si>
    <t>CUMP ÁREA :  98%</t>
  </si>
  <si>
    <t>CUMP ÁREA :  100%</t>
  </si>
  <si>
    <t>CUMP ÁREA:  88%</t>
  </si>
  <si>
    <t xml:space="preserve">CUMP ÁREA:  </t>
  </si>
  <si>
    <t>25% I TRIMESTRE 
(EQ 100% CADA TRIMESTRE)</t>
  </si>
  <si>
    <t>25% II TRIMESTRE
(EQ 100% CADA TRIMESTRE)</t>
  </si>
  <si>
    <t>25% III TRIMESTRE
 (EQ 100% CADA TRIMESTRE)</t>
  </si>
  <si>
    <t>25% IV TRIMESTRE
 (EQ 100% CADA TRIMESTRE)</t>
  </si>
  <si>
    <r>
      <t xml:space="preserve">Compromiso No.1 : Se solicitará la OAP la incorporación de actividades macros que reflejen el ejercicio que se viene realizando al Sistema SIGMA y las acciones tomadas al respecto.
NOTA : Existen dos frentes uno con reportes generados y el otro de turnos)
RTA AREA : A MARZO (generadas 161 y turno 4,992)
Compromiso No.2 : (Indicador No.2) Se solicitara al Jefe de la OAP Actualización y/o ajuste al campo de la formula del indicador (No. Circulares publicadas Vs # circulares por revisar)*100
 Se solicitará la OAP la incorporación de actividades macros que reflejen el ejercicio que se viene realizando al Sistema SIGMA y las acciones tomadas al respecto.
RTA AREA : Circulares revisadas 73 EQ 50% y el otro 50% ajustar y/o actualizar)
</t>
    </r>
    <r>
      <rPr>
        <b/>
        <sz val="11"/>
        <color theme="1"/>
        <rFont val="Calibri"/>
        <family val="2"/>
        <scheme val="minor"/>
      </rPr>
      <t xml:space="preserve">EVIDENCIAS : Bog7 K:4004 - 2018 - Actividades delegado SSO 
20180604 - Seguimiento realizado con Ruben Dario - Jorge Ivan y Angela colorado
</t>
    </r>
  </si>
  <si>
    <r>
      <rPr>
        <b/>
        <sz val="11"/>
        <rFont val="Calibri"/>
        <family val="2"/>
        <scheme val="minor"/>
      </rPr>
      <t xml:space="preserve">La SSOAC en contribución al citado compromiso a trabajado los siguientes temas:
</t>
    </r>
    <r>
      <rPr>
        <sz val="11"/>
        <rFont val="Calibri"/>
        <family val="2"/>
        <scheme val="minor"/>
      </rPr>
      <t xml:space="preserve">- Se elaboró una matriz de costos referida a los procesos de certificación (cobro por tramite) y se remitió para la revisión y ajustes pertinentes al Grupo de Estudios Sectoriales y a la Oficina Asesora de Planeación. </t>
    </r>
  </si>
  <si>
    <t xml:space="preserve">Se  realizó programación anual ( Se adjunta evidencia).
Anexo No. 2.
Se realizará mejora del PIESO en el 2° semestre de 2018.
De 9 capacitaciones programadas para el 1° trimestre de 2018, se ejecutó una capacitación,  el acumulado de cumplimiento ejecución capacitación es del 2%, es decir de 62 temáticas programadas solo se ha ejecutado el 2%
El motivo de la baja ejecución se debe a la dificultad en la contratación por los parámetros establecidos durante la ley de garantías, tal como se evidencia en el correo adjunto Anexo No. 3 donde el área CEA reporta las novedades
</t>
  </si>
  <si>
    <t>Donde se encuentra el programa , cuantas son las instrucciones y entrenamientos ?  Que inconvenientes se tienen y como se están solucionando.</t>
  </si>
  <si>
    <r>
      <t xml:space="preserve">1.  Resaltado un compromiso estratégico en  color rojo que esta repetido respecto a la vigilancia de los proveedores de servicios dicha definición contempla como proveedor de servicio (las empresas aeronáuticas ,el personal aeronáutico, los aeródromos, servicios ANS, vigilancia AVSEC etc.) RAC11.
Nota: Por lo anterior con instrucción del Secretario de Seguridad Aérea se requiere establecer un solo un compromiso estratégico sobre la vigilancia a los proveedores de servicios sin separar las empresas aeronáuticas y personal aeronáutico, Contemplar un solo compromiso estratégico de la vigilancia a proveedores de servicios.  
2. De acuerdo con la  Dra. Claudia Liliana Olarte y Ricardo Aguirre el acuerdo de Bogotá contempla la certificación de 5 aeropuertos al año 2018, queda pendiente certificar 3 aeropuertos,  </t>
    </r>
    <r>
      <rPr>
        <sz val="10"/>
        <color rgb="FFFF0000"/>
        <rFont val="Calibri"/>
        <family val="2"/>
        <scheme val="minor"/>
      </rPr>
      <t>para lo cual se solicita por favor incluir en el nombre del indicador “ Lograr la certificación de 3 aeropuertos”, y modificar la cantidad en la meta a 3 aeropuertos. (No se puede cambiar en Sinergia)</t>
    </r>
    <r>
      <rPr>
        <sz val="10"/>
        <color theme="1"/>
        <rFont val="Calibri"/>
        <family val="2"/>
        <scheme val="minor"/>
      </rPr>
      <t xml:space="preserve"> 4. Respecto a los indicadores PEI adjunto presentación, quedó pendiente de  los indicadores de AVSEC ya están trabajando las áreas para el envío de datos correspondientes, dado que están pidiendo la medición de estos indicadores de la vigencia 2017 al área que manejaba esta información,  la cual actualmente no reposa en esta Secretaría.. </t>
    </r>
    <r>
      <rPr>
        <sz val="10"/>
        <color rgb="FFFF0000"/>
        <rFont val="Calibri"/>
        <family val="2"/>
        <scheme val="minor"/>
      </rPr>
      <t>(Correos electrónicos de fecha 17 de abril de 2018)</t>
    </r>
  </si>
  <si>
    <t xml:space="preserve">Se está revisando en coordinación con la OTA el RAC 153,  y se entregará la versión final el 17 de abril.
Se desarrollo borrador del RAC 139
Se estableció fecha de entrega de observaciones al RAC 154 el 9 DE MAYO 2018.
Se trabajará RAC 160 Y 200 entre el 2° y 3° trimestre de 2018.
</t>
  </si>
  <si>
    <r>
      <rPr>
        <b/>
        <sz val="11"/>
        <color theme="1"/>
        <rFont val="Calibri"/>
        <family val="2"/>
        <scheme val="minor"/>
      </rPr>
      <t xml:space="preserve">Avance del componente LAR AGA
- RAC 139 y RAC 153 - </t>
    </r>
    <r>
      <rPr>
        <sz val="11"/>
        <color theme="1"/>
        <rFont val="Calibri"/>
        <family val="2"/>
        <scheme val="minor"/>
      </rPr>
      <t xml:space="preserve">Pagina web de la Aerocivil: Proyectos de resolución, Transporte Aéreo.
</t>
    </r>
    <r>
      <rPr>
        <b/>
        <sz val="11"/>
        <color theme="1"/>
        <rFont val="Calibri"/>
        <family val="2"/>
        <scheme val="minor"/>
      </rPr>
      <t xml:space="preserve">Link: </t>
    </r>
    <r>
      <rPr>
        <sz val="11"/>
        <color theme="1"/>
        <rFont val="Calibri"/>
        <family val="2"/>
        <scheme val="minor"/>
      </rPr>
      <t xml:space="preserve">http://www.aerocivil.gov.co/normatividad/transporte
</t>
    </r>
    <r>
      <rPr>
        <b/>
        <sz val="11"/>
        <color theme="1"/>
        <rFont val="Calibri"/>
        <family val="2"/>
        <scheme val="minor"/>
      </rPr>
      <t xml:space="preserve">- RAC 154 y RAC 155 - </t>
    </r>
    <r>
      <rPr>
        <sz val="11"/>
        <color theme="1"/>
        <rFont val="Calibri"/>
        <family val="2"/>
        <scheme val="minor"/>
      </rPr>
      <t>Trazabilidad disponible en el Bog7: L:\5301-Cetifificacion Inspec Aero Serv Aerop\2018 y en el correo electrónico del Coordinador del Grupo.</t>
    </r>
    <r>
      <rPr>
        <b/>
        <sz val="11"/>
        <color theme="1"/>
        <rFont val="Calibri"/>
        <family val="2"/>
        <scheme val="minor"/>
      </rPr>
      <t xml:space="preserve">
</t>
    </r>
    <r>
      <rPr>
        <b/>
        <sz val="11"/>
        <rFont val="Calibri"/>
        <family val="2"/>
        <scheme val="minor"/>
      </rPr>
      <t xml:space="preserve">
Norma de Seguridad de la Aviación
- RAC 160: </t>
    </r>
    <r>
      <rPr>
        <sz val="11"/>
        <rFont val="Calibri"/>
        <family val="2"/>
        <scheme val="minor"/>
      </rPr>
      <t>Pagina web de la Aerocivil.</t>
    </r>
    <r>
      <rPr>
        <b/>
        <sz val="11"/>
        <rFont val="Calibri"/>
        <family val="2"/>
        <scheme val="minor"/>
      </rPr>
      <t xml:space="preserve">
Link: </t>
    </r>
    <r>
      <rPr>
        <sz val="11"/>
        <rFont val="Calibri"/>
        <family val="2"/>
        <scheme val="minor"/>
      </rPr>
      <t xml:space="preserve">http://www.aerocivil.gov.co/normatividad
</t>
    </r>
    <r>
      <rPr>
        <b/>
        <sz val="11"/>
        <color theme="1"/>
        <rFont val="Calibri"/>
        <family val="2"/>
        <scheme val="minor"/>
      </rPr>
      <t xml:space="preserve">
Norma de Facilitación
- RAC 200 -</t>
    </r>
    <r>
      <rPr>
        <sz val="11"/>
        <color theme="1"/>
        <rFont val="Calibri"/>
        <family val="2"/>
        <scheme val="minor"/>
      </rPr>
      <t xml:space="preserve"> Pagina web de la Aerocivil.
</t>
    </r>
    <r>
      <rPr>
        <b/>
        <sz val="11"/>
        <color theme="1"/>
        <rFont val="Calibri"/>
        <family val="2"/>
        <scheme val="minor"/>
      </rPr>
      <t xml:space="preserve">
Link: </t>
    </r>
    <r>
      <rPr>
        <sz val="11"/>
        <color theme="1"/>
        <rFont val="Calibri"/>
        <family val="2"/>
        <scheme val="minor"/>
      </rPr>
      <t>http://www.aerocivil.gov.co/normatividad</t>
    </r>
  </si>
  <si>
    <t>Se realizó visita de pre inspección del aeropuerto de Cartagena
Se adjunta cronograma de certificación 2018 en el Anexo No. 4.El avance del compromisos estratégico al 1° trimestre de 2018 es del 13% aproximadamente si se mide en término %, sin embargo el indicador es Numero de aeropuertos certificados, no se han certificado aeropuertos al 1° trimestre de 2018
No se han certificado aeropuertos</t>
  </si>
  <si>
    <r>
      <t xml:space="preserve">Se realizó la visita de pre-inspección para evaluar el cumplimiento de los siguientes Aeropuertos:
- Cartagena
- Bucaramanga 
- Cúcuta
</t>
    </r>
    <r>
      <rPr>
        <b/>
        <sz val="11"/>
        <color rgb="FF1E1C11"/>
        <rFont val="Calibri"/>
        <family val="2"/>
        <scheme val="minor"/>
      </rPr>
      <t xml:space="preserve">
Nota: En el Aeródromo Ernesto Cortissoz de Barranquilla se esta trabajando paralelamente para lograr la Certificación en el 2018.</t>
    </r>
  </si>
  <si>
    <t xml:space="preserve"> De acuerdo con la  Dra. Claudia Liliana Olarte y Ricardo Aguirre el acuerdo de Bogotá contempla la certificación de 5 aeropuertos al año 2018, queda pendiente certificar 3 aeropuertos,  para lo cual se solicita por favor incluir en el nombre del indicador “ Lograr la certificación de 3 aeropuertos”, y modificar la cantidad en la meta a 3 aeropuertos. (Indicador de Sinergia y no se puede ajustar) 4. Respecto a los indicadores PEI adjunto presentación, quedó pendiente de  los indicadores de AVSEC ya están trabajando las áreas para el envío de datos correspondientes, dado que están pidiendo la medición de estos indicadores de la vigencia 2017 al área que manejaba esta información,  la cual actualmente no reposa en esta Secretaría.. (Correos electrónicos de fecha 17 de abril de 2018)
Tener en cuenta avance de dos indicadores que tenia la DSA y pasaron a ellos.</t>
  </si>
  <si>
    <t>Esta en proceso de firmas por parte de la Entidad el Certificado del Aeródromo Rafael Núñez de Cartagena.</t>
  </si>
  <si>
    <t>Esta actividad se replanteo para el mes de marzo del 2018 en lo que compete a la elaboración de la circular,  encontrándose en tramite para revisión y firma actividad que se cumplirá en un 100%  en el segundo trimestre.</t>
  </si>
  <si>
    <t>Esta actividad fue replanteada por la Secretaria General para el mes de abril/18, teniendo en cuenta que se realizaron algunos traslados de personal en las áreas de esta Secretaria, lo que conlleva a organizar esta actividad para el segundo trimestre de la vigencia.</t>
  </si>
  <si>
    <t>Se replantea esta actividad para el mes de mayo/18, debido a que el grupo de trabajo quedara establecido en el mes de abril. Esta actividad quedara cumplida en el segundo trimestre de esta vigencia. Sin embargo esta Secretaria ha adelantado la elaboración estructural del programa de transparencia.</t>
  </si>
  <si>
    <t xml:space="preserve">1. Se elaboró el Plan de Bienestar Social, el cual fue revisado y aprobado por la Directora de Desarrollo Humano.
De acuerdo al cronograma de actividades para el primer trimestre 2018, estas se han desarrollado: Cine familiar, día de la mujer, día del hombre., segundo torneo de parques,  preparación torneo interno futbol 8.
También se llevo a cabo la asignación presupuestal a las  regionales.
Se recibieron las solicitudes para la asignación de la ayuda especial y ayuda educativa.
Se ha participado en la organización de las  olimpiadas Ministerio de Transporte.
2. Se elaboró el proyecto de Resolución sobre incentivos, el cual se encuentra en revisión y ajustes por parte de unos de los abogados de la Dirección de Talento Humano. </t>
  </si>
  <si>
    <t>La estrategia establecida fue la realización del Congreso Nacional de Seguridad y Salud en el Trabajo, en su versión VII, 
a realizar los días 12 y 13 de abril -18.
Se realizó la logística a nivel nacional 
(convocatoria de participantes, definición de agenda, temas a tratar, conferencistas, actividades, entre otros. )</t>
  </si>
  <si>
    <t xml:space="preserve">1. Reuniones con jefe de aeronavegación nacional y centro de control Cundinamarca. 
2. Se recibió comunicación del Director de Servicios a la Navegación Aérea, donde designa interlocutores para el proceso de Plan de Contingencias.
3. Se emitió recomendaciones a la Dirección de Infraestructura en relación a los toboganes de evacuación para que se adelante el proyecto respectivo. </t>
  </si>
  <si>
    <t>El área se encuentra adelantando revisión del los documentos existentes para estructurar los documentos finales.</t>
  </si>
  <si>
    <t>Bog7 I: Información Institucional Informática - Documentos de apoyo - Estructura Empresarial</t>
  </si>
  <si>
    <t>EN ESTUDIOS PREVIOS Y CONFORMACION DE DOCUMENTOS PRECONTRACTUALES. Se vio necesario identificar con la Dir. Administrativa, si para su proceso se debe contar con un módulo específico para la gestión interna del área, que no incluya las funcionalidades del SECOP II y que aplique para ser incluido como parte de este proceso. 
Se adelanta reunión inicial con el Ministerio de Hacienda a fin de conocer a la fecha el estado actual y futuro del SIIF Nación, pendiente ejecutar reunión adicional con ellos que permitan definir con mayor exactitud el alcance del proceso y afinar las especificaciones funcionales y técnicas. En paralelo se está en elaboración de los documentos precontractuales para  radicación del proceso en Administrativa en abril/2018.</t>
  </si>
  <si>
    <t>El área solicitar incorporar nuevamente la actividad  Migrar los servicios implementados en la plataforma de Google Earth Enterprise Server y Fusión a la plataforma ArcGIS. ****</t>
  </si>
  <si>
    <t>Bog7 J:Secretaria General - Informática - Documentos de Apoyo - Varios  Vigencias Futuras 2018</t>
  </si>
  <si>
    <t>El área de informática realizará a través de un oficio a la Secretaria General y a la OAP la solicitud de cambio organizacional del área de informática con base al resultado,  estudio y entregables realizados por el proceso y/o proyecto Arquitectura Empresarial en la Gestión de TI para la entidad.</t>
  </si>
  <si>
    <t>Se hizo la revisión del entregable del ejercicio de Arquitectura Empresarial, en lo que corresponde a la estructura organizacional sugerida, se está preparando el borrador del comunicado.
16/05/2018. Sergio Paris le delegó el oficio a Carlos Morales, con comentario "a tener en cuenta". no se observa gestión del Dr. Carlos Morales.
31/05/2018 Carlos Morales, responde que la actual administración de Aerocivil, no ha considerado el trámite de un nuevo decreto de modificación de la estructura organizacional, la propuesta presentada por la Dir. de Informática, será estudiada y considerada de presentarse una nueva iniciativa de modificación a la estructura organizacional y de funciones de la entidad.</t>
  </si>
  <si>
    <t>Bog7 J:Secretaria General - Informática - Documentos de Apoyo - Varios  Vigencias Futuras 201</t>
  </si>
  <si>
    <t>El área solicitar que aquellas actividades que llevan directamente a sitios de unidades de negocio serán ajustadas conforme al resultado del levantamiento de información.</t>
  </si>
  <si>
    <t>Bog7 J:Secretaria General - Informática - Documentos de Apoyo - Contratos 2018</t>
  </si>
  <si>
    <t>En definición de alcance y requerimientos. Se realizará el cableado nuevo para Puerto Inírida, se levanta información para los aeropuertos de Girardot, Mariquita, Pasto y Cúcuta los cuales se requiere aumentar nivel de categoría de cableado</t>
  </si>
  <si>
    <t xml:space="preserve">EN ELABORACION ESTUDIOS PREVIOS. El levantamiento de necesidades genera cambios del alcance ya que varios aeropuertos de los programados están en remodelación o traslado de áreas que incluyeron cableados. Se define entonces para este proceso los Aeropuertos de Mariquita, Girardot y Puerto Inírida, se  solicitaron comisiones para realizar el levantamiento detallado información desde el día 16/06/2018. Se aprobaron comisiones en las siguientes fechas:
Aeropuerto Mariquita: 27/06/2018 al 29/06/2018
Aeropuerto Girardot: 09/07/2018 al 11/07/2018
Aeropuerto Puerto Inírida: 16/07/2018 al 18/08/2018
Una vez terminado el levantamiento de información se radicara el proceso el día 27 de julio de 2018. </t>
  </si>
  <si>
    <r>
      <t xml:space="preserve">24/05/2018. Proceso radicado oficio 2018014881 día 22 de mayo de 2018, en la Dir. Administrativa.
30/06/2018 se llevó a comité de contratación , se solicitó que la Secretaría de Sistemas Operacionales justificara con más detalle su solicitud de licenciamiento de SIGMA y al no obtener esta información para el comité que se realizó el </t>
    </r>
    <r>
      <rPr>
        <sz val="11"/>
        <rFont val="Calibri"/>
        <family val="2"/>
        <scheme val="minor"/>
      </rPr>
      <t>21 de junio</t>
    </r>
    <r>
      <rPr>
        <sz val="11"/>
        <color theme="1"/>
        <rFont val="Calibri"/>
        <family val="2"/>
        <scheme val="minor"/>
      </rPr>
      <t>, el comité determinó excluir este licenciamiento del proceso. se entregó documentación ajustada en la Dir. Administrativa, el día 22 de junio 3400-2018018938</t>
    </r>
  </si>
  <si>
    <t>Bog7 J:Secretaria General - Informática - Documentos de Apoyo - Contratos 2017 - 17001380 H3</t>
  </si>
  <si>
    <t>Va para proceso próxima VF</t>
  </si>
  <si>
    <t>1. Diseño Calendario Misión-Si
2. Envío correo Calendario Misión-Si a Todos los Usuarios
3. Evaluaciones de conocimientos en Seguridad de la Información a 24 usuarios.
4. SGSI - Transferencia de conocimientos en  la Norma ISO 27001
5. SGSI - Transferencia de conocimientos Seguridad en Redes</t>
  </si>
  <si>
    <t>Bog7 J Secretaria General - Seguridad  - 532 Sensibilización SI</t>
  </si>
  <si>
    <t xml:space="preserve">Campañas de Misión- SI - 6 correos
Capacitación en Seguridad en VMWARE - 4 asistentes de la Dir. De Informática
Reunión de sensibilización en almacenamiento y protección de la información para la Dir. Administrativa y sus grupos (20 asistentes)
Inducción en seguridad en desarrollo e implementación de aplicaciones web 11 servidores públicos de la Dir. de Informática
Inducción en seguridad sistema operativo Windows 6 asistentes
Inducción en seguridad en desarrollo e implementación de aplicaciones móviles (4 asistentes)
Inducción en seguridad de base de datos Oracle y SQL Server (9  asistentes)
Inducción en seguridad en la nube (9 asistentes)
Inducción en seguridad sistema operativo HP-UX (6 asistentes)
Sensibilización en almacenamiento y protección de la informativa mas normatividad y legislación en seguridad de la información (40 asistentes), para Dir. de Talento y sus grupos 
Transferencia de conocimientos en gestión de activos de información  -6 sesiones- promedio de 13 asistentes entre servidores públicos de Organización y Calidad de la OPA y Dir. de Informática
</t>
  </si>
  <si>
    <t>10 contratos en ejecución: Soporte a los sistemas de información ALFAGL, SITAH, ADI, Control, Calidad, SIAII, Compendios Jurídicos, SPSS, Procesos Judiciales y control de acceso.
5 Procesos radicados en la Dirección Administrativa en trámite precontractual: Soporte a Microstation, Data protector, BSM, videoconferencia y antivirus.
Procesos en estudio de mercado y preparación de documentación: Soporte a VMWare, soporte a SIA/AIM.
Soporte al sistema SIGA, en estudios previos para trámite de VF</t>
  </si>
  <si>
    <t>Radicados en administrativa los procesos de contratación de: VMWARE  Soporte SIGMA, soporte y mantenimiento JDE, Soporte Oracle weblogic</t>
  </si>
  <si>
    <t>Bog7 It: Términos de Referencia 2018 - Secretaria General - Dir. Informática - Procesos 2018</t>
  </si>
  <si>
    <t>Se elaboró el documento de viabilidad  del proyecto. Evidencia en bog7 carpeta del Grupo Proyectos de TI. Evidencia en bog7 carpeta del Grupo Proyectos de TI
28/06/2018 se radica proceso en la Dir. Administrativa. ADI No. 3400-2018019551</t>
  </si>
  <si>
    <t>EN ESTUDIOS PREVIOS Y DE MERCADO. Se define alcance y levantan especificaciones funcionales y no funcionales para el sistema de información y sus componentes, junto con el modelo de servicios requerido. Se identifican posibles fabricantes y proveedores; a la fecha 28 de marzo de 2018 se está a la espera de propuestas comerciales que permitan afinar el presupuesto oficial.  Se desarrollan en paralelo los documentos precontractuales. Se realizará  radicación del proceso en Administrativa en mayo/2018.
16/05/2018: Se solicitaron los estudios financieros a la Dir. Financiera, se ajustaron algunos documentos y formatos pre-contractuales, se está a la espera de la aprobación de la actualización al PAA, para radicar la próxima semana el proceso en la Dir. Administrativa.
22/06/2018. Se presentó en comité de contratación. No se autorizó la publicación del proceso. se está a la espera de la definición.</t>
  </si>
  <si>
    <r>
      <t xml:space="preserve">Implementar la estructura organizacional de TI sugerida por el proyecto de diseño y definición de Arquitectura Empresarial para la Entidad.
</t>
    </r>
    <r>
      <rPr>
        <sz val="11"/>
        <rFont val="Calibri"/>
        <family val="2"/>
        <scheme val="minor"/>
      </rPr>
      <t>De acuerdo con la solicitud realizada por la Dir. Informática esta actividad se ajusta por : " Solicitar la conformación de la estructura organizacional TI sugerida por el proyecto de diseño y definición de Arquitectura Empresarial para la Entidad".
Seguimiento se realiza a partir de Junio 2018.</t>
    </r>
  </si>
  <si>
    <t>Matriculas depuradas de aeronaves en condición de inactividad mayor a tres (3) años</t>
  </si>
  <si>
    <r>
      <rPr>
        <b/>
        <sz val="11"/>
        <color theme="1"/>
        <rFont val="Calibri"/>
        <family val="2"/>
        <scheme val="minor"/>
      </rPr>
      <t>60%</t>
    </r>
    <r>
      <rPr>
        <sz val="11"/>
        <color theme="1"/>
        <rFont val="Calibri"/>
        <family val="2"/>
        <scheme val="minor"/>
      </rPr>
      <t>, se realizó la respectiva revisión y analisis de la politica y objetivos existentes y se realizo un nuevo documento con la politica y objetivos a implementar.</t>
    </r>
  </si>
  <si>
    <r>
      <rPr>
        <b/>
        <sz val="11"/>
        <color theme="1"/>
        <rFont val="Calibri"/>
        <family val="2"/>
        <scheme val="minor"/>
      </rPr>
      <t>100%</t>
    </r>
    <r>
      <rPr>
        <sz val="11"/>
        <color theme="1"/>
        <rFont val="Calibri"/>
        <family val="2"/>
        <scheme val="minor"/>
      </rPr>
      <t xml:space="preserve">, se relizó la revisión del plan de implementación existente, el cual no fue cumplido, a partir de esto se realizó una reunion con el Grupo de Gestión de Seguridad Operacional (Autoridad), donde se concluyo que a aprtir de este hallazgo, se debian realizar la descripción del sistema para erodromos y ATS y el analisis de faltantes. De lo anteirior se generó un nuevo documento  </t>
    </r>
    <r>
      <rPr>
        <b/>
        <sz val="11"/>
        <color theme="1"/>
        <rFont val="Calibri"/>
        <family val="2"/>
        <scheme val="minor"/>
      </rPr>
      <t>(Archivo del Grupo SMS)</t>
    </r>
  </si>
  <si>
    <r>
      <rPr>
        <b/>
        <sz val="11"/>
        <color theme="1"/>
        <rFont val="Calibri"/>
        <family val="2"/>
        <scheme val="minor"/>
      </rPr>
      <t xml:space="preserve">40%; </t>
    </r>
    <r>
      <rPr>
        <sz val="11"/>
        <color theme="1"/>
        <rFont val="Calibri"/>
        <family val="2"/>
        <scheme val="minor"/>
      </rPr>
      <t>Se ha venido trabajando en el Manual, el cual ya cuenta con gran parte desarrollada, actualmente se estan realizando los documentos de los procesos y programas que son parte fundamental del mismo.</t>
    </r>
  </si>
  <si>
    <r>
      <rPr>
        <b/>
        <sz val="11"/>
        <color theme="1"/>
        <rFont val="Calibri"/>
        <family val="2"/>
        <scheme val="minor"/>
      </rPr>
      <t xml:space="preserve">100%, </t>
    </r>
    <r>
      <rPr>
        <sz val="11"/>
        <color theme="1"/>
        <rFont val="Calibri"/>
        <family val="2"/>
        <scheme val="minor"/>
      </rPr>
      <t>se realizo mediante el documento "GESTION REPORTES Y EV RIESGOS SMS-QA rev"</t>
    </r>
  </si>
  <si>
    <r>
      <rPr>
        <b/>
        <sz val="11"/>
        <color theme="1"/>
        <rFont val="Calibri"/>
        <family val="2"/>
        <scheme val="minor"/>
      </rPr>
      <t xml:space="preserve">60%, </t>
    </r>
    <r>
      <rPr>
        <sz val="11"/>
        <color theme="1"/>
        <rFont val="Calibri"/>
        <family val="2"/>
        <scheme val="minor"/>
      </rPr>
      <t>Dicho documento se encuentra en desarrollo dentro del Manual de Seguridad Operacional. (Depende del Desarrollo del Manual)</t>
    </r>
  </si>
  <si>
    <r>
      <rPr>
        <b/>
        <sz val="11"/>
        <color theme="1"/>
        <rFont val="Calibri"/>
        <family val="2"/>
        <scheme val="minor"/>
      </rPr>
      <t xml:space="preserve">40%, </t>
    </r>
    <r>
      <rPr>
        <sz val="11"/>
        <color theme="1"/>
        <rFont val="Calibri"/>
        <family val="2"/>
        <scheme val="minor"/>
      </rPr>
      <t>Dicho documento se encuentra en desarrollo dentro del Manual de Seguridad Operacional.</t>
    </r>
  </si>
  <si>
    <r>
      <rPr>
        <b/>
        <sz val="11"/>
        <color theme="1"/>
        <rFont val="Calibri"/>
        <family val="2"/>
        <scheme val="minor"/>
      </rPr>
      <t>10%</t>
    </r>
    <r>
      <rPr>
        <sz val="11"/>
        <color theme="1"/>
        <rFont val="Calibri"/>
        <family val="2"/>
        <scheme val="minor"/>
      </rPr>
      <t xml:space="preserve"> Dependen de la anterior actividad y del trabajo continuo con los actores involucrados en el tema - tema de todo el año)</t>
    </r>
  </si>
  <si>
    <r>
      <t xml:space="preserve">20%. </t>
    </r>
    <r>
      <rPr>
        <sz val="11"/>
        <color theme="1"/>
        <rFont val="Calibri"/>
        <family val="2"/>
        <scheme val="minor"/>
      </rPr>
      <t>No se ha podidio cumplir con la socialización debido a que aun se encuentra en desarrollo y pendiente por firma los documentos del Grupo.</t>
    </r>
  </si>
  <si>
    <r>
      <rPr>
        <b/>
        <sz val="11"/>
        <color theme="1"/>
        <rFont val="Calibri"/>
        <family val="2"/>
        <scheme val="minor"/>
      </rPr>
      <t xml:space="preserve">50%, </t>
    </r>
    <r>
      <rPr>
        <sz val="11"/>
        <color theme="1"/>
        <rFont val="Calibri"/>
        <family val="2"/>
        <scheme val="minor"/>
      </rPr>
      <t>Se realizarón documentos genericos para la inscripción de Grupo GESO de cada aeropuerto, Documentos genericos para reporte de novedades, pero aun falta completar el Manual de Seguridad Operacional, el cual es un documento generico fundamental para el desarrollo del SMS en cada Aeropuerto.</t>
    </r>
  </si>
  <si>
    <r>
      <rPr>
        <b/>
        <sz val="11"/>
        <color theme="1"/>
        <rFont val="Calibri"/>
        <family val="2"/>
        <scheme val="minor"/>
      </rPr>
      <t xml:space="preserve">60%, </t>
    </r>
    <r>
      <rPr>
        <sz val="11"/>
        <color theme="1"/>
        <rFont val="Calibri"/>
        <family val="2"/>
        <scheme val="minor"/>
      </rPr>
      <t>se realizo la visita a los aeropuertos, se hablo con la concesión Aeropuertos de Oriente, se reviso y modifico la respectiva carta de acuerdo y los documentos se han enfocado en los casos de estos dos aeropuertos en particulara.</t>
    </r>
  </si>
  <si>
    <r>
      <t xml:space="preserve">100%, </t>
    </r>
    <r>
      <rPr>
        <sz val="11"/>
        <color theme="1"/>
        <rFont val="Calibri"/>
        <family val="2"/>
        <scheme val="minor"/>
      </rPr>
      <t>se han realizado estudios de seguridad operacional al aeropuerto de Cartagena en el doc "ESTUIO DE SEG. OP. EDIFICIO CARTAGENA", Cúcuta "ESTUIO DE SEG. OP. PUESTOS DE ESTACIONAMIENTO" y "PROCEDIMIENTO PLATAFORMA CÚCUTA" y para San Jose del Guaviare "ESTUIO DE SEG. OP. PLATAFORMA Y OPERACIONES SAN JOSE DEL GUAVIARE".</t>
    </r>
  </si>
  <si>
    <t>METAS: 5</t>
  </si>
  <si>
    <t>Se realizó la respectiva revisión y analisis de la politica y objetivos existentes y se realizo un nuevo documento con la politica y objetivos a implementar. Firmados.</t>
  </si>
  <si>
    <t>Se relizó la revisión inicial del plan de implementación existente (2016), el cual no fue cumplido.  Por directriz superior se realiza una nueva actualización del plan de implementación la cual tiene un avance a la fecha del 80% . Para lo cual se han  realizado reuniones con el Grupo de Gestión de Seguridad Operacional ( SSOAC Autoridad), donde se concluyo que, se debian realizar la descripción del sistema para aerodromos y ATS y el analisis de faltantes. Elaborados los formatos, pendientes de envío para el diligenciamiento de los respectivos aeropuertos".  Estan pendientes los últimos ajusteas para la firma  por parte del SSO y posterior socialización y envío a los aeropuertos</t>
  </si>
  <si>
    <t xml:space="preserve"> A junio  el grueso del manual se encuentra elaborado, esta pendiente de elaboración de procedimientos para subirlo al sistema de gestión de calidad.</t>
  </si>
  <si>
    <t>sus evidencias se encuentran directamente en el Despacho del Grupo de SMS
K:\4007-Gestion Seg Opera Asegur Calidad\2018
K:\4007-Gestion Seg Opera Asegur Calidad\2018\Seguridad Operacional SSO
K:\4007-Gestion Seg Opera Asegur Calidad\2018\Seguridad Operacional SSO\PLAN DE IMPLEMENTACIÓN\Actas y reuniones</t>
  </si>
  <si>
    <t>Se realizo mediante el documento "GESTION REPORTES Y EV RIESGOS SMS-QA rev" </t>
  </si>
  <si>
    <t>Este procedimiento esta elaborado,  se encuentra en desarrollo dentro del Manual de Seguridad Operacional. Pendiente subir a ISOLUCION</t>
  </si>
  <si>
    <t>Se realizó el esquema de difusión  dando cumplimiento a esta actividad</t>
  </si>
  <si>
    <t xml:space="preserve">Se participó con directores regionales y administradores de aeropuerto de una charla informativa sobre a politica, objetivos e implementacioón del Sitema de Seguridad Operacional. De manera continúa se atienden inquietudes relacionadas con el SMS por diferentes canales correos etc. </t>
  </si>
  <si>
    <t>Se realizo la reunión con los directivos, donde se expusierón las responsabilidades de cada uno de ellos respecto a la implementación y mantenimiento de el Sistema de Seguridad Operacional. Se realizó aprovechando las reuniones de gerencia de la SSO lo cual se refleja en las actas levantadas por la SSO</t>
  </si>
  <si>
    <t xml:space="preserve">Se realiza socialización permanente a los actores de servicos aeroportuarios lo cual se puede evidenciar mediante correos electrónicos </t>
  </si>
  <si>
    <t>Se han elaborado documentos  como preliminar informativo,  formato de reportes de novedades, documento de diligenciamiento de descrpción del sistema y se han efectuado reuniones de trabajo con los adminsitradores y sus equipos de trabajo. Se tiene previsto tener  el documento genérico para finales de julio. La demora se refleja por que se depende de la dinámica de otras áreas</t>
  </si>
  <si>
    <t xml:space="preserve">En los aeropuertos comprometidos se han elaborado documentos  como preliminar informativo,  formato de reportes de novedades, documento de diligenciamiento de descrpción del sistema y se han efectuado reuniones de trabajo con los adminsitradores y sus equipos de trabajo. Se tiene previsto tener  el documento genérico para finales de julio. </t>
  </si>
  <si>
    <t>Se han realizado reuniones con el Grupo de Calidad, se han  analizado los temas pertinentes iniciando por un estudio de las actividades del grupo para dar claridad y no confundir con las actividades del grupo SMS de la SSOAC (autoridad)</t>
  </si>
  <si>
    <t>Se han realizado visitas  a los aeropuertos objeto de certificación Bucaramanga y Cúcuta, se tienen actas  de cumplimiento y el informe respectivo</t>
  </si>
  <si>
    <t>se realizaron los oficios 2018013882, 2018013884, 2018013885, 2018013886, 2018013887 y 2018013888, donde se remiten los reportes a las areas correspondientes, para determinar el estado de lo que en ellos se describe y se realizan Estudios de seguridad operacional unicamente de aeródromo  a Manizales, Cartagena y Olaya Herrera</t>
  </si>
  <si>
    <t>OBSERVACIÓN</t>
  </si>
  <si>
    <t>CUMP ÁREA :  91%</t>
  </si>
  <si>
    <t>actividad cumplida en el primer trimestre</t>
  </si>
  <si>
    <t>El plan de Bienestar ya se elaboró, se publicó en la intranet y se está ejecutando. En cuanto al Plan de incentivos se proyectó borrador el proyecto de resolución se ajustó y se  encuentran en la Secretaría General para revisión y aprobación.</t>
  </si>
  <si>
    <t xml:space="preserve">En lo referente al Plan de Bienestar la actividad está cumplida, en cuanto al Plan de Incentivos esta pendiente de revisión y aprobación </t>
  </si>
  <si>
    <t>Actividad cumplida a través del Congreso de Seguridad y Salud en el Trabajo</t>
  </si>
  <si>
    <t xml:space="preserve">En el cronograma se refleja seguimiento semestralmente </t>
  </si>
  <si>
    <t>En la intranet se publicaron los contenidos desarrollador durante el evento.
http://intranet.aerocivil.gov.co/talento-humano/salud-en-el-trabajo/Paginas/Congreso-salud-y-trabajo-2018.aspx</t>
  </si>
  <si>
    <t>Los días 12 y 13 de abril de 2018 se llevo a cabo el VII Congreso de Seguridad y Salud en el Trabajo, evento al que asistieron servidores públicos del Nivel Central y de las Direcciones Regionales.</t>
  </si>
  <si>
    <t>Se está revisando  la Guía de Elaboración del PIC con el fin de complementar el documento técnico. Se acordó con el CEA que esta  actividad comenzaría en el mes de julio</t>
  </si>
  <si>
    <t>publicado en la intranet</t>
  </si>
  <si>
    <t>Se ha modificado y complementado la información de caracterización de la planta de personal como insumo para el Plan Estratégico de Talento Humano de la Entidad.</t>
  </si>
  <si>
    <t xml:space="preserve"> Se realizó ajuste Manual de las áreas operativas de la Secretaria de Seguridad Operacional y la Aviación Civil, y Secretaria de Sistemas Operacionales. Se realizó cronograma y plan de 
trabajo para cada una de las Secretarias, actualmente se encuentra en proceso de ejecución. Se ha ejecutado hasta la fecha el plan de trabajo con la priorización de los Grupos AGA y AIG, además del Grupo Inspección de operaciones y Licencias en la Secretaria de Seguridad Operacional y de la Aviación Civil, respecto a la Secretaria de Sistemas Operacionales se ha avanzado en el manual de funciones correspondiente a controladores, Ais/Com/Met, Bomberos y Grupo Soporte.
Por sugerencia de la Secretaría de Seguridad Operacional y de la Aviación Civil, se da prioridad a la actualización de los Manuales del Grupo Inspección de Operaciones, los perfiles de los pilotos.  La Dirección de Talento Humano en conjunto con el Grupo de Inspección de Operaciones de la Dirección de Estándares de Vuelo, terminó el ajuste al Manual Especifico de Funciones y Competencias Laborales, para los empleos denominados Inspector de Seguridad Aérea pertenecientes al Grupo de Inspección de Operaciones de la Dirección de Estándares de Vuelo (Pilotos). Se expide la resolución 01920 de julio 5 de 2018.
Continua en ejecución el plan de trabajo para las Secretarias de Seguridad Operacional y de la Aviación Civil, y de Sistemas Operacionales. Avance en el plan  60%</t>
  </si>
  <si>
    <t>El avance se realiza a través de dos tareas Ajuste Manual de las áreas operativas de la Secretaria de Seguridad Operacional y la Aviación Civil, y Secretaria de Sistemas Operacionales y Realizar Estudio de Verificación de Requisitos, para la provisión transitoria mediante la figura excepcional del encargo o nombramiento provisional. 
Con el propósito de poder realizar una medición adecuada, se recomienda que el cronograma sea ajustado</t>
  </si>
  <si>
    <t xml:space="preserve">Se realizó la revisión del documento de Rediseño Fase II y III, 
para ajustarlo dentro del Plan de Desarrollo 2014 "Prosperidad para Todos" y el contexto de direccionamiento estratégico de la Aerocivil.  Se inició el ajusté de acuerdo con la nueva metodología del 
Departamento Administrativo de la Función Pública. También, se actualizó el sistema salarial a las escalas del año 2018. Se elaboró el proyecto de decreto de planta de personal, según los datos obtenidos del Estudio Técnico.
Se elaboró el Proyecto de Decreto de la Modificación a la Estructura Actual de la Aeronáutica Civil. 
Se elaboró un proyecto de Decreto de modificación al Sistema de Nomenclatura y Clasificación de empleos. 
Así mismo se actualizo el Estudio técnico en estos apartes (Estructura, planta y nomenclatura). 5%
Así mismo se actualizo el Estudio técnico en estos apartes (Estructura, planta y nomenclatura). 
Se requiere a la Administradora 
Colombiana de Pensiones -COLPENSIONES- para que precise cuales son los servidores que tienen reconocido un derecho pensional y que su ingreso a nomina se encuentra en suspenso hasta la acreditación del retiro oficial del servicio. Se eleva petición a la Unidad de Gestión de Pensiones y Parafiscales -UGPP- para que precise cuales son los servidores que tienen reconocido un derecho pensional y que su ingreso a nomina se encuentra en suspenso hasta la acreditación del retiro oficial del servicio, de la misma forma en que se realizó con COLPENSIONES.
Se recibió respuesta por parte de Colpensiones el 16 de mayo de 2018. Sin embargo, el pronunciamiento no fue satisfactorio, debido a que no responde de fondo la solicitud. </t>
  </si>
  <si>
    <t xml:space="preserve">El avance se realiza a través de dos tareas Gestionar ante el DAFP y Ministerio de Hacienda Hacienda y Crédito Público la Fase II y III del proceso del rediseño Institucional. Del año 2013 y Realizar análisis pensional de los servidores que cuentan con garantías reforzadas. Con el propósito de poder realizar una medición adecuada, se recomienda que el cronograma sea ajustado </t>
  </si>
  <si>
    <t>Actividad finalizada, se adelanto el proceso de reinducción a nivel nacional</t>
  </si>
  <si>
    <t>En coordinación con la Dra. Helga Franco de Colpensiones se han realizado capacitaciones que permitan a los servidores tener claridad frente a las posibles inconsistencias en pensión y de esta manera ir disminuyendo la presunta deuda.
Se ha incorporado en el aplicativo de Colpensiones novedades de retiro, impactando económicamente en la disminución de la Deuda.
Se realizó la actualización del representante legal y con ello, la actualización de la plataforma para la depuración de las novedades.
El 17 may/2018 se habilitó en la plataforma el certificado digital a nombre de la actual directora y se han aplicado los siguientes movimientos:
Mayo: 1 novedad $42,361,380  (2.46%)
Jun: 22 novedades $382,578,847  (22,25%)
Para éste bimestre se han registrado 31 novedades de las cuales 8 han sido rechazadas y están en validación por corresponder a exfuncionarios del régimen especial.
Deuda inicial año 2018 $1,719,187,808
Saldo a cierre mes Junio $1,276,868,018</t>
  </si>
  <si>
    <t>En el trimestre no hubo actividades para atender por parte de la Entidad</t>
  </si>
  <si>
    <t>La estadística se genera a través de la herramienta SIGMA, de manera dinámica y en tiempo real, utilizandolá para la toma de decisiones. Adicionamlmente, se exporta a un  un archivo en excel para facilidad de consulta para quienes no tengan acceso a la herramienta. A junio 30  el número de ordenes generadas fue de 12,049   sobre el número de ordenes cerradas 11,580 para un 96 % . Para el trimestre  abiertas 4,947 y cerradas 4,455 para un porcentaje del 91%</t>
  </si>
  <si>
    <t>La verificación sobre el numero de circulares publicadas (73) se cumplio al 100%  en su totalidad alcanzando antes del tiempo previsto. Como resultado de dicha verificación el Grupo de Coordinación de servicios implemento un plan de trabajo para  mejorar la totalidad de la documentación normativa y técnica la cual se pretende consolidar en dos resoluciones</t>
  </si>
  <si>
    <t>Cumplieron con la actividad anticipadamente</t>
  </si>
  <si>
    <t>CUMP ÁREA  :  96%</t>
  </si>
  <si>
    <t>Se está a la espera de pronunciamiento por parte del ultimo propietario o explotador, para dar continuidad al proceso. el tiempo de espera de respuesta es un mes, para definir si procede a la cancelación.  adicionalmente se notifica a juzgados y a coactiva y cobranzas de la entidad</t>
  </si>
  <si>
    <t>META CUMPLIDA: 1</t>
  </si>
  <si>
    <t>25% 
(52,9% Compromisos)</t>
  </si>
  <si>
    <t>25%
(30,0% Obligaciones)</t>
  </si>
  <si>
    <t>META:  7</t>
  </si>
  <si>
    <t>bog7 (h):\1030-oran\2018\1030420.2 plan de acción</t>
  </si>
  <si>
    <t xml:space="preserve"> Se realiza previo estudio del expediente de cada aeronave  y posteriormente se   notifica a propietarios y o explotador. se encuentran en proceso. </t>
  </si>
  <si>
    <t xml:space="preserve"> se registran soportes en bog 7   </t>
  </si>
  <si>
    <t>MECI: En el trimestre se cerraron 232 hallazgos del PM OCI, acumulando se han cerrado 289 de la meta que es el 70% de 876 hallazgos.</t>
  </si>
  <si>
    <t xml:space="preserve">Se puede evidenciar en el modulo de mejoramiento hallazgos cerrados en el siguiente link http://isolucion.aerocivil.gov.co:81/isolucion/FrameSetGeneral.asp?Pagina=FiltroNoConformidades.asp&amp;CodTipoNoConf=4&amp;EsAbierta=1&amp;ConMenu=NO. </t>
  </si>
  <si>
    <t xml:space="preserve">Al segundo trimestre se han cerrado 62 hallazgos, 41 corresponden al segundo timestre de 134 hallazgo tomados como meta.
</t>
  </si>
  <si>
    <t>H:\1020- ControlInterno\DocApoyo\CONTRALORIA GENERAL\Plan de Mejoramiento</t>
  </si>
  <si>
    <t xml:space="preserve">META          </t>
  </si>
  <si>
    <t xml:space="preserve">CUMP TRANSVERSAL </t>
  </si>
  <si>
    <t xml:space="preserve">OCI  : </t>
  </si>
  <si>
    <t xml:space="preserve">Informe de las campañas internas y externas realizadas por cada uno de los colaboradores. </t>
  </si>
  <si>
    <t xml:space="preserve">Es necesario el fortalecimiento en el tema de recursos tecnológicos y económicos para lograr cumplir sin dificultad las actividades y estrategias propuestas. </t>
  </si>
  <si>
    <t xml:space="preserve">Comunicados de prensa, campañas, piezas gráficas en redes sociales, página web, intranet, transmisiones en directo por redes. </t>
  </si>
  <si>
    <t>Se requieren de recursos tecnológicos para tener más herramientas y facilidades en la divulgación de la información</t>
  </si>
  <si>
    <t>Correo de fecha 12.07.2018 - Maria Cristina Pabon - "Igualmente, aprovechando esta comunicación, agradezco actualizar el cuadro, quitando las dos actividades adjuntas que implícitamente ya están siendo evaluadas en los otros ítems. "</t>
  </si>
  <si>
    <t>CUMP ÁREA : 100%</t>
  </si>
  <si>
    <t>UNIDAD ADMINISTRATIVA ESPECIAL DE AERONAÚTICA CIVIL
PLAN ACCIÓN 2018 -  COMPROMISOS Y/O ACCIONES 
DIRECCIÓN GENERAL - Grupo Prensa</t>
  </si>
  <si>
    <t>UNIDAD ADMINISTRATIVA ESPECIAL DE AERONAÚTICA CIVIL
PLAN ACCIÓN 2018 -  COMPROMISOS Y/O ACCIONES 
SUBDIRECCIÓN GENERAL</t>
  </si>
  <si>
    <t>UNIDAD ADMINISTRATIVA ESPECIAL DE AERONAÚTICA CIVIL
PLAN ACCIÓN 2018 -  COMPROMISOS Y/O ACCIONES 
OFICINA ASESORA DE PLANEACIÓN</t>
  </si>
  <si>
    <t>UNIDAD ADMINISTRATIVA ESPECIAL DE AERONAÚTICA CIVIL
PLAN ACCIÓN 2018 -  COMPROMISOS Y/O ACCIONES 
OFICINA TRANSPORTE AÉREO</t>
  </si>
  <si>
    <t>UNIDAD ADMINISTRATIVA ESPECIAL DE AERONÁUTICA CIVIL
PLAN ACCIÓN 2018 -  COMPROMISOS Y/O ACCIONES 
OFICINA CENTRO ESTUDIOS AERONAÚTICOS</t>
  </si>
  <si>
    <t>UNIDAD ADMINISTRATIVA ESPECIAL DE AERONAÚTICA CIVIL
PLAN ACCIÓN 2018 -  COMPROMISOS Y/O ACCIONES 
OFICINA CONTROL INTERNO</t>
  </si>
  <si>
    <t>UNIDAD ADMINISTRATIVA ESPECIAL DE AERONAÚTICA CIVIL
PLAN ACCIÓN 2018 -  COMPROMISOS Y/O ACCIONES 
OFICINA ASESORA JURÍDICA</t>
  </si>
  <si>
    <t>UNIDAD ADMINISTRATIVA ESPECIAL DE AERONAÚTICA CIVIL
PLAN ACCIÓN 2018 -  COMPROMISOS Y/O ACCIONES 
OFICINA COMERCIALIZACIÓN</t>
  </si>
  <si>
    <t xml:space="preserve">UNIDAD ADMINISTRATIVA ESPECIAL DE AERONAÚTICA CIVIL 
PLAN ACCIÓN 2018 - COMPROMISOS Y/O ACCIONES
SECRETARIA SISTEMAS OPERACIONALES </t>
  </si>
  <si>
    <t>UNIDAD ADMINISTRATIVA ESPECIAL DE AERONAÚTICA CIVIL
PLAN ACCIÓN 2018 -  COMPROMISOS Y/O ACCIONES 
DIRECCIÓN DE TELECOMUNICACIONES</t>
  </si>
  <si>
    <t>UNIDAD ADMINISTRATIVA ESPECIAL DE AERONAÚTICA CIVIL
PLAN ACCIÓN 2018 -  COMPROMISOS Y/O ACCIONES 
DIRECCIÓN INFRAESTRUCTURA AEROPORTUARIA</t>
  </si>
  <si>
    <t>UNIDAD ADMINISTRATIVA ESPECIAL DE AERONAÚTICA CIVIL
PLAN ACCIÓN 2018 -  COMPROMISOS Y/O ACCIONES 
DIRECCIÓN SERVICIOS A LA NAVEGACIÓN AÉREA</t>
  </si>
  <si>
    <t>UNIDAD ADMINISTRATIVA ESPECIAL DE AERONAÚTICA CIVIL
PLAN ACCIÓN 2018 -  COMPROMISOS Y/O ACCIONES 
DIRECCIÓN SERVICIOS AEROPORTUARIOS</t>
  </si>
  <si>
    <t>UNIDAD ADMINISTRATIVA ESPECIAL DE AERONAÚTICA CIVIL
PLAN ACCIÓN 2018 -  COMPROMISOS Y/O ACCIONES 
GRUPO DE GESTIÓN DE PROYECTOS AERONÁUTICOS - SSO</t>
  </si>
  <si>
    <t>UNIDAD ADMINISTRATIVA ESPECIAL DE AERONAÚTICA CIVIL
PLAN ACCIÓN 2018 -  COMPROMISOS Y/O ACCIONES 
GRUPO DE PLANIFICACIÓN AEROPORTUARIA</t>
  </si>
  <si>
    <t>UNIDAD ADMINISTRATIVA ESPECIAL DE AERONAÚTICA CIVIL
PLAN ACCIÓN 2018 -  COMPROMISOS Y/O ACCIONES 
GRUPO DE COORDINACIÓN Y SEGUIMIENTO DE SERVICIOS OPERACIONALES - SSO</t>
  </si>
  <si>
    <t>UNIDAD ADMINISTRATIVA ESPECIAL DE AERONAÚTICA CIVIL
PLAN ACCIÓN 2018 -  COMPROMISOS Y/O ACCIONES 
SECRETARIA SEGURIDAD OPERACIONAL Y DE LA AVIACIÓN CIVIL</t>
  </si>
  <si>
    <t>UNIDAD ADMINISTRATIVA ESPECIAL DE AERONAÚTICA CIVIL
PLAN ACCIÓN 2018 -  COMPROMISOS Y/O ACCIONES 
SECRETARIA GENERAL- DESPACHO</t>
  </si>
  <si>
    <t>UNIDAD ADMINISTRATIVA ESPECIAL DE AERONÁUTICA CIVIL
PLAN ACCIÓN 2018 -  COMPROMISOS Y/O ACCIONES 
SECRETARÍA GENERAL - DIRECCIÓN  FINANCIERA</t>
  </si>
  <si>
    <t xml:space="preserve">UNIDAD ADMINISTRATIVA ESPECIAL DE AERONAÚTICA CIVIL
PLAN ACCIÓN 2018 -  COMPROMISOS Y/O ACCIONES 
SECRETARÍA GENERAL - DIRECCIÓN ADMINISTRATIVA </t>
  </si>
  <si>
    <t>UNIDAD ADMINISTRATIVA ESPECIAL DE AERONAÚTICA CIVIL
PLAN ACCIÓN 2018 -  COMPROMISOS Y/O ACCIONES 
SECRETARIA GENERAL - DIRECCIÓN TALENTO HUMANO</t>
  </si>
  <si>
    <t>UNIDAD ADMINISTRATIVA ESPECIAL DE AERONAÚTICA CIVIL
PLAN ACCIÓN 2018 -  COMPROMISOS Y/O ACCIONES 
SECRETARIA GENERAL - DIRECCIÓN INFORMÁTICA</t>
  </si>
  <si>
    <t>UNIDAD ADMINISTRATIVA ESPECIAL DE AERONAÚTICA CIVIL
PLAN ACCIÓN 2018 -  COMPROMISOS Y/O ACCIONES 
OFICINA DE REGISTRO GRUPO DE MATRICULAS</t>
  </si>
  <si>
    <t>Se presenta dificultades en el seguimiento. Se propone se pronuncien por escrito justificado de las partes ante la OAP para llevar a Comité Directivo.</t>
  </si>
  <si>
    <t>Reformulado y autorizado</t>
  </si>
  <si>
    <t>Tomada información del documento enviado que era un AG (reconocimiento IES).
El área debe acercarse a la OAP y definir cronograma para los siguientes seguimientos .</t>
  </si>
  <si>
    <t>Grupo Planificación Aeroportuaria</t>
  </si>
  <si>
    <t xml:space="preserve">Informe semanal de actividades que son evidenciadas en los comités directivos. </t>
  </si>
  <si>
    <t xml:space="preserve">Se han presentado situaciones en las que las áreas no facilitan la entrega de información lo cual no ayuda a la toma de decisiones y acciones preventivas. </t>
  </si>
  <si>
    <t>El área de Prensa solicita eliminar estas dos actividades por los siguientes motivos : Esta d está inmersa en todas las que nos aplican al proceso</t>
  </si>
  <si>
    <t>"Esta sería la actividad que tendría relación con nuestro proceso. 
La información de interés y de impacto, ha sido divulgada por los diferentes tres canales con los que cuenta la Entidad (Página web, intranet, redes sociales- Twitter, Facebook, YouTube, instragran- noticiero interno, aerotips, notas especializadas, piezas gráficas)"</t>
  </si>
  <si>
    <t xml:space="preserve">Actas del grupo de calidad en los comités directivos y actas de comités de comunicación. </t>
  </si>
  <si>
    <t>METAS CUMPLIDAS II TRIMESTRE</t>
  </si>
  <si>
    <t>META CUMPLIDA:  0</t>
  </si>
  <si>
    <t xml:space="preserve">Conforme lo establece el analisis del decreto 1008 de junio 14 de 2017, se presentará  una propuesta de circular el 16 de julio de 2018, elaborada por la Secretaría General, la Oficina Asesora de Planeación, el grupo de atención al Ciudadano y el Grupo de Prensa  </t>
  </si>
  <si>
    <t xml:space="preserve">Plan de Evacuacion entre Infraestructura y DSNA y TH (Salud Ocup)
Infraestructura : Debe Presentar un plan de  mejoramiento de la infraestructura de acuerdo con el plan  evacuación. Harley y Medardo -  (Twr)
DSNA Plan  de evaluación (Plan crongrama)
Salud : </t>
  </si>
  <si>
    <r>
      <t xml:space="preserve">Se llevó a cabo reunión del Comité de Emergencias del CGAC que tiene como propósito conocer como se deben manejar las emergencias. 
</t>
    </r>
    <r>
      <rPr>
        <b/>
        <sz val="11"/>
        <color theme="1"/>
        <rFont val="Calibri"/>
        <family val="2"/>
        <scheme val="minor"/>
      </rPr>
      <t xml:space="preserve">Adicionalmente, </t>
    </r>
    <r>
      <rPr>
        <sz val="11"/>
        <color theme="1"/>
        <rFont val="Calibri"/>
        <family val="2"/>
        <scheme val="minor"/>
      </rPr>
      <t xml:space="preserve">
1) se ha adelantado en Bogotá la formación de 14 brigadistas (4 en torre y 10 en centro de control)
2)Se ha realizado capacitación  teórico practica 
3) Se solicitó a aeronavegación nacional elprotocolo para evacuación del área.
</t>
    </r>
    <r>
      <rPr>
        <b/>
        <sz val="11"/>
        <color theme="1"/>
        <rFont val="Calibri"/>
        <family val="2"/>
        <scheme val="minor"/>
      </rPr>
      <t>Se retira gestión a :</t>
    </r>
    <r>
      <rPr>
        <sz val="11"/>
        <color theme="1"/>
        <rFont val="Calibri"/>
        <family val="2"/>
        <scheme val="minor"/>
      </rPr>
      <t xml:space="preserve">
1. Solicitud ante infraestructura de plan de intervención para cumplimiento de ruta de evacuación en torres de control.
2. Solicitud  a aeronavegación de elaboración de protocolos de contingencia de permita la evaluación de torres y centro. </t>
    </r>
  </si>
  <si>
    <t>CUMP ÁREA :  95%</t>
  </si>
  <si>
    <t>El área propone ajustar actividades a partir del  tercer trimestre, para que esten  acorde con la normatividad vigente</t>
  </si>
  <si>
    <t>A Junio 30 de 2018 de un total de 16 proyectos considerados estrategicos C=2; N=3;S=2;MET=3;Energía=6), además de los que se radicaron el el primer trimestre en la Secretaria de Sistemas Operacionales, durante el segundo trimestre se radicaron 9.  
Salvo para Energía, los proyectos considerados estratégicos para las otras especialidades continuan su gestion.  Los siguientes proyectos se regionalizaron:  ADQUISICION INSTALACION Y PUESTA EN SERVICIO DE EQUIPOS SUBESTACION ELECTRICA A/B EL DORADO, ADQUISICION, INSTALACION, CALIBRACION Y PUESTA EN SERVICIO DE SISTEMA DE ALIMENTACION ELECTRICA REDUNDANTE  PARA LA PISTA NORTE DESDE S/E NUEVA TWR DE CONTROL EL DORADO, ADQUISICIÓN, INSTALACION Y PUESTA EN FUNCIONAMIENTO DEL SISTEMA SIPRA Y ADQUISICIÓN, INSTALACIÓN Y PUESTA EN FUNCIONAMIENTO DE GRUPOS ELECTROGENOS A NIVEL NACIONAL.
Se aclara que el numero de proyectos estratégicos debe ser igual al número definido en la columna ACTIVIDADES como "número de proyectos" es decir:
COMUNICACIONES
Mantener y ampliar la red VHF/ microondas y sistemas de información aeronáutica - ((PE/PP)*0.3); número de proyectos 2;
https://community.secop.gov.co/Public/Tendering/ContractNoticeManagement/Index?currentLanguage=es-CO&amp;Page=login&amp;Country=CO&amp;SkinName=CCE
NAVEGACION
Siempre han sido 3 proyectos:
Adquisición y puesta en servicio de sistemas de navegación aérea DVOR/ILS - ((PE/PP)*0.2); número de proyectos 3
https://community.secop.gov.co/Public/Tendering/ContractNoticeManagement/Index?currentLanguage=es-CO&amp;Page=login&amp;Country=CO&amp;SkinName=CCE
VIGILANCIA
Adquisición y puesta en funcionamiento de los sistemas ADS-B y sistemas radar SSR -((PE/PP)*0.2); número de proyectos 2
METEOROLOGIA
Ampliación de los sistemas AWOS, Adquisición del sistema GOES - R y sistema radar meteorológico  ((PE/PP)*0.1); número de proyectos 3
ENERGIA
Pasó de 6 a 2
Adquisición de equipos electrógenos, UPS  y migración hacia los sistemas LED en el lado aire                                                                                   ((PE/PP)*0.2; número de proyectos 2</t>
  </si>
  <si>
    <t>META CUMPLIDA 0</t>
  </si>
  <si>
    <t>CUMP : 75%</t>
  </si>
  <si>
    <t xml:space="preserve">CUMP OAP </t>
  </si>
  <si>
    <t>Base de gestión: 8 Instrumentos bilaterales. 
• 17 de abril se realizó la modificación del Régimen Bilateral entre Colombia y Turquía
• 5 de junio se suscribió el Instrumento Bilateral entre Colombia y Aruba
• 19 de junio se modificó el Régimen Bilateral entre Colombia y España</t>
  </si>
  <si>
    <t>Documentos firmados, reposan en el archivo del Grupo de Asuntos Internacionales.</t>
  </si>
  <si>
    <t>Documentos publicados en pagina WEB Aerocivil en el link Normatividad</t>
  </si>
  <si>
    <t xml:space="preserve">Modificar y actualizar para la   norma RAC 3 de los Reglamentos Aeronáuticos de Colombia resaltando la racionalización de los requisitos para el acceso al mercado aéreo  y las modalidades del transporte aéreo. 
</t>
  </si>
  <si>
    <r>
      <t xml:space="preserve">• Desde el 23 de mayo de 2018 se encuentra publicado en la página web de la Entidad para comentarios del público en general el proyecto de resolución (modificando los numerales 3.6.3.2.5 y 3.6.3.2.6) del nuevo procedimiento de audiencia pública. 
De 39 reglamentos LAR por armonizar, se tiene lo siguiente:
1- Concluidos al 100%, 30 reglamentos RAC armonizados
2- En etapa final al 95%, 2 reglamentos RAC 
3- En tapa avanzada al 75%,3 reglamentos RAC
4- En atapa intermedia al 60%, 2 reglamentos RAC 
5- En etapa inicial al 10%, 2 reglamentos RAC
Para un total de avance del 88.5%
</t>
    </r>
    <r>
      <rPr>
        <b/>
        <sz val="9"/>
        <color theme="1"/>
        <rFont val="Calibri"/>
        <family val="2"/>
        <scheme val="minor"/>
      </rPr>
      <t xml:space="preserve">NOTA </t>
    </r>
    <r>
      <rPr>
        <sz val="9"/>
        <color theme="1"/>
        <rFont val="Calibri"/>
        <family val="2"/>
        <scheme val="minor"/>
      </rPr>
      <t>: A solicitud del área se replantea la fecha de entgrega final de la modificación del RAC 3, dejandose paa el mes de diciembre 2018, toda vez que el área priorizó la armonización de los Reglamentos LAR por directrices de la Alta Dirección</t>
    </r>
  </si>
  <si>
    <t>• El día 11 de abril del presente año, se sostuvo una llamada telefónica con el director de la autoridad aeronáutica de Brasil el señor Ricardo Catanant, el cual dio explicaciones sobre los mecanismos de atención a las quejas interpuestas por los usuarios aeroportuarios, adicionalmente el señor Palterson Ferreira envió los documentos de soporte de dichos mecanismos, actualmente se tiene pendiente una reunión con el Director General de la UAEAC, para explicarle lo conversado.
• El 21 de mayo – Se llevó a cabo reunión con la SIC y las empresas aéreas, se expone por parte de la SIC la plataforma SIC FACILITA, para que las aerolíneas voluntariamente acudan a ella en primera instancia, antes de acudir a la Aeronáutica Civil y de esta manera se puedan concluir más rápidamente las quejas de los usuarios del transporte aéreo. Se concluye que el 27 de mayo, las empresas deberían enviar a la OTA, su posición frente a la plataforma. 
• El día 22 de mayo se desarrolló una nueva reunión en la SIC con la participación del Superintendente Delegado del Consumidor, el Jefe de la Oficina Jurídica, el Jefe Asuntos Jurisdiccionales y por parte de la Aerocivil el Coordinador del Grupo de Vigilancia Aerocomercial, el Asesor del despacho de la  OTA y la Coordinadora del grupo de Atención al Usuario, se aclaran puntos de competencia entre las entidades, se comentan procedimientos internos sobre el manejo dado a las quejas de pasajeros y se concluyó que en dado caso que las aerolíneas se acojan a la plataforma SIC FACILITA, pero no se logre ningún acuerdo entre las partes, la SIC remitirá a la Aerocivil las quejas por competencia, además se tocan temas puntuales sobre las sanciones administrativas y se coordina entre las dos entidades elaborar un documento, para cuando lleguen quejas a Aerocivil con pretensiones de indemnización y de información al usuario sobre la competencia de la SIC. 
• Se han realizado campañas de sensibilización y socialización de atención al usuario con las empresas aéreas de transporte de pasajeros, además se replicó el ejercicio en las regionales con aerolíneas y concesionarios a partir de mayo. 
• En la semana del 15 al 18 de mayo se elaboró y se remitió la matriz de seguimiento a la calidad del servicio, con el fin de que semana a semana se diligencie por parte de las aerolíneas, cuya finalidad es la de llevar un mayor control sobre las compensaciones, así como las demoras y cancelaciones de vuelo de cada aerolínea, hasta el momento las aerolíneas han cumplido con el envío de la información. 
• El día 29 de junio del presente año, mediante comunicación No. 2018028464, esta Entidad propuso a la Superintendencia de Industria y Comercio, el cronograma para la realización de la campaña pedagógica para la socialización de medidas de protección a los usuarios del servicio de transporte aéreo, así como los mecanismos de reclamaciones y denuncias.
• Se desarrolló documento en conjunto con la Superintendencia de Industria y Comercio, para la socialización de medidas protección y mecanismos de reclamación y denuncia para los usuarios del servicio de transporte aéreo, el cual será divulgado a partir del día 6 de julio de 2018. 
• Adicionalmente se aprovechará el desarrollo de las sensibilizaciones para solicitarle a los diferentes concesionarios aeroportuarios el apoyo a la gestión del usuario.</t>
  </si>
  <si>
    <t xml:space="preserve"> NA</t>
  </si>
  <si>
    <t>Documentos Actas y demas en el archivo del Despacho de la OTA.</t>
  </si>
  <si>
    <t>Sigue pendiente las decisiones que se deben tomar a nivel de la Alta Dirección con la OTA, debido a que existen responsabilidades que no son competencias que se puedan trasladar al concesionario, sin mediar inclusio en dichos contratos. Conclusión no existe avance en la forma que esta direccionados el compromisos, sinembargo la OTA si interviene en llevar acciones encaminadas para la atención de las reclamaciones de los usuarios del transporte aéreo.</t>
  </si>
  <si>
    <t>A la fecha no se ha determinado si procede cancelación por este tema</t>
  </si>
  <si>
    <t>CUMP ÁREA:  69%</t>
  </si>
  <si>
    <t xml:space="preserve">Se iniciaron 13 actuaciones administrativas encaminadas a  cancelar  la matricula dirección y subdirección </t>
  </si>
  <si>
    <t>El área propone ajustar actividades a partir del  tercer trimestre, para que esten  acorde con la normatividad vigente. Se evalua la gestión realizada frente a la  Política de Transparencia, acceso a la información pública y lucha contra la corrupción de mipg. Pendiente conformación Comité Institucional de Gestión y Desempeño</t>
  </si>
  <si>
    <t>Servidor Bog7 K Evaluación de Proyectos 2018</t>
  </si>
  <si>
    <t>De 46 proyectos presentados por las DITEL, DIA, DSA se verificaron que estuvieron articulados con el PNA,PAA,PEI.</t>
  </si>
  <si>
    <t>Se viablizaron dejando radicados en la Dirección Administrativa 40 proyectos que presentaron las areas despues de correcciones y acompañamiento por parte del GGPA.</t>
  </si>
  <si>
    <t>Bog7 K 4107 - AIS AIM- 2018</t>
  </si>
  <si>
    <t>Se solicita a al Oficina de Planeación la Certificación de los Servicios AIM - MET .
ADI 4110.160.201801573 30 Mayo 2018.</t>
  </si>
  <si>
    <t>Se da inicio a los Niveles de Acuerdo de servicio con el Grupo de Procedimientos ATM . 
GUIA DE ENMIENDA AIP/Colombia</t>
  </si>
  <si>
    <t>La nformación del AIP esta en WGS84</t>
  </si>
  <si>
    <t>Estamos a la espera de la contratacion de matenimiento de la herramietna SIA AIM por parte de Informatica para continuar con el proceso.</t>
  </si>
  <si>
    <t>Pendiente de indicar el area.</t>
  </si>
  <si>
    <t>El manual AIDC la seccion 1,2y 3 elaborado 100% y seccion 4 esta en el 25%,el dcto va en el 81%
El manual ASMGCS esta en la etapa de desarrollo estructural del documento esta en desarrollo el manual en el 50%
MANUAL AIDC</t>
  </si>
  <si>
    <t xml:space="preserve">  (Coord Grupo ASM Medardo Figueroa)
</t>
  </si>
  <si>
    <t>Barranquilla cumplido (enmienda 53 de marzo de 2018 - AIP - Página web)
Aeropuertos 2 y 3 se mantuvieron por existir prioridades mayores</t>
  </si>
  <si>
    <t xml:space="preserve">
 Archivos borradores en ruta del Coord del Grupo.</t>
  </si>
  <si>
    <t>Aeropuertos 3  y  4 se mantuvieron por existir prioridades mayores  (Coord Grupo ASM Medardo Figueroa)</t>
  </si>
  <si>
    <t>)
Archivos borradores en ruta del Coord del Grupo.</t>
  </si>
  <si>
    <t>Aeropuertos 3  y  4 se mantuvieron por existir prioridades mayores  (Coord Grupo ASM Medardo Figueroa</t>
  </si>
  <si>
    <t xml:space="preserve">
Archivos borradores en ruta del Coord del Grupo.</t>
  </si>
  <si>
    <t>CUMP ÁREA :  71%</t>
  </si>
  <si>
    <t xml:space="preserve">Mapa de Riesgos de corrupción Página web. 
El de Gestión en el aplicativo Isolución - Modulo Riesgos.
</t>
  </si>
  <si>
    <t>De acuerdo con el plan anticorrupción y de atención al ciudadano se cumplió con la socialización y publicación del mapa de riesgos de corrupción de la entidad, a 31 de enero de 2018. SE adelanta la revisión y evaluación de los Riesgos de Gestión con el siguiente resultado: Avance del 67% en la revisión de los riesgos de gestión, dato suministrado por los asesores del Grupo de Organización y Calidad</t>
  </si>
  <si>
    <t>Proyecto de resolución se encuentra en la Secretaria General</t>
  </si>
  <si>
    <t xml:space="preserve">1) Realizado
2) Se realizó la estructuración del proyecto de resolución que adopta MIPG y crea el Comité Institucional de Gestión y Desempeño.
3)Se ajusta el cronograma porque no se ha creado el Comité Institucional de Gestión y Desempeño a cargo de la Secretaría General,  que genera el cronograma y estrategias para la implementación de MIPG, por esta razón se califica 50%. 
</t>
  </si>
  <si>
    <t>Visita para ver el funcionamiento de la versión.
Correo de invitación  - Servidor H: Bog7</t>
  </si>
  <si>
    <t>Se verifico la funcionabilidad de la nueva versión 4,6 de Isolucion en la Gobernación de Cundinamarca. La Dirección de Informática adelanta la evaluación de algunos desarrollos que tiene la actual versión del aplicativo ISOLUCION , para aprobar la instalación de la nueva versión 4,6 por esta razon de ajusta el cronograma.</t>
  </si>
  <si>
    <t xml:space="preserve">Como es evidente este FORO se realiza en fases y se llevara a cabo la segunda con los resultados del primero. </t>
  </si>
  <si>
    <t xml:space="preserve">TERCER TRIMESTRE </t>
  </si>
  <si>
    <t>TERCER TRIMESTRE</t>
  </si>
  <si>
    <t>TERCER  TRIMESTRE</t>
  </si>
  <si>
    <t>H:\1020-ControlInterno\2018\420 PLANEACION, GESTION, SEGUIMIENTO Y AUTOEVALUACION\420.2 PLAN DE ACCION\PLAN DE ACTIVIDADES - PLAN DE AUDITORIAS.RIAS</t>
  </si>
  <si>
    <r>
      <t xml:space="preserve">El cumplimiento del Plan de Autitorías a la fecha es de 68%, en actividades de asesoría, acompañamiento, atención de quejas y denuncias de línea Anticorrupción, Informes de Auditoría e informes de ley como se refleja en seguimiento del Plan de auditorías 2018.
</t>
    </r>
    <r>
      <rPr>
        <b/>
        <sz val="11"/>
        <color theme="1"/>
        <rFont val="Calibri"/>
        <family val="2"/>
        <scheme val="minor"/>
      </rPr>
      <t>NOTA :  Este % de avance se ve afectado por politicas de austeridad en la aprobacion de comisiones a los Aptos programados.  Este compromiso sera sometido a evaluacion de ajustes por esta politica.</t>
    </r>
  </si>
  <si>
    <t xml:space="preserve">Se efectó seguimiento a Planes de Mejormaiento  de los Sistemas de Seguridad y Salud en el Trabajao, Sistema de Control Interno y Sistema Integrado de Gestión en un ciclo de auditorías combinadas del 27 al 29 de agosto de 2018.
Se han liberado 2 informes de auditoría con alcance a tres Procesos en donde se contó con la participación de un Auditor de Calidad y se sigue adelantando gestiones para vincularlos en las demás auditorías, en donde no se tiene la participación de auditores internos de calidad, los Auditores de la Oficina asumen la labor de verificación de cumplimiento del Sistema Integrado de Gestión. </t>
  </si>
  <si>
    <t>En el modulo de Mejoramiento aplicativo Isolución.</t>
  </si>
  <si>
    <t xml:space="preserve">Se realizó encuesta a las empresas aéreas, personal licenciado y contratistas para  evaluar el nivel de percepción de la transparencia en la Aeronáutica Civil cuyos resultados se relacionaran en el informe del seguimiento al Plan Anticorrupción y Atención al Ciudadano del cuarto cuatrimestre y se evaluan periodicamente el servicio de autitoría a través del aplicativo Isolucion. </t>
  </si>
  <si>
    <t>En aplicativo Isolución - Informes de Auditoria.</t>
  </si>
  <si>
    <t>CUMP OAP :19,8%</t>
  </si>
  <si>
    <t>CUMP ÁREA : 76%</t>
  </si>
  <si>
    <t>CUMP OAP : 19,0%</t>
  </si>
  <si>
    <r>
      <rPr>
        <sz val="11"/>
        <color rgb="FFFF0000"/>
        <rFont val="Calibri"/>
        <family val="2"/>
        <scheme val="minor"/>
      </rPr>
      <t>DECLARACION TMA BOGOTA (Sectores )</t>
    </r>
    <r>
      <rPr>
        <sz val="11"/>
        <color rgb="FF1C1C1C"/>
        <rFont val="Calibri"/>
        <family val="2"/>
        <scheme val="minor"/>
      </rPr>
      <t xml:space="preserve"> (Recolección y análisis de datos extraídos del Sistema Metron Harmony, para realizar la correspondiente medición, teniendo en cuenta los factores operacionales que se presenten en la operación).
 </t>
    </r>
  </si>
  <si>
    <t xml:space="preserve">Creación del cargo (Formalizar e integrar procesos y procedimientos OCS) </t>
  </si>
  <si>
    <r>
      <t xml:space="preserve">Elaboración del documento </t>
    </r>
    <r>
      <rPr>
        <sz val="11"/>
        <color rgb="FFFF0000"/>
        <rFont val="Calibri"/>
        <family val="2"/>
        <scheme val="minor"/>
      </rPr>
      <t>(Identificación de las necesidades CDM )</t>
    </r>
  </si>
  <si>
    <r>
      <t xml:space="preserve">Legalización del documento </t>
    </r>
    <r>
      <rPr>
        <sz val="11"/>
        <color rgb="FFFF0000"/>
        <rFont val="Calibri"/>
        <family val="2"/>
        <scheme val="minor"/>
      </rPr>
      <t>(Especificación y verificación de la CDM)</t>
    </r>
  </si>
  <si>
    <t>En septiembre se realizo la versión 2 de actualización  continúa en borrador, pendiente revisión final para legalizar el documento</t>
  </si>
  <si>
    <t>Se encuentra en proceso de nombramiento por parte de la Dir. TH</t>
  </si>
  <si>
    <t>Se cuenta con la carga inicial de toda la información aeronáutica en la herramienta SIA/AIM en español y en ingles.</t>
  </si>
  <si>
    <t>Se tiene prevista capacitación para diciembre  de 2018 para posteriormente poner en funcionamiento la herramienta</t>
  </si>
  <si>
    <t>Se realizó el diagnóstico arrojando la necesidad de contar con esta herramienta tecnológica. Nos encontramos en el proceso del consulta de proveedores y Estados que cuentan con esta herramienta, paralelamente se esta elaborando los documentos necesarios para el  el proceso de adquiisición  de este sistema. Se tiene prevista adjudicación en diciembre de 2018</t>
  </si>
  <si>
    <t>El manual AIDC  esta elaborado en el  100%, pendiente subir a ISOLUCIÓN  para socialización, en cuanto a su implementación  se esta en fase preoperacional y se espera pasar a fase operacional en el primer trimestre de 2019 dependiendo de los avances técnicos operacionales  que en los pasise como Panamá, Perú y Ecuador, para Barranquilla se espera tenerlo implementado para enero de 2019.
El manual ASMGCS esta elaborado el manual, la implementación esta sujeta por actualización del plano de aerodromo en el sistema Nova (dir teleco) y la definición  del tipo de transponder  que se debe utilizar en los vehiculos  que circulan por área de maniobras ( DSSA)  previsto para segundo semestre de 2019</t>
  </si>
  <si>
    <t xml:space="preserve"> (Identificación de las necesidades CDM ) no aplica para este proceso</t>
  </si>
  <si>
    <t xml:space="preserve"> (Especificación y verificación de la CDM)no aplica para este proceso</t>
  </si>
  <si>
    <t>Las actividades se encuentran cumplidad (elaboración de manuales), sin embargo no se puede implemetar porque depende de terceros.  La implentación no se cumple este año</t>
  </si>
  <si>
    <t>Mantener la posición  actualizada en FCMU. A la fecha de corte se tiene el borrador final de la circular AIC  para cordinación de SLOT por parte de los operadores no regulares, se espera poner en vigencia a partir del 18 de noviembre de 2018</t>
  </si>
  <si>
    <t xml:space="preserve">La recolección de datos se realiza permanentemente sin embargo no se obtiene una muestra del 100% por que no se reciben algunos datos por inconvenientes en la mensajería AMHS  </t>
  </si>
  <si>
    <t>Aeropuerto Rionegro presenta avance del 50% realizo actividades de levantamiento y analisi de informacion y diseños de cartas aeronauticas ,Aeropuerto de Riohacha cumplido enmienda 54 Aeropuertos 1 y 3 se mantuvieron por existir prioridades mayores  (Coord Grupo ASM Medardo Figueroa</t>
  </si>
  <si>
    <t>2- 100% Se han publicado 4 rutas a solicitud de demanda de .los interesados  
3 - Inicia sus actividades Nov-Dic  2018 Archivos borradores en ruta del Coord del Grupo.</t>
  </si>
  <si>
    <r>
      <rPr>
        <sz val="11"/>
        <rFont val="Arial"/>
        <family val="2"/>
      </rPr>
      <t xml:space="preserve">Riohacha </t>
    </r>
    <r>
      <rPr>
        <sz val="11"/>
        <color theme="1"/>
        <rFont val="Arial"/>
        <family val="2"/>
      </rPr>
      <t>cumplido enmienda 54 Aeropuertos1,2 y 3  se mantuvieron por existir prioridades mayores  (Coord Grupo ASM Medardo Figueroa)</t>
    </r>
  </si>
  <si>
    <t>Rionegro presenta avance del 50% (para el trimestre del 90%) realizo actividades de levantamiento y analisis de informacion y diseños de cartas aeronauticas, 2 y 3 se mantuvieron por existir prioridades mayores</t>
  </si>
  <si>
    <t>K:\4004-Coordinacion Seg Serv Operac\2018\SIGMA 2018\Informes\Estadistica utilizacion</t>
  </si>
  <si>
    <t>K:\4004-Coordinacion Seg Serv Operac\2018\SIGMA 2018</t>
  </si>
  <si>
    <t>CUMP ÁREA  :  100%</t>
  </si>
  <si>
    <t>La estadística se genera a través de la herramienta SIGMA, de manera dinámica y en tiempo real, utilizandolá para la toma de decisiones. Adicionalmente, se exporta a un  un archivo en excel para facilidad de consulta para quienes no tengan acceso a la herramienta. Para el trimestre  abiertas 2,433 y cerradas 17,836 debido a que existen ordenes de periodos  anteriores, correspondientes al trimestre se cerraron 2,430 (99,89%)</t>
  </si>
  <si>
    <t>Los avances en las actividades descritas en los ASBUS son las siguientes :  
B0-APTA 69%
 B0-RSEQ 13%
 B0-SURF 50%
 B0-ACDM 30%
 B0-FICE 80%
 B0-DATM 37%
 B0-AMET 74%
 B0- FRTO 27%
 B0-NOPS 19%
 B0-ASUR 62%
 B0-ACAS 100%
 B0-SNET 100%
 B0-CDO 62%
 B0-TBO 3%
 B0-CCO 40%</t>
  </si>
  <si>
    <t xml:space="preserve">El 10 de Sep se llevo a cabo el dia del PNA ,se reviso con : las direccciones y areas de la SSO aerolineas  y con el acompañamiento de Dr Guilherme GOULART Industry Relationships Manager, Colombia , donde se concluyo lo siguiente:
Ese ejercicio fue considerado ampliamente positivo por la autoridad y aerolíneas participantes, las conclusiones generales: 
1. Ejercicio útil, muy necesario y hay que repetirlo con el objeto de discutir el Volumen II, el AOP. 
2. Aerocivil debe realizar las mediciones de los indicadores ya publicados y ajustarlos de acuerdo a las conclusiones para mostrar objetivamente los beneficios operacionales en la utilización de las capacidades instaladas. 
3. El B0-DATM es un pre-requisito para avanzar tanto el Bloque 1 (2013-2018) como hacia el Bloque 2( 2019-2024). Es necesario buscar mecanismos más efectivos para asegurar la provisión de los servicios Plan de vuelo, eAIP, eNOTAM, ETOD, etc. 
4. A través de mediciones mostrar de manera objetiva el grado de utilización de las capacidades instaladas para atender las necesidades de la operación.
5. Explotar al máximo las funcionalidades actuales de los sistemas de la Entidad, con el fin de prever a través del PNA COL, cuándo se requieren nuevas inversiones. 
El grupo de trabajo seguirá revisando y aportando a ese documento. </t>
  </si>
  <si>
    <t xml:space="preserve">
http://www.aerocivil.gov.co/servicios-a-la-navegacion/servicio-de-informacion-aeronautica-ais/Documents/43%20SKRG.pdf</t>
  </si>
  <si>
    <t xml:space="preserve">El grupo de Proyectos  diligencia  revisa que cada proyecto radicado y en el formato etapas de ordenacion del Gasto de los Proyectos de invesrion para la solicitud del CDP,que se verifica que  el proyecto se  encuentre en el PAA y en el PNA , de lo contrario  se devuelve a la direccion correspondiente para actualizar o corregir </t>
  </si>
  <si>
    <t>se realizaron mesas de trabajo con los consultores Union Temporal Uniodos por el  pacifico  y el concorsio -  INECO-CONCOL  para la  consolidacion de los documentos de trabajo, ( EPA, Y PM), los cuales fueron socializados ante la Secretaria de Sistemas Operacionales para la respectiva aprobacion ; y posteriormente  la emison de Resolución de aprobacion y  publicación en el Diario Oficial de la Entidad.</t>
  </si>
  <si>
    <t>Se han atendido  los requerimientos del Ministerio de Transporte  de PMTI . Sin embargo en el trimestre no hubo ningún requerimiento.  Por consiguiente se sigue a la espera de las mesas de trabajo para adelantar el tema.</t>
  </si>
  <si>
    <t>Durante el trimestre se realizarón las siguientes actividades:
Realizar mediciones y análisis de los dos indicadores publicados en el PNA COL ASBU B0-CCO. 
Continuar con las actividades programadas en este módulo             Priorizar mejoramento de forma conjunta (industria y autoridad)  analizando todas las necesidades del espacio aereo a nivel TMA) para una sola intervencion. 
Establecer las metricas comunes (capacidad, eventos TCA's y  aproximaciones desestablizadas,  Demoras , performance de operacion en tiempo real. etc)  y compartir estadistica operacional de interes con las empresas a nivel de espacios aereos para determinar las necesidades de intervencion. REALIZACION DEL DIA DEL  PLAN DE NAVEGACION AEREA  PARA COLOMBIA , con la particpacion de Empresas de aviación, areas  tecnovas de la Entidad, IATA entre otros 
Se compartirán los resultados de las mediciones IFSET 2014-2015 . 
Se realizó reunión con delegado del gobierno francés  dentro del proceso que se viene adelantando para el apoyo técnico en el proceso de actualización del PNA</t>
  </si>
  <si>
    <t>CUMP ÁREA :  80%</t>
  </si>
  <si>
    <t>UT IMÁGENES R</t>
  </si>
  <si>
    <t>En ejecucion</t>
  </si>
  <si>
    <t>V:\CONTRATOS 2018\CONTRATOS Y CONVENIOS</t>
  </si>
  <si>
    <t>para el cumplimiento de esta actividad se programaron actividades tendientes a la modernización y prestación del servicio de Vigilancia  durante el del 28,2% y como avance de la vigencia 27,5%</t>
  </si>
  <si>
    <t>para el cumplimiento de esta actividad se programaron actividades tendientes a la modernización y prestación del servicio SEI  durante el  III trimestre del 23,8% y como avance de la vigencia 23,6%</t>
  </si>
  <si>
    <t>para el cumplimiento de esta actividad se programaron actividades tendientes a la modernización y prestación del servicio Ambiental  durante el  III trimestre del 23,7% y como avance de la vigencia 23,0%</t>
  </si>
  <si>
    <t>para el cumplimiento de esta actividad se programaron actividades tendientes a la modernización y prestación del servicio de Sanidad  durante el  III trimestre del 11,3% y como avance de la vigencia 10,8%</t>
  </si>
  <si>
    <t>K:\4002-Coordinacion Servicios</t>
  </si>
  <si>
    <t>para el cumplimiento de esta actividad que tiene un peso del 5% del compromiso, se programaron actividades tendientes a la modernización y prestación del servicio de operaciones aeroportuarias  3,5% y como avance de la vigencia 1,2%.  El avance es poco debido a que no se han autorizado viaticos para el desplazamiento de los aeropuertos para su comprobación</t>
  </si>
  <si>
    <t>V:\CONTRATOS 2018\CONTRATOS Y CONVENIOS
T:\2018\Sec_SO\Telecomunicaciones</t>
  </si>
  <si>
    <t>CUMP ÁREA:  56,47%</t>
  </si>
  <si>
    <t xml:space="preserve">De 28 proyectos presentados por la areas DITEL, DIA y DSA se verifico que todos  estuvieran articulados con el PNA PAA  </t>
  </si>
  <si>
    <t>CUMP ÁREA  :  73%</t>
  </si>
  <si>
    <t>Se viablizaron dejando radicados en la Dirección Administrativa 11  proyectos que presentaron las areas despues de correcciones y acompañamiento por parte del GGPA. De los 17 proyectos por radicar se encuentran en correciones por parte de las áreas, se tiene previsto radicarlos en el mes de octubre. Es importante precisar que algunos proyectos son objeto de varias revisiones y devoluciones lo que causa demora en el desarrollo de las actividades</t>
  </si>
  <si>
    <t>CUMP ÁREA  :  82%</t>
  </si>
  <si>
    <t xml:space="preserve">SecretariaSO(\\bog7)(K:)\4004-Coordinacion Seg Serv Operac\2018\PLAN DE ACCION\SSO\ </t>
  </si>
  <si>
    <t>K:\4003-Planes_maestros\4005.377.5-PLANES MAESTROS\</t>
  </si>
  <si>
    <t>K:\4003-Planes_maestros\4005-PNA</t>
  </si>
  <si>
    <r>
      <t xml:space="preserve">Por decisión de la Dirección General y </t>
    </r>
    <r>
      <rPr>
        <sz val="11"/>
        <color rgb="FFFF0000"/>
        <rFont val="Calibri"/>
        <family val="2"/>
        <scheme val="minor"/>
      </rPr>
      <t xml:space="preserve">la Oficina Asesora de Planeación OAP, </t>
    </r>
    <r>
      <rPr>
        <sz val="11"/>
        <color theme="1"/>
        <rFont val="Calibri"/>
        <family val="2"/>
        <scheme val="minor"/>
      </rPr>
      <t xml:space="preserve"> se decidió que los proyectos de actualización  de Planes Maestros se aplazaran para ser ejecutados en la vigencia de 2019 , por consiguiente se da por cumplido de este proyecto ( Nororiente, El Dorado), entre otros. </t>
    </r>
  </si>
  <si>
    <r>
      <t>Por decisión de la Dirección General y</t>
    </r>
    <r>
      <rPr>
        <sz val="11"/>
        <color rgb="FFFF0000"/>
        <rFont val="Calibri"/>
        <family val="2"/>
        <scheme val="minor"/>
      </rPr>
      <t xml:space="preserve"> la Oficina Asesora de Planeación OAP,</t>
    </r>
    <r>
      <rPr>
        <sz val="11"/>
        <color theme="1"/>
        <rFont val="Calibri"/>
        <family val="2"/>
        <scheme val="minor"/>
      </rPr>
      <t xml:space="preserve">  se decidió que los proyectos de actualización  de Planes Maestros se aplazaran para ser ejecutados en la vigencia de 2019 , </t>
    </r>
    <r>
      <rPr>
        <sz val="11"/>
        <color rgb="FFFF0000"/>
        <rFont val="Calibri"/>
        <family val="2"/>
        <scheme val="minor"/>
      </rPr>
      <t xml:space="preserve">por consiguiente se da por cumplido de este proyecto ( Nororiente, El Dorado), entre otros. </t>
    </r>
  </si>
  <si>
    <t>ACTIVIDAD CUMPLIDA AL 100% EN EL SEGUNDO TRIMESTRE DE LA VIGENCIA - Concluida la etapa 3 del  proceso de  Normalizado-CMDN con la Impartición del curso el 23 al 27 de abril a un Grupo de 15 controladores de Tránsito Aéreo de las diferentes regionales aeronáuticas del País, para la obtención de la MEMBRESÍA PLENA en el programa Train Air Plus de la OACI. - “Investigación de Incidentes ATS, como herramienta del SMS”.</t>
  </si>
  <si>
    <t>Las evidencias se encuentran ubicadas en el BOG7 Institucional - Dirección Subdirección - 1042 Planeación - Plan de Acción 2018
Documento soporte del proceso realizado y certificación.</t>
  </si>
  <si>
    <t xml:space="preserve">ACTIVIDAD CUMPLIDA AL 100% EN EL SEGUNDO TRIMESTRE DE LA VIGENCIA </t>
  </si>
  <si>
    <t xml:space="preserve">ACTIVIDAD CUMPLIDA AL 100% EN EL SEGUNDO TRIMESTRE DE LA VIGENCIA - </t>
  </si>
  <si>
    <t xml:space="preserve">Se  han  desarrollado  cinco  productos  de  investigación  científica:
1. Implementación de sistema para la medición de fuerzas aerodinámicas en un túnel de viento subsónico. 
2. Sistemas Remotos Centralizados: Una Solución Efectiva Para El Mantenimiento Aeronáutico
3. Metodología para estimar el potencial energético en las estaciones aeronáuticas de la Aeronáutica Civil de Colombia
4. Cálculo de la capacidad de aeronaves por hora de los sectores de control de tránsito aéreo del área de control terminal de Bogotá.
5. Diseño de un sistema de generación solar fotovoltaico con posibilidad de operar en isla para el aeropuerto José María Córdova.  </t>
  </si>
  <si>
    <t>Evidencias: La  información  se    encuentran en la  siguiente  ruta pagina  WEB  de la  Entidad. http://www.aerocivil.gov.co/aerocivil/foro2030/Memorias</t>
  </si>
  <si>
    <t>Las evidencias se encuentran ubicadas en el BOG7 Institucional - Dirección Subdirección - 1042 Planeación - Plan de Acción 2018
http://www.aerocivil.gov.co/aerocivil/foro2030/notas-de-estudio</t>
  </si>
  <si>
    <t>Las evidencias se encuentran ubicadas en el BOG7 Institucional - Dirección Subdirección - 1042 Planeación - Plan de Acción 2018 
Circular No. 3100082-2018022278 del 31 de Julio de 2018 Diagnostico de necesidades de aprendizaje organizacional - Plan Nacional de Formación y Capacitación PIC 2019</t>
  </si>
  <si>
    <t>METAS CUMPLIDAS: 3</t>
  </si>
  <si>
    <t>En el mes de Julio de 2018 se obtuvo la Membrecía Trainair Plus  por  parte de  la OACI, le permite a la entidad desarrollar procesos de formación bajo los estándares internacionales reconocidos por este programa.</t>
  </si>
  <si>
    <t>Las evidencias se encuentran ubicadas en el BOG7 Institucional - Dirección Subdirección - 1042 Planeación - Plan de Acción 2018
Lista de Asistencia Sep. 2018 - Grupo Académico</t>
  </si>
  <si>
    <t>En espera de  respuestas  aprobación del mismo. Mediante  comunicación  No. 1041-2018011057 de 17 de Abril de 2018
En el mes de Septiembre se efectuó reunión con la SSOAC con la finalizadad de ver los avances de la solicitud de la adición del programa.</t>
  </si>
  <si>
    <t>Las evidencias se encuentran ubicadas en el BOG7 Institucional - Dirección Subdirección - 1042 Grupo de Planeación - Plan de Acción 2018</t>
  </si>
  <si>
    <t>Se realizo Consejo académico CEA mediante aprobación acta No.50 de documentos institucionales como insumo para la elaboración de la política de sistema de crédito, el cual se encuentra pendiente la elaboración de dicho documento.</t>
  </si>
  <si>
    <t>Se encuentra pendiente 1 producto de investigación científica para el cumplimiento total de la meta</t>
  </si>
  <si>
    <t>Se realizo presentación de resultados en el II FORO Sector Aéreo 2030, el cual se efectuó el 05 de julio de 2018, de igual manera la OAP se encuentra realizando la respectiva socialización con cada una de las áreas de la entidad.</t>
  </si>
  <si>
    <t>Se realizo presentación de resultados en el II FORO Sector Aéreo 2030, el cual se efectuó el 05 de julio de 2018.
El documento generado corresponde a la NOTA DE ESTUDIO_Desarrollo del Talento humano en el sector.</t>
  </si>
  <si>
    <t xml:space="preserve">Se encuentro en desarrollo estudio de oferta académica externa para la vigencia 2019.
En cuanto a la oferta interna se culmino la primera fase del levantamiento de información de necesidades de capacitación de la entidad por parte de la Dir. de Talento Humano.
No aplica seguimiento para el 2do trimestre. </t>
  </si>
  <si>
    <t>Bog7 Dirección/Subdirección1050/OAJ/Plan de Acción /Matriz de Pagos y Sentencias</t>
  </si>
  <si>
    <t>Bog7 Dirección/Subdirección1050/OAJ/Plan de Acción /Actas de reunión  (17 de agosto)</t>
  </si>
  <si>
    <t>Bog7 Dirección/Subdirección1050/OAJ/Plan de Acción /Resoluciones de Pago</t>
  </si>
  <si>
    <t>La Matriz de pago se encuentra actualizada, durante el trimestre se atendieron y cancelaron 6 Sentencias y 1 Conciliación.
Se realizo acta de reunión con fecha 17 de Agosto de 2018.
Las resoluciones de pago se encuentran en la carpeta de cada proceso y de cada apoderado. 
Se traslado carpeta al Bog7 OAJ, correspondiente a las resoluciones de pago.</t>
  </si>
  <si>
    <t xml:space="preserve">Bog7 Dirección/Subdirección1050/OAJ/Plan de Acción /Concepto jurídicos
Intranet  Normatividad </t>
  </si>
  <si>
    <t>Durante el III Trimestre se recibieron 10 solicitudes de conceptos y se emitió respuesta en el menor tiempo posible.
La OAJ acompaña jurídicamente como parte integrante el comité de contratación en el desarrollo precontractual de los procesos de contratación.</t>
  </si>
  <si>
    <t>Bog7 Dirección/Subdirección1050/OAJ/Plan de Acción /Daño antijurídico</t>
  </si>
  <si>
    <t xml:space="preserve">Se ajusta primera actividad para guardar consistencia con el compromisos y la meta.
Reducir el impacto de los fallos judiciales en contra de la UAEAC 
El 11 de Julio se presento el proyecto de política de daño antijurídico al comité de conciliación y este a su ves sugirió realizar algunos cambios, por lo que se realizaron los ajustes sugeridos y se envió nuevamente a la Agencia Nacional de Defensa Juridicial del Estado, para su aprobación </t>
  </si>
  <si>
    <t>CUMP ÁREA:  98%</t>
  </si>
  <si>
    <t>METAS CUMPLIDAS: 2</t>
  </si>
  <si>
    <t>Se proyecto oficio dirigido a la oficina asesora de planeación, el cual se asigna ADI para el mes de noviembre.</t>
  </si>
  <si>
    <t xml:space="preserve">Se presentó informe ejecutivo el 30 de septiembre,  (Matriz Aerocivil - Aní - Informes). 
Compromisos solucionados y cerrados  28 corresponde
Compromisos en gestión 15 corresponde
Compromisos transferidos 1 corresponde 
Compromisos de difícil cumplimiento 3 corresponde
Mensualmente se van gestionando las tareas pendientes y se van cerrando. </t>
  </si>
  <si>
    <t>Se tiene un consolidado  de 28 tareas  cerradas.</t>
  </si>
  <si>
    <t xml:space="preserve">El Convenio está para aprobación de Aerocivil en SECOP II (trámite a cargo de la Dirección Administrativa). Pendiente de firmas del Presidente de la ANI y Director de Aerocivil. </t>
  </si>
  <si>
    <t>ACTIVIDAD CUMPLIDA 100% EN EL SEGUNDO TRIMESTRE - El 9 de mayo se aprobó por parte del Coordinador del Grupo de Concesiones Aeroportuarias y la Jefe de la Oficina de Comercialización e Inversión el procedimiento de las APP, se encuentra en Isolucion.</t>
  </si>
  <si>
    <t>El proyecto DORADO II y SAB 2050 se encuentran a la fecha suspendido, una vez se dé el resultado de la consultoría por parte de la Aerocivil de la capacidad del espacio, la entidad tomara decisiones respecto a la propuesta más favorable, El proyecto CAMPO DE VUELO EL DORADO  la Aerocivil solicito a la ANI y al originador ampliación del alcance del proyecto según oficio 2018020465 mayo 11 de 2018 a la fecha no ha habido pronunciamiento, con respecto a la IP SAN ANDRES ISLAS, se encuentra en análisis el borrador de las tarifas.</t>
  </si>
  <si>
    <t>ACTIVIDAD CUMPLIDA 100% SEGUNDO TRIMESTRE - Formato aprobado se puede evidenciar en Isolucion.</t>
  </si>
  <si>
    <t>Una vez adelantada la aplicación, se recopiló la muestra, se clasificó, se tabuló, se analizó, se sacaron porcentajes, se consolidó  la información y se allegó al Director Regional de Cundinamarca y al Administrador Aeroportuario, para su revisión.</t>
  </si>
  <si>
    <t>Se presentó  el análisis y consolidación del aeropuerto de Pitalito.</t>
  </si>
  <si>
    <t>CUMP ÁREA : 99%</t>
  </si>
  <si>
    <t xml:space="preserve">Se iniciaron 24 actuaciones administrativas encaminadas a  cancelar  la matricula dirección y subdirección </t>
  </si>
  <si>
    <t>CUMP ÁREA:  87%</t>
  </si>
  <si>
    <t>Se realizó socialización con el Administrador y el Director Regional, esto se envió vía mail de fecha 06 de septiembre de 2018.</t>
  </si>
  <si>
    <t>Este compromiso se cumplió al 100%, por parte de la Oficina de Comercialización e inversión.</t>
  </si>
  <si>
    <t>Se enviaron para análisis las propuestas de fuentes de financiación para los proyectos Dorado II , SAB 2050, Campo de Vuelo, IP San Andrés Islas y Providencia las cuales fueron socializadas con las áreas técnicas competentes.</t>
  </si>
  <si>
    <t>Se realizó la aplicación del Sondeo de Opinión a un universo de 56 usuarios de los diferentes Grupos objetivo del aeropuerto Contador. No se han visitado más aeropuertos debido a que la Oficina solicita una evaluación de los resultados de las aplicaciones por parte de los Directores Regionales y Administradores.  dado que a la fecha, solamente un administrador ha presentado respuesta a través de una matriz de seguimiento a las anotaciones relacionadas con el resultado de la tabulación.</t>
  </si>
  <si>
    <t>1070 - Bog7 OFIC COMERCIAILIZACION</t>
  </si>
  <si>
    <t>pendiente actualizar por parte del área, la ruta de las evidencias</t>
  </si>
  <si>
    <t>A la fecha (30/sep) se encuentran 44 actuaciones administrativas</t>
  </si>
  <si>
    <t>A la fecha (30/sep) no se ha determinado si procede cancelación por este tema</t>
  </si>
  <si>
    <t xml:space="preserve">Según cronograma el seguimiento se realizará en el último trimestre, sin embargo realizan observaciones que reflejan avance en actividades </t>
  </si>
  <si>
    <t>Se firmó contrato 18001023 H3 el día 24 de septiembre de 2018</t>
  </si>
  <si>
    <t>el día 10 de julio de 2018, con oficio radicado 3205-20180211003 la dir administrativa devuelve los documentos del proyecto, debido a que en comité de contratación del 21 de julio, se determinó que el proyecto debía ser estructurado de diferente manera, pues debia previamente acordar con las áreas que involucran el tema objeto de la contratación tales como ADI, control interno y aquellas otras que se considerasen a fines con el tema.  No aprobado, el tiempo para  volverlo a estructurar no es suficiente para su ejecución en la presente vigencia.</t>
  </si>
  <si>
    <t>No se llevó a cabo. Teniendo en cuenta que dentro del PAA 2018 se encontró el proceso "CONTRATAR SERVICIOS DE APOYO Y ASESORIA PARA EL FORTALECIMIENTO INSTITUCIONAL - CONTRATAR PROYECTO GESTION DOCUMENTAL" el cual está relacionado con el presente proyecto  y que el avance o establecimiento oficial del Programa de Gestión Documental de la Entidad no es claro, se decide por parte de la Dirección de Informática no adelantar este proceso. Lo anterior también se soporta en que al presentar el anteproyecto de inversión 2019 a la OAP, esta oficina observó no adelantar esta iniciativa hasta que las condiciones en procesos y procedimientos en Gestión Documental de la Entidad estén bien definidas por las áreas responsables.</t>
  </si>
  <si>
    <t>Según cronograma el seguimiento se realizará en el último trimestre, sin embargo realizan observación que refleja avance en la actividad</t>
  </si>
  <si>
    <t>Se elaboró documento de justificación de vigencias furutas y se inició el trámite de VF a través del SUIFP.</t>
  </si>
  <si>
    <t>Proceso pre-contractual 18001024 H2  adjudicado. Se Firmó el contrato el día 22 de septiembre de 2018</t>
  </si>
  <si>
    <t>Se adelantaron 5 eventos en CCE: 18000922 H2 (Orden de compra CCE 28680);  18001007 H2 (Orden de compra CCE 28867);  18001008 H2 (Orden de compra CCE 28865);  18001009 H2 (Orden de compra CCE 28866); 18001006 H2 (Orden de compra CCE 28868). Ordenes en ejecución, como fecha de finalización 30 de octubre.</t>
  </si>
  <si>
    <t>Proceso pre-contractual 18001200 en curso. La presentación de ofertas se fijó para el 12 de octbure de 2018</t>
  </si>
  <si>
    <t>Proceso pre-contractual No. 18000985 H2, adjudicado a Consemar el día 03 de septiembre de 2018. Firma del contrato: 24 de septiembre de 2018.</t>
  </si>
  <si>
    <t>SE REALIZA COMPRA MEDIANTE AMP - CCE MICROSOFT II; VALOR ADJUDICADO: $1.398.463.395.
EN ESTUDIOS PREVIOS  Y CONFORMACION DE DOCUMENTOS PRECONTRACTUALES para adquirir licencias de software ESPECÍFICO: Proceso No. 18000961 H2 Adjudicado a Gold Sys, subasta realizada el día  17 de septiembre de 2018</t>
  </si>
  <si>
    <t>* Sesión de trabajo ciberseguridad red ATN
* Taller identificación riesgos activos de información GIN-6.0
*  Taller sensibilización SGSI Guaymaral
* Presentación gestión de identidades MSL -CA Dir Informática
* Presentación SGSI Comité Directivo
* Presentación SGSI Dir Inforática
* Sesión sensibilización Seguridad Inforática CEA
* Sensibilización alm. protec. bog7 Atención al ciudadano
* Taller valoración y riesgos activods de TI</t>
  </si>
  <si>
    <t>14 contratos en ejecución: Soporte a los sistemas de información ALFAGL, SITAH, ADI, ControlT, Calidad, SIAII, Compendios Juridicos, SPSS, Procesos Judiciales, control de acceso, Videoconferencia, WMWARE, soporte y actualización APP AIPCol y antivirus.
4 Procesos de contratación publicados en el SECOP y en curso de proceso pre-contractual:  Dataprotector , BSM,, SIGMA, Soporte HP
Proceso de soporte y mantenimiento al  software del sistema de información  SIA/AIM --&gt; firma contrato No.18001161 H3  24/09/2018
Soporte a Microstation,: declarado desierto
Soporte al sistema SIGA:Se elaboró documento de justificación de vigencias furutas y se inició el trámite de VF a través del SUIFP.</t>
  </si>
  <si>
    <t xml:space="preserve">Contrato de soporte a  seguridad perimetral  18000695 H3 en ejecución
Proceso 18000979A H3 de soporte a balanceadores en curso, presentación de ofertas 29 de septiembre de 2018. </t>
  </si>
  <si>
    <t xml:space="preserve">DECLARACION TMA BOGOTA (Sectores ) no aplica, </t>
  </si>
  <si>
    <t>K:\4100-Svc-NavegacionAerea\2018\DOCUMENTOS 2018</t>
  </si>
  <si>
    <t xml:space="preserve">K:\4100-Svc-NavegacionAerea\2018\DOCUMENTOS 2018
</t>
  </si>
  <si>
    <t xml:space="preserve">
 K:\4100-Svc-NavegacionAerea\2018\DOCUMENTOS 2018</t>
  </si>
  <si>
    <t>K:\4007-Gestion Seg Opera Asegur Calidad\2018</t>
  </si>
  <si>
    <t xml:space="preserve">La primera versión del Manual SMS incluye la fijación de la política y objetivos de seguridad operacional, en cumplimiento del RAC219 y el Plan de acción 2018. </t>
  </si>
  <si>
    <t xml:space="preserve">El cronograma de ago-dic 2018, esta firmado por el Ejecutivo responsable y se encuentra en ejecución. Esta publicado en  K:\4007-Gestion Seg Opera Asegur Calidad\2018\4007581 SISTEMA GESTIÓN SEGURIDAD OPERACIONAL\4007581 6 PLAN IMPLEMENTACIÓN SMS. </t>
  </si>
  <si>
    <t xml:space="preserve">El 21 septiembre de 2018, se firmó la primera versión del Manual SMS de la SSO, que fundamenta el crecimiento y maduración del SMS del proveedor de servicios a la navegación aérea y servicios aeroportuarios. El Manual con clave GDIR 1.0-05-002 se encuentra publicado en ISOLUCION  asi como en el portal de la Entidad en http://www.aerocivil.gov.co/servicios-a-la-navegacion-aerea/sistema-de-gestion-de-seguridad-operacional. </t>
  </si>
  <si>
    <t xml:space="preserve">Se están consolidando en un archivo Excel todos los reportes conocidos hasta la fecha. Se esta trabajando en la unificación del formato MOR/Voluntario con la Autoridad para facilitar el intercambio de información de SO. </t>
  </si>
  <si>
    <t xml:space="preserve">Para conocer el estado de cada uno de los reportes  relativos de SO, y de acuerdo con lo establecido en el Manual SMS versión1, se han analizado y clasificado los reportes por servicios, para distribuir a las 4 Direcciones responsables de atenderlos , de esta manera conocer el estado a la fecha, y luego continuar con el seguimiento a las acciones correctivas. En borrador el Instructivo para la operación del SDCPS. </t>
  </si>
  <si>
    <t xml:space="preserve">Se ha programado el lanzamiento del Manual SMS, para el 16 de novimebre de acuerdo con la agenda del DG, para conocimiento de la comunidad.  Se realizará un censo de necesidades de entrenamiento con las personas que asistan al evento. 
Igualmente se publicara al menos un boletin SMS este año, y se incluira dentro de la campaña AEROEDUCANDO el SMS. 
En conjunto con la DTh se ha inlcuido el SMS/SO en la Inducción y reinducción. </t>
  </si>
  <si>
    <t xml:space="preserve">Con base en datos de MOR compartidos por la Autoridad, se clasificaron los reportes de acuerdo con la taxonomia, y se entregó información  consolidado para orientar a  la SSO, en la asignación de recursos de inversión en el MGA proyectos reformulados para el 2019. 
Una vez el SSO envie los datos de reportes relativos a seguridad operacionales a las cuatro Direcciones, se iniciara un acompañamiento sistemático con las áreas para atender todos los reportes que se encuentren en Estado ABIERTO. </t>
  </si>
  <si>
    <t xml:space="preserve">En coordinación con la Dirección General, el Secretario de Sistemas Operacionales, el CEA y Grupo Prensa. </t>
  </si>
  <si>
    <t xml:space="preserve">Pendiente para noviembre. </t>
  </si>
  <si>
    <t xml:space="preserve">De acuerdo con el Manual SMS versión 1 del 21 sep 2018, no habrá un SMS por aeropuerto. El Manual aplica para la provisión de los servicios a la navegación aérea y servicios aeroportuarios. Para aquellos aeropuertos concensionados se coordinará junto con la Oficina de Comercialización en lo que corresponda. </t>
  </si>
  <si>
    <t>se reporto al 100% en el segundo trimestre</t>
  </si>
  <si>
    <t xml:space="preserve">Se han tomado todas las directrices del Sistema de gestión, las herramientas de ISOLUCION para aprovacharlas en beneficio de la seguridad operacional y del SMS de la SSO.  De hecho el Manual SMS esta en GDIR 1.0, por ser estratégico y transversal en materia de provisión de servicios.  Esta pendiente, de acuerdo con el cronograma iniciar la actualización de la documentación vigente de procesos misionales, en relación a seguridad operacional de conformidad con el Manual SMS. </t>
  </si>
  <si>
    <t xml:space="preserve">Una vez se desplieguen el SMS de acuerdo con el Manual, a los procesos misionales de provsión de servicios, se ajuste la documentación vigente y se documente lo faltante, se podrian realizar auditorias selectivas. </t>
  </si>
  <si>
    <t xml:space="preserve">Dentro del Manual SMS y del RAC 219, no está incluida la evaluación de seguridad operacional. Acompañamiento a las cuatro dirección de la SSO en la evaluación y gestión de los resportes a partir de novimebre de 2018. </t>
  </si>
  <si>
    <t>CUMP ÁREA : 86%</t>
  </si>
  <si>
    <t>El manual es el único documento</t>
  </si>
  <si>
    <t>Base de gestión: 8 Instrumentos bilaterales. 
• 18 de septiembre se suscribió el Instrumento Bilateral entre Colombia y Finlandia
• 27 de septiembre se suscribió el Instrumento Bilateral entre Colombia y Cuba</t>
  </si>
  <si>
    <t>CUMP ÁREA :   97%</t>
  </si>
  <si>
    <t>MECI: En el transcurso de los tres trimestres se han cerraron 299 hallazgos del PM OCI, de la meta que es el 70% de 876 hallazgos. Los hallazgos cerrados en el tercer trimestre son 26.</t>
  </si>
  <si>
    <t xml:space="preserve">Al 30 de septiembre de 2018 se han cerrado 112 hallazgos, de 134 hallazgo tomados como meta.
50 hallazgos  corresponden al tercer timestre. </t>
  </si>
  <si>
    <t>metas presupuestales a Septiembre</t>
  </si>
  <si>
    <t>Meta Cumplida en el segundo trimestre</t>
  </si>
  <si>
    <t>El documento guia "un nuevo modelo de gestión para las regiones" se encuentra en la etapa de conciliación ante el Director General. 
El documento guia desarrolla las funciones que le delega el Decreto 823 del 2017.</t>
  </si>
  <si>
    <t xml:space="preserve">Planeación tiene conociemitno del cambio de dirección de la tarea y aun no se ha concretado nada ya que no se ha recibido el documento definitivo </t>
  </si>
  <si>
    <t>Para el seguimiento del tercer trimestre,
 1- Se definio equipo de profesionales para la revisión y observaciones a los borradores, antes de subirlos a ISOLUCION 
2- Se revisaron los  indicadores para las áreas Precontractual , Contractual y Seguros
3- Se revisaron y modificaron los procedimientos del Almacén y Activos Fijos</t>
  </si>
  <si>
    <t>1- Se generaron indicadores para las áreas,  Precontractual CALIDAD DE PROYECTOS RADICADODS POR LAS ÁREAS ORDENADORAS DEL GASTO EN EL ÁREA ADMINISTRATIVA PARA INICIO DEL PROCESO PRECONTRACTAL, CONTRACTUAL  OPORTUNIDAD APERTURA PROCESOS SANCIONATORIOS; para las 6 regionales CUMPLIMIENTO AL PLAN ANUAL DE ADQUISICIONES .</t>
  </si>
  <si>
    <t>A la fecha no se adoptado y socializado, dado que estan en etapa de revisión, se estima culminar a a 31/12/2018, con avances en el mes de noviembre.</t>
  </si>
  <si>
    <t>Se viene cumpliendo el cronograma de sensibilización planteado 
1- Se tiene capacitado a los supervisores de ATLANTICO, ANTIOQUIA, BOGOTA. 
2- Se encuentra en revisión el borrador del Manual de Supervisón</t>
  </si>
  <si>
    <t>Se detectó la inexistencia de procedimientos para los servicios generales. 
Se realizaron dos mesas de trabajo, a tráves de reuniones de equipo de gerencia y otra de seguimiento al plan, donde se solicitó  el levantamiento de los procesos de servicios generales.</t>
  </si>
  <si>
    <t>A noviembre se  generaran los borradores del procesos que se deben documentar del grupo de servicios generales.</t>
  </si>
  <si>
    <t xml:space="preserve">
Se estan construyendo los procedimientos de los servicios, ajuste de funciones y responsabilidades del área de servicios generales </t>
  </si>
  <si>
    <t>Cuantos numerales a reformular? Son 37
 racionalización de los requisitos para el acceso al mercado aéreo  y las modalidades del transporte aéreo. RAC 3
OAP : El area debe contemplar la primera actividad que es un cronograma. (Se debe evidenciar)
y la tercera actividad debe mencionar cuando se programa la actualización</t>
  </si>
  <si>
    <r>
      <rPr>
        <b/>
        <sz val="11"/>
        <color theme="1"/>
        <rFont val="Calibri"/>
        <family val="2"/>
        <scheme val="minor"/>
      </rPr>
      <t>Se cumplió en el primer trimestre</t>
    </r>
    <r>
      <rPr>
        <sz val="11"/>
        <color theme="1"/>
        <rFont val="Calibri"/>
        <family val="2"/>
        <scheme val="minor"/>
      </rPr>
      <t xml:space="preserve">
Se presentó un cambio en el cronograma del aeropuerto de Ipiales por  el aeropuerto de Pitalito, debido a la importancia turística que presenta dada la afluencia de público hacia el parque de San Agustín  y a las obras que se proyecta ejecutar.</t>
    </r>
  </si>
  <si>
    <t xml:space="preserve">Circular No.004 : Disponible en Bog7 del Grupo de Inspección de Operaciones y correo electrónico del Secretario de Seguridad Aérea - SSOAC.
Resolución 01777 21/07/2018: Disponible en Bog7 de la SSOAC.
Proceso de armonización: Disponibles en la pagina web de la Aerocivil </t>
  </si>
  <si>
    <t xml:space="preserve">La SSOAC en contribución al citado compromiso a trabajado los siguientes temas:
- Circular No.004 del 01 de Agosto de 2018, para la estandarización de la operación de los vuelos Chárter extranjeros por parte de la Dirección General.
- Resolución 01777 del 21 de Julio de 2018 , para la operación de Taxis Aéreos en rutas no regulares sin ninguna restricción, en rutas no comerciales (Modificación RAC 3.6.3.3.1.7.1), divulgada al personal de inspectores.
- Proceso de armonización de los RAC en trabajo con la OTA, a continuación relacionados:
RAC 121 - se envió  el borrador del RAC 121 con copia al grupo de normas aeronáuticas mediante correo del día viernes, 22 de junio de 2018; ( Evidencia ver correo adjunto)
RAC 135 - está publicado para consulta por parte de los operadores en proyectos de resolución.  Evidencia: http://www.aerocivil.gov.co/normatividad/transporte
RAC 91 - fue adoptado mediante Resolución N° 01594 del 07 de Junio de 2018  Evidencia: http://www.aerocivil.gov.co/normatividad/RAC/RAC%20%2091%20-%20Reglas%20Generales%20%20de%20Vuelo%20y%20de%20Operación.pdf
RAC 119 -fue adoptado mediante Resolución N° 01593 del 07 de Junio de 2018; 
RAC 129 - Operaciones de Explotadores Extranjeros, 30/06/2018 fue enviado el proyecto de resolución al grupo de normas aeronouticas de OTA, por parte de la SSOAC.
RAC 219 - publicado mediante Resolución N°3736 de Dic/2017
</t>
  </si>
  <si>
    <t xml:space="preserve">Esta actividad se cumplio por parte de la SSOAC, con la elaboración y entrega de una matriz de costos referida a los procesos de certificación (cobro por tramite) y se remitió para la revisión al Grupo de Estudios Sectoriales y a la Oficina Asesora de Planeación, quines participaron del proyecto de elaboración, pendiente por parte de la OTA para la aprovación del comite de tarifas. </t>
  </si>
  <si>
    <t>Proyecto de Tarifa de procesos de certificación: Disponible en Bog7 de la SSOAC.</t>
  </si>
  <si>
    <t xml:space="preserve">Validar con la OTA en que estado se encuenta el presente compromiso, frente al proyecto de resolución que se encuentra publicado en la pag </t>
  </si>
  <si>
    <t>Bog7/SSOAC/Avance programa de Vigilancia a corte 30 de  septiembre de 2018.
Las evidencias de la planeación y ejecución del plan de vigilancia se encuentran publicadas en Bog7. L: En cada carpeta correspondiente a las áreas.</t>
  </si>
  <si>
    <t xml:space="preserve">El cumplimiento del compromiso estratégico a Septiembre de 2018 es del 85%, actividades que contemplan la programación de vigilancia y la ejecución de las inspecciones.
Con corte al III Trimestre las inspecciones realizadas son 2.735, se adjunta Anexo No. 1 que describe la ejecución de inspecciones por grupo.
</t>
  </si>
  <si>
    <t>Programación anual de las capacitaciones - Disponible en el Bog7 de la SSOAC./Anexo No. 2.</t>
  </si>
  <si>
    <t>Disponible en el Bog7 de la SSOAC (Anexos 2,3,4 y 5)</t>
  </si>
  <si>
    <t>Dada la modificación al plan inicial de capacitaciones por las restricciones de contratación y participación de cursos en el exterior dada su condición de provisionalidad, esta Secretaría replanteó el plan de capacitación en el mes de Julio de 2018 en coordinación con el CEA, para lo cual se cancelaron 32 temáticas y se incluyeron 15 temáticas nuevas quedando para ejecutar para el 2° semestre de 2018 (45) capacitaciones programadas de las cuales a 30 de Septiembre de 2018 se han ejecutado 29, es decir se ha avanzado en un 64% de ejecución.
La SSOCV se vio obligada a replantear el plan de capacitación, dadas las restricciones presupuestales y de orden legal.
Se adjunta el plan de capacitación modificado a 3° trimestre de 2018
Anexo No. 2.</t>
  </si>
  <si>
    <t xml:space="preserve">Disponible en Bog7/SSOAC
Evidencia pagina Web: 
- RAC 91, 119 y 135 - Pagina web de la Aerocivil: Proyectos de resolución, Transporte Aéreo.
Link: http://www.aerocivil.gov.co/normatividad/transporte
</t>
  </si>
  <si>
    <t>Actividad cumplida 100% El Secretario de Seguridad Aérea designo en los Coordinadores de Grupo el liderazgo de las modificaciones de las Normas a que haya lugar y se esta trabajando con base en el cronograma definido por el Grupo de Normas Aeronáuticas de la OTA.</t>
  </si>
  <si>
    <t>Avance del componente LAR AGA
De 8 proyectos de reglamentación se han entregado a la OTA  7 proyectos de normas, de los cuales 2 normas RAC 91 y RAC 119 fueron adoptados mediante resolución</t>
  </si>
  <si>
    <t xml:space="preserve">
Se informa la gestión a 3° trimestre de 2018:
1. RAC 91, fue adoptado mediante Resolución N° 01594 del 07 de Junio de 2018  
2. El  RAC 119, fue adoptado mediante Resolución N° 01593 del 07 de Junio de 2018; 
3. El  RAC 121,  se envió  el borrador del RAC 121 con copia al grupo de normas aeronáuticas mediante correo del día viernes, 22 de junio de 2018; ( Evidencia ver correo adjunto)
4. El  RAC 135,  está publicado para consulta por parte de los operadores en proyectos de resolución.  Evidencia: 
5. RAC 153,  se realizo reunión de socialización con la industria el 10 de mayo de 2018. 
6. RAC 154: Se entregaron observaciones por parte de AGA a OTA. En espera observaciones de la industria
7. RAC  139, Se entregó proyecto a la OTA, se realizo reunión de socialización con la industria el 11 de mayo de 2018. 
8. RAC 155 (Helipuertos): Se va adoptar el LAR 155, pendiente terminar su gestión para el 4° trimestre de 2018.
</t>
  </si>
  <si>
    <t>Actividad cumplida al 100% Se realizó la visita de pre-inspección para evaluar el cumplimiento de los siguientes Aeropuertos:
- Cartagena
- Bucaramanga 
- Cúcuta
Nota: En el Aeródromo Ernesto Cortissoz de Barranquilla se esta trabajando paralelamente para lograr la Certificación en el 2018.</t>
  </si>
  <si>
    <t>Actividad cumplida al 100% Se realizó el seguimiento a la implementación de las fases del proceso de certificación en los Aeropuertos a continuación relacionados: 
- Cartagena - Fase 4 y 5
- Bucaramanga - Fase 3A y 3B
- Cúcuta - Fase 3A y 3B
- Barranquilla - Fase 3A y 3B</t>
  </si>
  <si>
    <t>Pendiente para el cuarto trimestre visita a los aeropuertos de Cucuta, Bucaramanga y Barranquilla, dependiendo del resultado de la actividad anterior.</t>
  </si>
  <si>
    <t>Se elaboro y se entrego el Certificado del Aeródromo Rafael Núñez de Cartagena.</t>
  </si>
  <si>
    <t>Disponible en el Bog7 del Grupo de Gestión de Seguridad Operacional.
Pagina web Aerocivil.</t>
  </si>
  <si>
    <r>
      <t xml:space="preserve">Se realizó el seguimiento al cronograma de desarrollo de obras en los aeropuertos propuestos, así: 
- </t>
    </r>
    <r>
      <rPr>
        <b/>
        <sz val="11"/>
        <color rgb="FF1E1C11"/>
        <rFont val="Calibri"/>
        <family val="2"/>
        <scheme val="minor"/>
      </rPr>
      <t>Cucuta:</t>
    </r>
    <r>
      <rPr>
        <sz val="11"/>
        <color rgb="FF1E1C11"/>
        <rFont val="Calibri"/>
        <family val="2"/>
        <scheme val="minor"/>
      </rPr>
      <t xml:space="preserve"> Se solicito a la SSO el avance en el desarrollo de las actividades necesarias para el logro de la certificación 
- </t>
    </r>
    <r>
      <rPr>
        <b/>
        <sz val="11"/>
        <color rgb="FF1E1C11"/>
        <rFont val="Calibri"/>
        <family val="2"/>
        <scheme val="minor"/>
      </rPr>
      <t>Bucaramanga:</t>
    </r>
    <r>
      <rPr>
        <sz val="11"/>
        <color rgb="FF1E1C11"/>
        <rFont val="Calibri"/>
        <family val="2"/>
        <scheme val="minor"/>
      </rPr>
      <t xml:space="preserve"> Se solicito a la SSO el avance en el desarrollo de las actividades necesarias para el logro de la certificación
- </t>
    </r>
    <r>
      <rPr>
        <b/>
        <sz val="11"/>
        <color rgb="FF1E1C11"/>
        <rFont val="Calibri"/>
        <family val="2"/>
        <scheme val="minor"/>
      </rPr>
      <t>Barranquilla</t>
    </r>
    <r>
      <rPr>
        <sz val="11"/>
        <color rgb="FF1E1C11"/>
        <rFont val="Calibri"/>
        <family val="2"/>
        <scheme val="minor"/>
      </rPr>
      <t xml:space="preserve"> - Se solicito a la SSO el avance en el desarrollo de las actividades necesarias para el logro de la certificación. Pendiente por parte de la ANI y AEROCIVIL coordinar la entrega de los recursos para el desarrollo de la Obra - Calle de salida directa desde la base SEI a pista.</t>
    </r>
  </si>
  <si>
    <t>CUMP ÁREA :  94%</t>
  </si>
  <si>
    <t>Elaborar una programación anual de las capacitaciones. Cumplido 100% se adjunta Anexo No. 2.</t>
  </si>
  <si>
    <t xml:space="preserve">Se ha avanzado en la modificación al PIESO, está pendiente la definición de las temáticas del SSP que entran hacer parte de PIESO en lo que corresponde a inspectores.
Se adjunta borrador de PIESO modificado en el Anexo No. 3, 4 y 5.
Avance del 80% </t>
  </si>
  <si>
    <t>Se avanzó con la actualización de los perfiles correspondientes al Grupo de Inspección de Operaciones / Dirección Estándares de Vuelo, referentes a: ingenieros de vuelo, tripulantes de cabina de pasajeros, despachadores de aeronaves y mercancías peligrosas.
Se avanzó con la actualización de los perfiles correspondientes a los Grupos de la Dirección Estándares de Vuelo, referentes a: Grupo de Inspección de Servicios a la Navegación Aérea, Grupo Certificación de Productos Aeronáuticos y Grupo Inspección de Aeronavegabilidad
Continua en ejecución el plan de trabajo para las Secretaria de Seguridad Operacional y de la Aviación Civil y de Sistemas Operacionales
Adicionalmente, Se publicó en agosto 14  de 2018 el Estudio de  Verificación de Requisitos para el otorgamiento de encargos o nombramiento provisional en el nivel Técnico o Auxiliar que tienen asignadas funciones especificos de los servicios AIS/COM/MET grados 25, 23, 22, 21, 18, 15 y 13.
Se publicó en agosto 15 de 2018 aclaración al estudio de  verificación de requisitos para el otorgamiento de encargos o nombramiento provisional en el nivel de Inspector de Seguridad Aérea grado 27 (Perfil Piloto - Operaciones) 
Se publicó en septiembre 26 de 2018 el Estudio de  Verificación de Requisitos para el otorgamiento de encargos o nombramiento provisional de Controlador de Tránsito Aéreo Grado 25.
La información se envío a través de la cuenta de informaciondeinteres@aerocivil.gov.co y se publicó en la página web: 
http://www.aerocivil.gov.co/aerocivil/talento-humano/Paginas/Estudio-Verificacion-Requisitos.aspx</t>
  </si>
  <si>
    <t>Revisión de la propuesta y de los proyectos de Decretos de estructura, planta y nomenclatura, presentados por el profesional Freddy Suárez. Se deben efectuar ajustes de tipo jurídico a estos documentos y evaluar las propuestas ajustadas con las áreas técnicas de la entidad. Es preciso actualizar el estudio técnico a la actual normativa.
Además, se completó el análisis de toda la planta de personal 
y se elaboró informe, el cual fue presentado a la Secretaria General. Se adjuntan base elaborada y presentación explicativa.</t>
  </si>
  <si>
    <t xml:space="preserve">El plan de Bienestar ya se elaboró, se publicó en la intranet y se está ejecutando. En cuanto al Plan de incentivos el proyecto de resolución ha sido  revisado detenidamente por la Secretaría General y la Dirección de Talento Humano. 
El texto fue ajustado por el Grupo de Bienestar Social y espera ser aprobado y socializado en el último trimestre del año. </t>
  </si>
  <si>
    <t>Se realizó reunión el 3 de julio de 2018 con el CEA a fin de establecer los lineamientos para la formulación y estructuración del PIC 2019.
 El 18 de julio de 2018 se realizó  reunión con Informática para iniciar la construcción de los formatos “Diagnóstico de Necesidades de Aprendizaje Organizacional (DNAO)” e “Información sobre Pre-registro para capacitación" los cuales deben ser diligenciados por las áreas a través de la INTRANET.
Se entregó por parte de Informática el link sobre PIC 2019 en la Intranet para el diligenciamiento de los  los formatos “Diagnóstico de Necesidades de Aprendizaje Organizacional (DNAO)” e “Información sobre Pre-registro para capacitación". 
Se remitió a las áreas  circular sobre el PIC 2019 con plazo de diligenciamiento hasta el 31 de agosto de 2018.
En septiembre 12 de 2018 por informaciondeinteres@aerocivil.gov.co, se comunió acerca de la ampliación del plazo para el diligenciamiento del diagnóstico de necesidades del PIC 2019, el cual finalizaba el 28 de septiembre de 2018.</t>
  </si>
  <si>
    <t xml:space="preserve">Se elaboró comunicación reiterando la solicitud  de reporte de avance  de gestión a corte 10 de agosto de 2018. Se remitió a la Secretaria de Sistemas Operacionales los soportes de todos los hallazgos identificados por inspecciones. La Dirección de Aeronavegación presentó  a nivel nacional un proyecto, (manera de ejemplo Regional Valle) 
para que sirva de metodología a evaluar e ir implementando progresivamente. </t>
  </si>
  <si>
    <t>El equipo de brigadistas del CGAC recibio varias capacitaciones, se coordinó realización de pista de entrenamiento.</t>
  </si>
  <si>
    <t xml:space="preserve">El día 27 de agosto se tiene el primer contacto con el nuevo consultor de COLPENSIONES, quien aclaró que las correcciones a que haya lugar no se pueden tramitar directamente en el portal, sino a través de oficio dirigido a la Dirección de historias laborales y que el proceso de corrección puede tardar más de un mes para reflejarse en sistema.
3 de septiembre de 2018 con ADI 2018038732 se solicita corregir transacción 83C20025714111. Al cierre del mes, la novedad continúa sin corrección.
COLPENSIONES. Lo anterior es un proceso que tarda hasta 30 días hábiles para reflejar la disminución de la deuda en el portal.
Finalizado el  mes de septiembre la deuda presunta va en $2,177,482,387,
</t>
  </si>
  <si>
    <t xml:space="preserve">BOG7-Secretaria General - 3200 Administrativa / 2018 Plan de Acción </t>
  </si>
  <si>
    <t>CONOCER LA ESTRUCTURA DEL GOBIERNO DIGITAL</t>
  </si>
  <si>
    <t xml:space="preserve">PLANEACIÓN DE LA IMPLEMENTACIÓN DE LA DIMENSIÓN </t>
  </si>
  <si>
    <t>EJECUCIÓN DE LA POLITICA CON TODOS SUS ELEMENTOS</t>
  </si>
  <si>
    <t xml:space="preserve">SEGUIMENTO </t>
  </si>
  <si>
    <t xml:space="preserve"> REALIZÓ EL DIAGNÓSTICO CON BASE EN EL INVENTARIO DE ELEMENTOS TECNICOS CONQUE CUENTA LA ENTIDAD CON MIRAS A FORMULAR LA ARQUITECTURA EMPRESARIAL DE LA ENTIDAD</t>
  </si>
  <si>
    <t>SE TIENE DEFINIDA LA MANERA COMO LA ENTIDAD ABORDARÁ LA IMPLEMENTACIÓN DE LA POLITICA DE GOBIERNO DIGITAL CONFORME CON EL DECRETO 1008 DE JUNIO 14DE 2018</t>
  </si>
  <si>
    <t>SE CUMPLIRÁ UNA VEZ EL COMITÉ INSTITUCIONAL DE GESTION Y DESEMPEÑO ESTABLEZCA LOS LINEAMIENTOS DE ACCIÓN ACORDE CON EL DECRETO  1008</t>
  </si>
  <si>
    <t>COMPONENTE 3 RENDICIÓN DE CUENTAS (PARCIAL)</t>
  </si>
  <si>
    <t>TRANSPARENCIA Y ACCESO A LA INFORMACIÓN PUBLICA</t>
  </si>
  <si>
    <t>CÓDIGO DE INTEGRIDAD</t>
  </si>
  <si>
    <t>SE ELABORÓ, ADOPTO, PUBLICO Y SOCIALIZÓ EL CÓDIGO DE INTEGRIDAD</t>
  </si>
  <si>
    <t xml:space="preserve">SE REALIZÓ LA CLASIFICACIÓN DE LA INFORMACIÓN CON QUE CUENTA LA ENTIDAD ENCONTRANDOSE EN REVISIÓN POR LA OFICINA ASESORA JURIDIDCA DE LA CLASIFICACIÓN PARA EFECTOS DE ESTABLECER LOS MECANISMOS DE DIVULGACIÓN Y LOS CONTROLES PARA AQUELLA QUE SEA RESERVADA </t>
  </si>
  <si>
    <t>MEJORAMIENTO A LA ATENCIÓN AL CIUDADANO</t>
  </si>
  <si>
    <t xml:space="preserve">Bog7/arquitectura empresarial/5 fase cierre. 
Consultoría del proyecto Gobierno TI y Gestión TI. </t>
  </si>
  <si>
    <t>Articular con el doctor Carlos Morales, conforme la evaluación llevada a cabo</t>
  </si>
  <si>
    <t>www.aerocivil.gov.co/direcciontalentohumano/codigointegridad</t>
  </si>
  <si>
    <t xml:space="preserve">Se realiza seguimiento en comité directivo para lo cual queda registrado en las actas realizadas por el Grupo de Calidad. </t>
  </si>
  <si>
    <t xml:space="preserve">ACTIVIDAD CUMPLIDA 100% EN EL PRIMER TRIMESTRE </t>
  </si>
  <si>
    <t xml:space="preserve">Esta actividad era solo para el trimestre. </t>
  </si>
  <si>
    <t xml:space="preserve">Para el Seguimiento, el área realiza el registro del cronograma en el segundo trimestre. </t>
  </si>
  <si>
    <t>Proyecto de la resolución radicado en el Despacho del director General para su firma.</t>
  </si>
  <si>
    <t>Se culmina el tramite en el cuarto trimestre, pendiente Resolución por firma</t>
  </si>
  <si>
    <t>Se evidenciaria por parte dela OAP el avance de esta nueva actividad frente al % que se dio la misma área</t>
  </si>
  <si>
    <t>CUMP OAP:  100%</t>
  </si>
  <si>
    <t>Mapa de Riesgos de Corrupción publicado a 31 de marzo de 2016</t>
  </si>
  <si>
    <t>24 Procesos con Riesgos de Gestión  revisados y actualizados</t>
  </si>
  <si>
    <t xml:space="preserve">6 Procesos  con indicadores de gestión revisados y actualizados </t>
  </si>
  <si>
    <t>De cinco (5) Manuales, se actualizaron 3. Manual de Calidad- Manuales de Documentación Capitulos I,II y Procedimeinto de mejora, los otros dos manuales se inactivaron porque ya no aplican.</t>
  </si>
  <si>
    <t>Se finalizo la  actualizaciones a las tablas básicas, sobre la Versión 3,6 del aplicativo  ISOLUCION   que   tiene implementada la entidad,  no se realizaran desarrollos adicionales. La AEROCIVIL dispuso la migración a la versión 4,8, ultima desarrollada por la firma ISOLUCION, su instalación está dispuesta segun  cronograma para iniciar el 15 de noviembre de 2018.</t>
  </si>
  <si>
    <t>Se actualizo la arquitectura del  Mapa de Procesos y sus despliegue de procesos.</t>
  </si>
  <si>
    <t>Se terminó la actualización de las 33 cartas de proceso y  su articulación desde el Mapa de Proceso de la Entidad.</t>
  </si>
  <si>
    <t>Compromiso cumplido</t>
  </si>
  <si>
    <t>Pubicación 31  enero de 21018 - Socializacion del 7 al 20 de enero de 2018 (Corrupción - cumplida).  100%
Gestión el avance es que va el 90%</t>
  </si>
  <si>
    <t>Cronograma de instalacion version 4,8 de isolución - Dirección de Informatica.
Bog7 : Documentos de apoyo - Administración del sistema (correo)</t>
  </si>
  <si>
    <t>Previsto para el cuatro trimestre 2018 (Incluido 31 de diciembre de 2018)</t>
  </si>
  <si>
    <t>CUMPL OAP :   100%</t>
  </si>
  <si>
    <t>22,0% 
(68,1% Compromisos)</t>
  </si>
  <si>
    <t>21,2%
(46,4% Obligaciones)</t>
  </si>
  <si>
    <t xml:space="preserve">22,0% 
</t>
  </si>
  <si>
    <t xml:space="preserve">21,2%
</t>
  </si>
  <si>
    <t>POND 3R TRIM</t>
  </si>
  <si>
    <t>A pesar de envio de correo, la subdirección no se pronuncia al respecto.</t>
  </si>
  <si>
    <t>OCI  : 2,6%</t>
  </si>
  <si>
    <t>METAS CUMPLIDAS III TRIMESTRE</t>
  </si>
  <si>
    <r>
      <t xml:space="preserve">A septiembre 30 de 2018 de un total de 16 proyectos considerados estrategicos, se realizarán 11 C=2; N=3;S=2;MET=3;Energía=1).
</t>
    </r>
    <r>
      <rPr>
        <b/>
        <sz val="8"/>
        <color theme="1"/>
        <rFont val="Calibri"/>
        <family val="2"/>
        <scheme val="minor"/>
      </rPr>
      <t>COMUNICACIONES</t>
    </r>
    <r>
      <rPr>
        <sz val="8"/>
        <color theme="1"/>
        <rFont val="Calibri"/>
        <family val="2"/>
        <scheme val="minor"/>
      </rPr>
      <t xml:space="preserve">
Mantener y ampliar la red VHF/ microondas y sistemas de información aeronáutica - ((PE/PP)*0.3); número de proyectos 2;ADQUISICION, INSTALACION Y PUESTA EN SERVICIO DE RADIO ENLACES MICROONDAS A NIVEL NACIONALADQUISICIÓN, INSTALACIÓN Y PUESTA EN FUNCIONAMIENTO DE EQUIPOS PARA LA AMPLIACIÓN DE LA CAPACIDAD DE LOS ENLACES DE MICROONDAS DE LAS REDES 16, 17, 56 y 127 Y ADQUISICIÓN, INSTALACIÓN Y PUESTA EN SERVICIO DE SISTEMAS EQUIPOS DE COMUNICACIONES (RADIOENLACES POR MICROONDAS CGAC – CERRO EL TABLAZO, CGAC – CERRO MANJUI, CGAC – CERRO EL ROSAL, CGAC – SKGY, CGAC – CERRO LA VIGA y CERRO EL TABLAZO – CERRO MANJUI).
Adjudicado Contrato 18000796 H2 $1,766,447,779
Compra terminales  Sistema de información aeronáutica AMHS
En la Dirección Administrativa  $369.056.509
</t>
    </r>
    <r>
      <rPr>
        <b/>
        <sz val="8"/>
        <color theme="1"/>
        <rFont val="Calibri"/>
        <family val="2"/>
        <scheme val="minor"/>
      </rPr>
      <t xml:space="preserve">NAVEGACION
</t>
    </r>
    <r>
      <rPr>
        <sz val="8"/>
        <color theme="1"/>
        <rFont val="Calibri"/>
        <family val="2"/>
        <scheme val="minor"/>
      </rPr>
      <t xml:space="preserve">Adquisición Instlación y puesta en funcionamiento de DVOR CLO
PROCESO 18000902 REVOCADO CON RESOLUCION 1918 DEL 05 DE JULIO
“ADQUISICIÓN, INSTALACIÓN Y PUESTA EN SERVICIO DE TRES SISTEMAS DVOR/DME PARA LOS AEROPUERTOS DE MARIQUITA, VALLEDUPAR Y CALI.”, fue publicado el día 16 DE OCTUBRE  en el SECOP II con el número de proceso 18001449 H2 
Adquisición Instlación y puesta en funcionamiento de DVOR VVO
Contrato 18000850
$3,400,000,0000
Adjudicado a INDRA
En Ejecución
Acta de inicio 10 de septiembre 
finaliza 31 de diciembre de 2018
ACTUALIZACION DVOR/DME ZIPAQUIRA
Contrato 18000765
$2,650,000,000
Adjudicado a INDRA 
En ejecución
Acta de inicio 12 de septiembre 
Finaliza 31 de diciembre 
</t>
    </r>
  </si>
  <si>
    <r>
      <rPr>
        <b/>
        <sz val="8"/>
        <color theme="1"/>
        <rFont val="Calibri"/>
        <family val="2"/>
        <scheme val="minor"/>
      </rPr>
      <t>VIGILANCIA</t>
    </r>
    <r>
      <rPr>
        <sz val="8"/>
        <color theme="1"/>
        <rFont val="Calibri"/>
        <family val="2"/>
        <scheme val="minor"/>
      </rPr>
      <t xml:space="preserve">
Adquisición y puesta en funcionamiento de los sistemas ADS-B y sistemas radar SSR -((PE/PP)*0.2); número de proyectos 2 ACTUALIZACION SISTEMA RADAR SECUNDARIO CALI
ESTE PROYECTO TIENE UN COSTO DE $4.145.847.758M ILLONES, DE LA PRESENTE VIGENCIA SE ASIGNARON $1.695.599.012 MILLONES EL RESTANTE SE ESTA TRAMITANDO VF.YA CUENTA CON CDP Y LOS PLIEGOS ESTAN EN REVISION. ACTUALIZADO EN EL PAA ULTIMA VERSION
</t>
    </r>
    <r>
      <rPr>
        <b/>
        <sz val="8"/>
        <color theme="1"/>
        <rFont val="Calibri"/>
        <family val="2"/>
        <scheme val="minor"/>
      </rPr>
      <t>METEOROLOGIA</t>
    </r>
    <r>
      <rPr>
        <sz val="8"/>
        <color theme="1"/>
        <rFont val="Calibri"/>
        <family val="2"/>
        <scheme val="minor"/>
      </rPr>
      <t xml:space="preserve">
SISTEMAS AWOS CAT I: ADQUISICIÓN, INSTALACIÓN, INTEGRACIÓN Y PUESTA EN FUNCIONAMIENTO DE SISTEMAS METEOROLÓGICOS AERONÁUTICOS (ESTACIÓN METEOROLÓGICA AUTOMÁTICA DE SUPERFICIE (EMAS), SISTEMA DE VIENTOS, EQUIPO MEDIDOR DE ALCANCE VISUAL EN PISTA, EQUIPO MEDIDOR TECHO DE NUBES)
YA CUENTA CON CDP EN TRAMITE DE VF
ADQUISICIÓN, INSTALACION Y PUESTA EN FUNCIONAMIENTO DE UN SISTEMA RADAR METEOROLOGICO BANDA C
YA CUENTA CON CDP EN TRAMITE DE VF
ADQUISICIÓN, INSTALACIÓN, INTEGRACIÓN Y PUESTA EN SERVICIO DE UN SISTEMA DE RECEPCIÓN DEL SATÉLITE GEOESTACIONARIO AMBIENTAL OPERACIONAL GOES-R  Contrato 18000658 H2
$1.833.000.000
UT IMÁGENES R
En ejecucion
</t>
    </r>
    <r>
      <rPr>
        <b/>
        <sz val="8"/>
        <color theme="1"/>
        <rFont val="Calibri"/>
        <family val="2"/>
        <scheme val="minor"/>
      </rPr>
      <t>ENERGIA</t>
    </r>
    <r>
      <rPr>
        <sz val="8"/>
        <color theme="1"/>
        <rFont val="Calibri"/>
        <family val="2"/>
        <scheme val="minor"/>
      </rPr>
      <t xml:space="preserve">
ADQUISICIÓN, INSTALACIÓN Y PUESTA EN FUNCIONAMIENTO DE BANDAS TRANSPORTADORAS MONOPLANARES Y CINTAS DE EQUIPAJES PARA LOS AEROPUERTOS ALFONSO VÁSQUEZ COBO DE LA CIUDAD DE LETICIA Y ANTONIO NARIÑO DE LA CIUDAD DE PASTO
Adjudicado Contrato 1800814 H2
43.213.464.576
BEUMER GROUP
En ejecución
Finaliza 28 de diciembre de 2018
</t>
    </r>
  </si>
  <si>
    <r>
      <t xml:space="preserve">El área propone ajustar actividades a partir del  tercer trimestre, para que esten  acorde con la normatividad vigente. Se evalua la gestión realizada frente a la  Política de Transparencia, acceso a la información pública y lucha contra la corrupción de mipg. Pendiente conformación Comité Institucional de Gestión y Desempeño. </t>
    </r>
    <r>
      <rPr>
        <sz val="11"/>
        <color theme="8" tint="-0.249977111117893"/>
        <rFont val="Calibri"/>
        <family val="2"/>
        <scheme val="minor"/>
      </rPr>
      <t>Se solicitara al area cronograma de las nuevas actividades incluyendo el avance dado por el área para este trimestre septiembre.</t>
    </r>
  </si>
  <si>
    <t xml:space="preserve">CUARTO TRIMESTRE </t>
  </si>
  <si>
    <t>CUARTO TRIMESTRE</t>
  </si>
  <si>
    <t>CUARTO  TRIMESTRE</t>
  </si>
  <si>
    <t>CUARTO   TRIMESTRE</t>
  </si>
  <si>
    <t>Oficio ADI 4108.103-2018028470 fecha 10 de septiembre de 2018
Oficio ADI 4108.104-2018041405 fecha 12 de diciembre de 2018
Oficio ADI 4108.103-2018042590 fecha 19 de diciembre, reiterando lo solicitado en el oficio 4108.103-2018028470 sobre la necesidad de establecer el proceso de certifcación por parte de la SSOAC y las caracteristicas tecnicas por parte de la SSO</t>
  </si>
  <si>
    <t xml:space="preserve">El manual AIDC  esta elaborado en el  100%, pendiente subir a ISOLUCIÓN  para socialización, en cuanto a su implementación esta en fase preoperacional y se espera pasar a fase operacional en el primer trimestre de 2019 dependiendo de los avances técnicos operacionales en los paises como Panamá, Perú y Ecuador.                                                                   
Perú esta solcitando la suspensión de las pruebas preoperacionales ante la necesidad de revisar la carta de acuerdo, ya que se ha presentado  eventos de seguridad en el punto de puerto leguizamo, la revisión a esta carta de acuerdo se hará en el mes de enero y se espera retomar las pruebas preoperacionales  a partir de febrero de 2019 del AIDC.
Para Barranquilla se espera tenerlo implementado para enero de 2019.
el manual A-SMGCS esta elaborado en el 100%, para la implementación la actualización  del plano de aerodromo en el sistema Nova (dir teleco) de acuerdo a lo informado por INDRA se realizará en enero 2019 y para la definición  del tipo de transponder  que se debe utilizar en los vehiculos  que circulan por área de maniobras ( DSSA)  se envio oficio a la SSOAC y a la SSO solicitando se defina el proceso de certifcación y las caracteristicas tecnicas del equipo ,  la implemetación depende  del cumplimiento de los pendientes señalados </t>
  </si>
  <si>
    <t>LAS ACTIVIDADES SE ENCUENTRAN CUMPLIDAS (ELABORACIÓN DE MANUALES), SIN EMBARGO NO SE PUEDE IMPLEMENTAR PORQUE DEPENDE DE TERCEROS. LA IMPLENTACIÓN NO SE CUMPLE ESTE AÑO, SERÁ TRABAJADA PARA CUMPLIRSE EN EL AÑO 2019</t>
  </si>
  <si>
    <t>AMDT AIP 55 (6 DIC / 2018) (SKCL, SKCG, SKSP)</t>
  </si>
  <si>
    <t xml:space="preserve">Por necesidades de operación en definitiva se implementó en: Barranquilla, Cali, Cartagena, San Andres.                                                                                              </t>
  </si>
  <si>
    <t xml:space="preserve">SE CUMPLIO CON 4 AEROPUERTOS EN 2018                                                                 </t>
  </si>
  <si>
    <t>SKBG BORRADORES EN CARPETA SIG-AIS</t>
  </si>
  <si>
    <t>SKBG, SKRH, SKRG, SKCC                                                           Bucaramanga se adelantó en un 70% para publicar en primer trimestre de 2019.    
Riohacha cumplio el 100%.
Pendiente Rionegro (adelanto de análisis y borradores).
Cúcuta se efectúa análisis inicial con área operacional ATC SKCC para implementar en 2019</t>
  </si>
  <si>
    <t>CARTA DE ACUERDO SISTEMA ISOLUCIÓN
SUPLEMENTO A26 C58 / OCT 2018</t>
  </si>
  <si>
    <t>Se elaboró carta de acuerdo operacional para el uso flexible del espacio aéreo SKR-10</t>
  </si>
  <si>
    <t>Se implemento ruta UP776
En concordancia con compromiso internacional OACI Regional LIMA se implementaron rutas RNAV 5 y se eliminaron rutas convencionales.</t>
  </si>
  <si>
    <t>Mantener la posición  actualizada en FCMU. En el mes de Diciembre se realizó la Mini Conferencia Slot Colombia, en el cual se realizó la programación de las citas asignadas a las aerolíneas, para la coordinación de slot temporada S19</t>
  </si>
  <si>
    <t xml:space="preserve"> En proceso de verificación y revisión final para la legalización del documento Concepto Operacional ATFCM para Colombia</t>
  </si>
  <si>
    <t>Bog7 K 4110 - AIM- 2018</t>
  </si>
  <si>
    <t>La carga inicial ya se encuentra en la herramienta, se finalizo la capacitación con el proveedor de la herramienta.</t>
  </si>
  <si>
    <t>Los Niveles de Acuerdo de Servicio se envian a revisión de la parte legal.</t>
  </si>
  <si>
    <t>Posterior al concepto operacional, proyecto adquisción SWIM</t>
  </si>
  <si>
    <t>para el cumplimiento de esta actividad se programaron actividades tendientes a la modernización y prestación del servicio de Vigilancia  durante el año 2018 del 27% y como avance en  la vigencia del 26,7%</t>
  </si>
  <si>
    <t>para el cumplimiento de esta actividad se programaron actividades tendientes a la modernización y prestación del servicio SEI  durante el  año 2018 del 27% y como avance de la vigencia 23,5%</t>
  </si>
  <si>
    <t>para el cumplimiento de esta actividad se programaron actividades tendientes a la modernización y prestación del servicio Ambiental  durante el  III trimestre del 26% y como avance de la vigencia 25,8%</t>
  </si>
  <si>
    <t>para el cumplimiento de esta actividad se programaron actividades tendientes a la modernización y prestación del Servicio Medico  durante el  año 2018 del 15% y como avance de la vigencia 13,5%</t>
  </si>
  <si>
    <t>para el cumplimiento de esta actividad que tiene un peso del 5% del compromiso, se programaron actividades tendientes a la modernización y prestación del servicio de operaciones aeroportuarias  5% y como avance de la vigencia 3%.  El avance es poco debido a que no se han autorizado viaticos para el desplazamiento de los aeropuertos para su comprobación</t>
  </si>
  <si>
    <t>Este promedio tiene que se el ponderado</t>
  </si>
  <si>
    <t>META CUMPLIDA:1</t>
  </si>
  <si>
    <t>Compromiso enfocado a contar con la prestación del servicio a través de la contratación del mismo</t>
  </si>
  <si>
    <t>El plan de Bienestar ya se elaboró, se publicó en la intranet y se está ejecutando. En cuanto al Plan de incentivos  se  Aprobó y  publicó mediante  
Resolución No. 3242 de octubre de 2018 
“Por medio del cual se adopta el Programa Institucional de Incentivos en el marco del  Programa de Bienestar Social e Incentivos  para los empleados de la Unidad Administrativa Especial de Aeronáutica Civil y se dictan otras disposiciones”</t>
  </si>
  <si>
    <t>está publicado?</t>
  </si>
  <si>
    <t>cumplida</t>
  </si>
  <si>
    <t>K:\4602-Supervision Ctrl Proy Inf Aerop\2018\INFORMES DE CONTRATOS Y CONVENIOS</t>
  </si>
  <si>
    <t>CUMP ÁREA:  97,65%</t>
  </si>
  <si>
    <t>adjuntan archivo soporte de medición</t>
  </si>
  <si>
    <t xml:space="preserve">De 47 proyectos presentados por la areas DITEL, DIA y DSA se verifico que todos  estuvieran articulados con el PNA PAA  </t>
  </si>
  <si>
    <t>CUMP ÁREA  :  98%</t>
  </si>
  <si>
    <t>Se viablizaron dejando radicados en la Dirección Administrativa 42  proyectos que presentaron las areas despues de correcciones y acompañamiento por parte del GGPA. Los 2 proyectos restantes se revocaron en el proceso de revisión (ASAE, SANTA MARTA)</t>
  </si>
  <si>
    <t>CUMPLIDO AL 100%</t>
  </si>
  <si>
    <t>No se realizaron actividades por parte del Ministerio de Transporte como responsable de la elbaoración del PMTI</t>
  </si>
  <si>
    <t xml:space="preserve">
Elaboración de Procedimiento de Actualización del  PNA, actualmente en revisión de observaciones por parte de la Ingeniera Nibia Morales y Grupo Planificación Aeroportuaria </t>
  </si>
  <si>
    <t xml:space="preserve">Por decisión de la Dirección General y la Oficina Asesora de Planeación OAP,  se decidió que los proyectos de actualización  de Planes Maestros se aplazaran para ser ejecutados en la vigencia de 2019 , por consiguiente se da por cumplido de este proyecto ( Nororiente, El Dorado), entre otros. </t>
  </si>
  <si>
    <t>ESTA  META NO LA VAN A REALIZAR</t>
  </si>
  <si>
    <t>CUMP ÁREA  :  95%</t>
  </si>
  <si>
    <t xml:space="preserve">cumplido periodo anterior </t>
  </si>
  <si>
    <t xml:space="preserve">En Excel, se han registrado, organizado y clasificado 3600  reportes aproximadamente (entre eventos 65% y peligros de seguridad operacional 34%) .  </t>
  </si>
  <si>
    <t xml:space="preserve">En ISOLUCION está el procedimiento de reporte unificado de Peligros y Eventos de seguridad operacional GDIR-1.0-06-027 y formato reporte GDIR-1.0-12-015. En borrador instructivo para operación SDCPS. 
</t>
  </si>
  <si>
    <t xml:space="preserve">
El Manual SMS establece la orientación de cómo se debe hacer promoción en materia de SMS y de Seguridad Operacional. Es por ello que se ha inciado varios frentes de trabajo para el 2019 con el CEA ( para acordar plan de trabajo y rediseñar el entrenamiento en materia de SMS y SO), con OCI (para auditoria interna con alcance y criterios de seguridad operacional), con DTH y con la OCeI. </t>
  </si>
  <si>
    <t xml:space="preserve">Realizado el lanzamiento de la primera versión del Manual SMS, el 15 noviembre de 2018, por parte del Director General y el SSO en el auditorio CEA. Invitados todos los servidores de la Entidad a través de canal youtube. 
Se han enviado al Grupo Prensa tres grupos de TIPS  para incluir en la campaña AEROEDUCANDO, integrando el PNA COL y SMS. 
Se realizó la reinducción, 8 repeticiones entre nov y dic 2018 en coordinación con la DTH, con resultados satisfactorios. 
Se realizaró inducción a nivel directivo en sep 2018. </t>
  </si>
  <si>
    <t xml:space="preserve">Distribuidos los reportes a las Direcciones responsables: DSNA, DSA, DIA y DTEL. Aproximadamente 3500 registros fueron organizados, claisficados para una primera evaluación entre abierto (los que todavía están en proceso) y cerrados (los reportes que ya fueron atendido completamente). </t>
  </si>
  <si>
    <t xml:space="preserve">Se han enviado al Grupo Prensa, tres grupos de TIPS adicionales,  para incluir en la campaña AEROEDUCANDO, integrando el PNA COL y SMS. 
Se incluyo el SMS y SO en la inducción y reinducción institiucional 2018. </t>
  </si>
  <si>
    <t xml:space="preserve">Teniendo en cuenta que el SMS afecta a todos los procesos de la Entidad, en particular a los misiones de proveedor de servicios a la navegación aérea y servicios aeroportuarios, el Manual SMS es un documento del proceso GDIR1.0 Direccionamiento estratégico. Los isntructivos que guian la implementación se registraran igualmente en este proceso.  El Comité alto nivel SMS requerido, se ha integrado al Comite Directivo sesionando con agenda del SMS. El comité fue convocado por la OAP  para el 17 dic 2018. </t>
  </si>
  <si>
    <t>META CUMPLIDA:5</t>
  </si>
  <si>
    <t xml:space="preserve">La estadística se genera a través de la herramienta SIGMA, de manera dinámica y en tiempo real, utilizandolá para la toma de decisiones. Adicionalmente, se exporta a un  un archivo en excel para facilidad de consulta para quienes no tengan acceso a la herramienta. Para el IV trimestre fueron  abiertas 1842 OT¨S  y fueron cerradas 1.523 OT´S.
Se cumplio al 100% con el compromiso asignado </t>
  </si>
  <si>
    <t>Cumplido al 100% en el III Trimestre</t>
  </si>
  <si>
    <t xml:space="preserve">El grupo de Proyectos  termino de revisar que cada proyecto de la vigencia 2018 radicado en la SSO cumpliera  con  en el formato de etapas de ordenacion del Gasto de los Proyectos de inversion para la solicitud del CDP,se verifico que  los  proyectos se  encuentraran en el PAA y en el PNA , de no cumplir   se devuelve a la direccion correspondiente para actualizar o corregirlo 
Se cumplio al 100% con esta actividad y asi  lograr las metas del PNA a nivel de aplicabilidad de los proyectos registrados en el PNA y PAA segun ejecucion presupuestal  </t>
  </si>
  <si>
    <t xml:space="preserve">Se continuo con la medicion de los ASBUS cumpliendon con las metas suscritas en el PNA , </t>
  </si>
  <si>
    <t>Se continua con la revision de las metas del PNA  , se elaboro el procedimiento para la actualizacion del PNA el cual esta en revision para su aprobacion y socializacion</t>
  </si>
  <si>
    <t>CUMP ÁREA : 95%</t>
  </si>
  <si>
    <r>
      <t xml:space="preserve">A diciembre 27 de 2018 de un total de 16 proyectos considerados estrategicos, se realizarán 11 C=2; N=3;S=2;MET=3;Energía=1).
</t>
    </r>
    <r>
      <rPr>
        <b/>
        <sz val="8"/>
        <color theme="1"/>
        <rFont val="Calibri"/>
        <family val="2"/>
        <scheme val="minor"/>
      </rPr>
      <t>COMUNICACIONES</t>
    </r>
    <r>
      <rPr>
        <sz val="8"/>
        <color theme="1"/>
        <rFont val="Calibri"/>
        <family val="2"/>
        <scheme val="minor"/>
      </rPr>
      <t xml:space="preserve">
Mantener y ampliar la red VHF/ microondas y sistemas de información aeronáutica - ((PE/PP)*0.3); número de proyectos 2;ADQUISICION, INSTALACION Y PUESTA EN SERVICIO DE RADIO ENLACES MICROONDAS A NIVEL NACIONALADQUISICIÓN, INSTALACIÓN Y PUESTA EN FUNCIONAMIENTO DE EQUIPOS PARA LA AMPLIACIÓN DE LA CAPACIDAD DE LOS ENLACES DE MICROONDAS DE LAS REDES 16, 17, 56 y 127 Y ADQUISICIÓN, INSTALACIÓN Y PUESTA EN SERVICIO DE SISTEMAS EQUIPOS DE COMUNICACIONES (RADIOENLACES POR MICROONDAS CGAC – CERRO EL TABLAZO, CGAC – CERRO MANJUI, CGAC – CERRO EL ROSAL, CGAC – SKGY, CGAC – CERRO LA VIGA y CERRO EL TABLAZO – CERRO MANJUI).
Adjudicado Contrato 18000796 H2 $1,766,447,779
Compra terminales  Sistema de información aeronáutica AMHS
En la Dirección Administrativa  $369.056.509
</t>
    </r>
    <r>
      <rPr>
        <b/>
        <sz val="8"/>
        <color theme="1"/>
        <rFont val="Calibri"/>
        <family val="2"/>
        <scheme val="minor"/>
      </rPr>
      <t xml:space="preserve">NAVEGACION
</t>
    </r>
    <r>
      <rPr>
        <sz val="8"/>
        <color theme="1"/>
        <rFont val="Calibri"/>
        <family val="2"/>
        <scheme val="minor"/>
      </rPr>
      <t xml:space="preserve">Adquisición Instlación y puesta en funcionamiento de DVOR CLO
PROCESO 18000902 REVOCADO CON RESOLUCION 1918 DEL 05 DE JULIO
“ADQUISICIÓN, INSTALACIÓN Y PUESTA EN SERVICIO DE TRES SISTEMAS DVOR/DME PARA LOS AEROPUERTOS DE MARIQUITA, VALLEDUPAR Y CALI.”
</t>
    </r>
    <r>
      <rPr>
        <sz val="8"/>
        <color theme="1"/>
        <rFont val="Arial"/>
        <family val="2"/>
      </rPr>
      <t xml:space="preserve">DVOR VALLEDUPAR ADJUDICADO A CONSORCIO VMC
DVOR MARIQUITA ADJUDICADO A GECI ESPAÑOLA
DVIR CALI ADJUDICADO A RAPIDEXXUS
CONTRATOS EN EJECUCION 
              </t>
    </r>
    <r>
      <rPr>
        <sz val="8"/>
        <color theme="1"/>
        <rFont val="Calibri"/>
        <family val="2"/>
        <scheme val="minor"/>
      </rPr>
      <t xml:space="preserve">
Adquisición Instlación y puesta en funcionamiento de DVOR VVO
Contrato 18000850
$3,400,000,0000
Adjudicado a INDRA
En Ejecución
Acta de inicio 10 de septiembre 
finaliza 31 de diciembre de 2018 </t>
    </r>
    <r>
      <rPr>
        <sz val="8"/>
        <color theme="1"/>
        <rFont val="Arial"/>
        <family val="2"/>
      </rPr>
      <t>SE SOLICITÓ PRORROGA</t>
    </r>
    <r>
      <rPr>
        <sz val="8"/>
        <color theme="1"/>
        <rFont val="Calibri"/>
        <family val="2"/>
        <scheme val="minor"/>
      </rPr>
      <t xml:space="preserve">
ACTUALIZACION DVOR/DME ZIPAQUIRA
Contrato 18000765
$2,650,000,000
Adjudicado a INDRA 
En ejecución
Acta de inicio 12 de septiembre 
Finaliza 31 de diciembre </t>
    </r>
    <r>
      <rPr>
        <sz val="8"/>
        <color theme="1"/>
        <rFont val="Arial"/>
        <family val="2"/>
      </rPr>
      <t>SE SOLICITÓ PRORROGA</t>
    </r>
    <r>
      <rPr>
        <sz val="8"/>
        <color theme="1"/>
        <rFont val="Calibri"/>
        <family val="2"/>
        <scheme val="minor"/>
      </rPr>
      <t xml:space="preserve">
</t>
    </r>
  </si>
  <si>
    <r>
      <rPr>
        <b/>
        <sz val="8"/>
        <color theme="1"/>
        <rFont val="Calibri"/>
        <family val="2"/>
        <scheme val="minor"/>
      </rPr>
      <t>VIGILANCIA</t>
    </r>
    <r>
      <rPr>
        <sz val="8"/>
        <color theme="1"/>
        <rFont val="Calibri"/>
        <family val="2"/>
        <scheme val="minor"/>
      </rPr>
      <t xml:space="preserve">
Adquisición y puesta en funcionamiento de los sistemas ADS-B
ADJUDICADO A AIRAVATA
ACTUALIZACION SISTEMA RADAR SECUNDARIO CALI
ESTE PROYECTO TIENE UN COSTO DE $4.145.847.758M ILLONES, DE LA PRESENTE VIGENCIA SE ASIGNARON $1.695.599.012 MILLONES EL RESTANTE SE ESTA TRAMITANDO VF.YA CUENTA CON CDP Y LOS PLIEGOS ESTAN EN REVISION. ACTUALIZADO EN EL PAA ULTIMA VERSION
</t>
    </r>
    <r>
      <rPr>
        <b/>
        <sz val="8"/>
        <color theme="1"/>
        <rFont val="Calibri"/>
        <family val="2"/>
        <scheme val="minor"/>
      </rPr>
      <t>METEOROLOGIA</t>
    </r>
    <r>
      <rPr>
        <sz val="8"/>
        <color theme="1"/>
        <rFont val="Calibri"/>
        <family val="2"/>
        <scheme val="minor"/>
      </rPr>
      <t xml:space="preserve">
SISTEMAS AWOS CAT I: ADQUISICIÓN, INSTALACIÓN, INTEGRACIÓN Y PUESTA EN FUNCIONAMIENTO DE SISTEMAS METEOROLÓGICOS AERONÁUTICOS (ESTACIÓN METEOROLÓGICA AUTOMÁTICA DE SUPERFICIE (EMAS), SISTEMA DE VIENTOS, EQUIPO MEDIDOR DE ALCANCE VISUAL EN PISTA, EQUIPO MEDIDOR TECHO DE NUBES)
ADJUDICADO A AEROEMAS - 1 
ADQUISICIÓN, INSTALACION Y PUESTA EN FUNCIONAMIENTO DE UN SISTEMA RADAR METEOROLOGICO BANDA C
LICITACION DECLARADA DESIERTA
ADQUISICIÓN, INSTALACIÓN, INTEGRACIÓN Y PUESTA EN SERVICIO DE UN SISTEMA DE RECEPCIÓN DEL SATÉLITE GEOESTACIONARIO AMBIENTAL OPERACIONAL GOES-R  Contrato 18000658 H2
$1.833.000.000
UT IMÁGENES R
En ejecucion
</t>
    </r>
    <r>
      <rPr>
        <b/>
        <sz val="8"/>
        <color theme="1"/>
        <rFont val="Calibri"/>
        <family val="2"/>
        <scheme val="minor"/>
      </rPr>
      <t>ENERGIA</t>
    </r>
    <r>
      <rPr>
        <sz val="8"/>
        <color theme="1"/>
        <rFont val="Calibri"/>
        <family val="2"/>
        <scheme val="minor"/>
      </rPr>
      <t xml:space="preserve">
ADQUISICIÓN, INSTALACIÓN Y PUESTA EN FUNCIONAMIENTO DE BANDAS TRANSPORTADORAS MONOPLANARES Y CINTAS DE EQUIPAJES PARA LOS AEROPUERTOS ALFONSO VÁSQUEZ COBO DE LA CIUDAD DE LETICIA Y ANTONIO NARIÑO DE LA CIUDAD DE PASTO
Adjudicado Contrato 1800814 H2
43.213.464.576
BEUMER GROUP
En ejecución
Finaliza 28 de diciembre de 2018 SE SOLICITO PRORROGA
</t>
    </r>
  </si>
  <si>
    <t>ADJUDICARON 9 DE 11</t>
  </si>
  <si>
    <t>CUMPLIDA 1</t>
  </si>
  <si>
    <t>CUMP : 86%</t>
  </si>
  <si>
    <t>H:\1030-ORAN\2018\1030420.2 PLAN DE ACCION</t>
  </si>
  <si>
    <t>CUMP ÁREA: 100%</t>
  </si>
  <si>
    <t xml:space="preserve">A 30  de diciembre se realizó oficio de caducidad a 30 aeronaves,  adicionalmente  a 25  se dio inicio de actuaciones administrativas encaminadas a la cancelación de la matricula de las cuales se envio solicitud de concepto al área técnica. 9 aeronaves no se pudo proceder al inicio de la actuación adminsitrativa debido a que presentan limitaciones al derecho de dominio. Un total de 64 aeronaves a las que se le hizo gestión </t>
  </si>
  <si>
    <t>Sobre el Manual Específico de Funciones y de Competencias Laborales en la Secretaría de Seguridad Operacional y de la Aviación Civil se logró un avance en el total de las áreas de 82%. Los Grupos Inspección de Operaciones, Inspección de Aeronavegabilidad, Certificación de Productos Aeronáuticos, Inspección a los Servicios de Navegación Aérea y Factores Humanos, Certificación y Educación Aeromédica alcanzaron un 100%, el Grupo Licencias PEL 90%, el Grupo de Certificación e Inspección Aeródromos y Servicios Aeroportuarios 37% y el Grupo AVSEC 27%. 
De igual manera, en la Secretaría de Sistemas Operacionales se logró un avance en el total de las áreas de 60%, distribuidos así: Controladores de Tránsito Aéreo 63%, AIS/COM/MET 36%, Grupo Soporte Técnico 47%, Bomberos Aeronáuticos (SEI) 80% y Salvamento y Extinción de Incendios (SAR) 75%.
Se realizaron y publicaron los estudios de verificación de requisitos para los siguientes empleos:
 Controlador de Tránsito Aéreo Grado 25
Técnico Aeronáutico con funciones AIS/COM/MET Grados 25,23,22,21,15,15 y 13.
Bombero Aeronáutico Grados 13 y 12 
Especialista Aeronáutico Grado 39 
Auxiliar Aeronáutico con funciones administrativas Grado 12</t>
  </si>
  <si>
    <t>La entidad adelantó las acciones necesarias para gestionar ante el Gobierno Nacional la Fase II y III del proceso de rediseño institucional del año 2013. Es así como se citó al Departamento Administrativo de la Función Pública a reunión el día 03 de octubre de 2018 en el Despacho de la Dirección de Talento Humano, con el fin de discutir entre otros aspectos lo referente al citado rediseño institucional. Por parte de Función Pública asistió el servidor asignado por la Dirección de Desarrollo Organizacional para gestionar los asuntos de la Aerocivil.
El Director General de la Aerocivil, mediante oficio No. 3100-2018044347 del día 03 de octubre, solicitó apoyo al Director de Función Pública para que, a través del Doctor Hermann Vicente Cuestas Canro de la Dirección de Desarrollo Organizacional, así como de  un delegado de la Dirección Jurídica, brinde acompañamiento y asesoría técnica sobre la actualización del estudio de rediseño organizacional Fase II y Fase III.
Posteriormente, el día 14 de noviembre el Director de la Aerocivil y su equipo conformado por Itala Rodríguez, Adriana Gómez, Juan Alberto Roa, Herman Lopez y el Coronel Aranud estuvieron con la Alta Dirección de Función Pública presentando las necesidades de planta y d eun rediseño institucional.
El día 26 de noviembre de 2018 Función Pública asesora sobre la presentación de una propuesta financiera a Hacienda.</t>
  </si>
  <si>
    <t>Se gestionó con la Dirección de Servicios a la Navegación Aérea el diseño de los planes de contingencia de torres y centros de control a cargo de ellos.
Se consolidaron los procesos de formación de brigadas de emergencia de servidores públicos
 que laboran en torres y centros de control. 
Se contó con la participación de controladores en los simulacros de evacuación.
En los proyectos de aeropuertos mejorados a cargo de la Dirección de Infraestructura debe estar contemplado el cumplimiento normativo en materia de salidas de emergencia.
Se gestionó comunicación a los Directores Regionales reiterando que los diseños nuevos y mejoras incluyan este cumplimiento en la infraestructura aeroportuaria.
Diseño arquitectónico a cargo de la Dirección de Infraestructura, el cual debe obedecer a párametros técnico legales fijados en normatividad colombiana.</t>
  </si>
  <si>
    <t xml:space="preserve">Grupo de Gestión de Seguridad y Salud en el Trabajo entregó 37 resoluciones física de renuncias al Grupo de Nóminas para soportar a Colpensiones retiros de personas que no se legalizaron formalmente ante esa Entidad.
Grupo de Gestión de Seguridad y Salud en el Trabajo se encuentra tramitando con la Dirección Regional del Valle el soporte físico de la afiliación a Colpensiones de 10 servidores públicos, que se encuentran en la lista de pagos sin afiliación.
Pasados 40 días Colpensiones corrigió la novedad presentada en la plataforma virtual a favor de la Aeronáutica Civl por valor 
de 1,200 millones de pesos .
El valor de la deuda presunta a 31 de diciembre de 2018 es de $944,776,587 </t>
  </si>
  <si>
    <t>Se consolidaron las necesidades de aprendizaje organizacional de las áreas misionales y administrativas.
Se llevaron a cabo las reuniones de sustentación de necesidades de aprendizaje organizacional con las áreas administrativas.
Se efectuaron cuatro reuniones del Comité de Capacitación para la revisión de las necesidades de formación, en dos de ellas participaron los representantes de los trabajadores en la Comisión de Personal.
Se presentó el Plan Institucional de Capacitación - PIC 2019 al Consejo Directivo del Centro de Estudios Aeronáuticos, quien revisó y aprobó el documento.
Se presentó el Plan Institucional de Capacitación - PIC 2019 al Consejo Directivo del Centro de Estudios Aeronáuticos, quien revisó y aprobó el documento.</t>
  </si>
  <si>
    <t xml:space="preserve">cumplida </t>
  </si>
  <si>
    <t>n/a</t>
  </si>
  <si>
    <t>CUMP ÁREA :93%</t>
  </si>
  <si>
    <r>
      <t xml:space="preserve">Se realizó una reunión de comité de gerencia, con la participación de los coordinadores de Grupo. Acta de comité de gerencia 05.  </t>
    </r>
    <r>
      <rPr>
        <b/>
        <sz val="10"/>
        <color theme="1"/>
        <rFont val="Arial"/>
        <family val="2"/>
      </rPr>
      <t>Actividad cumplida</t>
    </r>
  </si>
  <si>
    <t xml:space="preserve">22/05/2018. se realizó sesión de trabajo con los coordinadores de grupo y se hizo una revisión parcial del documento y se ajustó en donde se consideró pertinente.
30/05/2018 se realizó segunda sesión de verificación PETI con la participación de los coordinadores de Grupo. Evidencia acta de comité de gerencia 07.
30/06/2018 se finalizó la verificación se realizaron tres sesiones adicionales. evidencia actas de comité de gerencia 08, 09 y 10
Evidencias en ruta: J:\3400-Informatica\2018\001 Actas Equipo Gerencia2018.
A 31/12/2018 se adelanta la actualización del 90% de los documentos que conforman el PETI y sus anexos, pendiente de ajustar lo relacionado a los temas: Portafolio de Proyectos;  Mapa de Ruta y  Proyección de Presupuesto de Inversión, los cuales tienen cambios significativos debido a la terminación de los existentes proyectos de inversión y su reemplazo por en el nuevo proyecto de inversión denominado: Fortalecimiento de la gestión interna para la alineación de la estrategia TI con los componentes misionales y crear una competitividad estratégica en la Unidad Administrativa Especial de Aeronáutica Civil. </t>
  </si>
  <si>
    <t>En revisión de documentación y entregables del proyecto. 
Conforme a la visión de arquitectura y el portafolio de proyectos sugerido, se programa ejecutar para el año 2019 los proyectos de Gobierno de Datos, Modelo de datos Maestros y  Estrategias de uso y Apropiación de las TI en producción.</t>
  </si>
  <si>
    <t>Se firmó contrato 18001023 H3 el día 24 de septiembre de 2018;  se da inicio a la ejecución el 27 de septiembre de 2018 con un plazo de ejecución hasta el 15 de diciembre de 2018.
Se adelantan las actividades conforme al cronograma del proyecto, no obstante debido a algunos retrasos se solicita por parte del contratista en el mes de noviembre extender el plazo del contrato debido a que el tiempo no es suficiente para ejecutar todas las actividades programadas. Se prorroga el contrato hasta el 30 de abril de 2019.</t>
  </si>
  <si>
    <t>EN ESTUDIOS PREVIOS Y DE MERCADO. Se define alcance y levantan especificaciones funcionales y no funcionales para el sistema de información y sus componentes, junto con el modelo de servicios requerido. Se identifican posibles fabricantes y proveedores; a la fecha 28 de marzo de 2018 se está a la espera de propuestas comerciales que permitan afinar el presupuesto oficial.  Se desarrollan en paralelo los documentos precontractuales. Se realizará  radicación del proceso en Administrativa en mayo/2018.
16/05/2018: Se solicitaron los estudios financieros a la Dir Financiera, se ajustaron algunos documentos y formatos pre-contractuales, se está a la espera de la aprobación de la actualización al PAA, para radicar la proxima semana el proceso en la Dir. Administrativa.
22/06/2018. Se presentó en comité de contratación. No se autorizó la publicación del proceso, ya que se debe analizar y establecer  otras alternativas.</t>
  </si>
  <si>
    <t>Se hizo la revisión del entregable del ejercicio de Arquitectura Empresarial, en lo que corresponde a la estructura organizacional sugerida, se está preparando el borrador del comunicado.
16/05/2018. Sergio Paris le delegó el oficio a Carlos Morales, con comentario "a tener en cuenta". no se observa gestión del Dr. Carlos Morales.
31/05/2018 Carlos Morales, respdonde que la actual administración de Aerocivil, no ha cosiderado el trámite de un nuevo decreto de modificación de la estructura organizacional, la propuesta presentada por la Dir. de Informática, será estudiada y considerada de presentarse una n ueva iniciativa de modificación a la estructura organizacional y de funciones de la entidad.</t>
  </si>
  <si>
    <t>Se elaboró documento de justificación de vigencias futuras y se inició el trámite de VF a través del SUIFP. Son aprobadas las VF y se adelanta la fase precontractual del proceso Implementación del Modelo de gestión de Tecnologías de la Información para la Entidad, el cual permite la adjudicación del contrato 18001755 H3.</t>
  </si>
  <si>
    <t>Proceso pre-contractual 18001024 H2  adjudicado. Se Firmó el contrato el día 22 de septiembre de 2018; plazo de ejecución hasta el 15 de diciembre de 2018. Se adelantan actividades conforme al cronograma, el contratista solicita prórroga con el fin de realizar la fase de pruebas y puesta en producción sin afectar actividades de cierre de fin de año de algunos sistemas de información. Se prorroga hasta el 15 de febrero de 2019.</t>
  </si>
  <si>
    <t xml:space="preserve">ADJUDICADOS Y CON REGISTROS PRESUPUESTALES TODOS LOS SEGMENTOS DE ADQUISICION DE PCS Y PERIFERICOS. VALOR TOTAL ADJUDICADO:  2.399.533.121.
</t>
  </si>
  <si>
    <t>Proceso pre-contractual 18001200 H1 en curso. La presentación de ofertas se fijó para el 12 de octbure de 2018.       
Se adjudica contrato dando inicio el 21 de diciembre de 2018, debe ser prorrogado hasta el mes de febrero de 2019.</t>
  </si>
  <si>
    <t>24/05/2018. Radicado en la Dirección Administrativa el 25/05/2018. Pendiente de avance por parte de dicha Dirección para avanzar en el proceso precontractual.
30/06/2018  se llevó a comité de contratación, si de definió cambiar la modalidad de contratación por subasta inversa. se radicaron los documentos ajustados mediante comunicado ADI No. 3400-2018018352 de fecha 18 de junio de 2018.
Se adjudica contrato 18000985 H2 dando inicio el 16 de octubre de 2018 y terminando el 21 de diciembre de 2018.</t>
  </si>
  <si>
    <r>
      <t xml:space="preserve">24/05/2018. Proceso radicado oficio 2018014881 día 22 de mayo de 2018, en la dir Administrativa.
30/06/2018 se llecó a comité de contratación , se solicitó que la Secretaría de Sistemas Operacionales justificara con más detalle su solicitud de licenciamiento de SIGMA y al no obtener esta información para el comité que se realizó el </t>
    </r>
    <r>
      <rPr>
        <sz val="10"/>
        <rFont val="Arial"/>
        <family val="2"/>
      </rPr>
      <t>21 de junio</t>
    </r>
    <r>
      <rPr>
        <sz val="10"/>
        <color theme="1"/>
        <rFont val="Arial"/>
        <family val="2"/>
      </rPr>
      <t>, el comité determinó excluir este licenciamiento del proceso. se entregó documentación ajustada en la Dir. Administrativa, el día 22 de junio 3400-2018018938.</t>
    </r>
  </si>
  <si>
    <t>Ejecutado y Terminado</t>
  </si>
  <si>
    <t>En trámite de autorización de VF. Aprobadas las vigencias futuras se adelanta contratación para dar continuidad al servicio hasta 2020.</t>
  </si>
  <si>
    <t>En trámite de autorización de VF. Aprobadas las vigencias futuras se adelanta contratación y se adjudica contrato 18001685 H3 con inicio 28 de diciembre de 2018</t>
  </si>
  <si>
    <t>En trámite de autorización de VF. Se aprueban las vigencias futuras, se tramita proceso de contratación y se adjudica contrato 18001674 H3 con inicio 29 de diciembre de 2018.</t>
  </si>
  <si>
    <t xml:space="preserve">Contrato ejecutado y finalizado </t>
  </si>
  <si>
    <t>Contratos de soporte y mantenimiento a sistemas de información ejecutados y finalizados:
SOPORTE, MANTENIMIENTO y DEPURACION DE DATOS AL SISTEMA DE INFORMACION DE GESTION AERONAUTICA – SIGA 
MANTENIMIENTO AL SOFTWARE DEL SISTEMA DE INFORMACION DE GESTION DOCUMENTAL  - ADI
MANTENIMIENTO AL SOFTWARE DEL SISTEMA DE INFORMACION DE TALENTO HUMANO  - SITAH 
MANTENIMIENTO AL SOFTWARE DEL SISTEMA DE INFORMACION PARA ASIGNACION DE TURNOS Y MANEJO DE DIARIO DE SEÑALES - CONTROLT
SOPORTE Y MANTENIMIENTO AL SISTEMA INTEGRADO DE GESTIÓN MECI Y CALIDAD
SOPORTE Y MANTENIMIENTO AL SOFTWARE DEL SISTEMA DE INFORMACION ACADEMICO DEL CEA - SIA II
MANTENIMIENTO AL SOFTWARE DEL SISTEMA DE INFORMACION COMPENDIOS JURIDICOS 
ACTUALIZACION Y MANTENIMIENTO AL SOFTWARE SPSS
MANTENIMIENTO AL SOFTWARE DEL SISTEMA DE INFORMACION DE  PROCESOS JUDICIALES - ORION  
MANTENIMIENTO Y SOPORTE AL SISTEMA DE CARNETIZACIÓN Y CONTROL DE ACCESO DE LA ENTIDAD
MANTENIMIENTO AL SOFTWARE DEL SISTEMA DE INFORMACION PAF (JDEDWARDS).
SOPORTE Y MANTENIMIENTO A LA PLATAFORMA VMWARE
ACTUALIZACION A LA APLICACIÓN MOVIL AIP COL DE LA AERONAUTICA CIVIL
SOPORTE Y  MANTENIMIENTO  AL SOFTWARE DEL SISTEMA DE INFORMACION AERONAUTICO SIA/AIM
MANTENIMIENTO AL SOFTWARE DEL SISTEMA DE INFORMACION SIGMA
ACTUALIZACION Y SOPORTE  AL SISTEMA DE VIDEOCONFERENCIA DE LA ENTIDAD
ACTUALIZACION Y MANTENIMIENTO AL SOFTWARE  DATAPROTECTOR
SOPORTE Y MANTENIMIENTO AL SOFTWARE DEL SISTEMA DE INFORMACION CONTROLT
Contrato adjudicado por vigencias futuras:
Contratar el soporte técnico y mantenimiento para el sistema de información de gestión aeronáutica – SIGA de la Entidad (Vigencia futura): Se aprueba las vigencias futuras, se tramita proceso de contratación por 2 años y se adjudica contrato 18001615 H3 con inicio 9 de enero de 2019.
Proceso no adjudicado.
ACTUALIZACION Y MANTENIMIENTO AL SOFTWARE   MICROSTATION: se declaró desierto y no se tramitó reapertura, debido a que el proponente no cumplía con los requisitos exigidos.</t>
  </si>
  <si>
    <t xml:space="preserve">Contratos de soporte y mantenimiento a componentes de infraestructura ejecutados y finalizados:
SOPORTE Y MANTENIMIENTO AL SISTEMA DE SEGURIDAD ANTIVIRUS MCAFEE
Soporte y mantenimiento a los servicios de la plataforma ODA.
Soporte y Mantenimiento a la seguridad perimetral (Firewall Forcepoint, IPS Mcafeey WebGate Proxy Mcafee)
Soporte y mantenimiento a los servicios de la plataforma HP.
MANTENIMIENTO Y SOPORTE TECNICO BALANCEADORES F5
Contrato en ejecución:
MANTENIMIENTO Y SOPORTE TECNICO AL SOFTWARE DE GESTION DEL CENTRO DE COMPUTO - BSM. Prorroga aprobada en comité de contrtación hasta marzo de 2019.
</t>
  </si>
  <si>
    <t xml:space="preserve">Bog7 I: Información Institucional Informatica - Documentos de apoyo - Estructura Empresarial.  
Anteproyecto 2019 y PAA Informática.
</t>
  </si>
  <si>
    <t>Bog7: Terminos de Referencia 2018 - Secretaria General - Direc Informatica - Procesos 2018
T:\2018\Sec_General\Informatica\PQRD</t>
  </si>
  <si>
    <t>Bog7 J:Secretaria General - Informatica - Documentos de Apoyo - Varios  Vigencias Futuras 2018
T:\2018\Sec_General\Informatica\MGTI</t>
  </si>
  <si>
    <t>Bog7 J:Secretaria General - Informatica - Documentos de Apoyo - Contratos 2018</t>
  </si>
  <si>
    <t>Bog7 J:Secretaria General - Informatica - Documentos de Apoyo - Contratos 2017 - 17001380 H3</t>
  </si>
  <si>
    <t>Bog7 J:Secretaria General - Informatica - Documentos de Apoyo - Varios  Vigencias Futuras 2018</t>
  </si>
  <si>
    <t>Bog7 J Secretaria General - Seguridad  - 532 Sensibilizacion SI</t>
  </si>
  <si>
    <t>J:\3400-Informatica\DocApoyo\Avance Contratos 2018</t>
  </si>
  <si>
    <t>CUMP ÁREA:  93%</t>
  </si>
  <si>
    <t>Se mantiene actualizada la matriz de pagos de sentencias y conciliaciones, durante el trimestre se atendieron y cancelaron 04 sentencias y 04 conciliación.</t>
  </si>
  <si>
    <t>Durante el cuarto trimestre, se llevó  a cabo una reunción con los apoderados. (29 de Octubre de 2018).</t>
  </si>
  <si>
    <t xml:space="preserve">Se pagaron durante el tercer trimetre cuatro (04) sentencias y una (01) conciliación. </t>
  </si>
  <si>
    <t xml:space="preserve">Se recibieron 07 solicitudes de concepto frecuentemente durante todos los meses  y se emite respuesta en el menor tiempo posible. </t>
  </si>
  <si>
    <t xml:space="preserve">La OAJ acompaña jurídicamente como parte integrante del comité de contratación el desarrollo precontractual de los procesos de contratación. </t>
  </si>
  <si>
    <t>La OAJ acompaña jurídicamente como parte integrante del comité de contratación el desarrollo precontractual de los procesos de contratación, de acuerdo con la resolución No. 1355 del 15 de mayo de 2018.</t>
  </si>
  <si>
    <t xml:space="preserve">Los apoderados actualizan continuamente los procesos en la plataforma ekogui.            </t>
  </si>
  <si>
    <t>El 28 de Diciembre se envió a la Agencia Juridica del Esta el proyecto definitivo de la politica para el daño antijuridico del año 2019 con el fin de que sea aprobada, la Entidad se encuentra a la espera de la respuesta por parte de la Agencia.</t>
  </si>
  <si>
    <t xml:space="preserve">ACTIVIDAD CUMPLIDA AL 100% EN EL SEGUNDO TRIMESTRE DE LA VIGENCIA - 
Diciembre14:  asignación Sistema Nacional de Información para la Educación Superior – SNIES con código institucional No. 9934 </t>
  </si>
  <si>
    <t>En diciembre 26 se  realizo  la  auditoria  CEA-SSOAC.  En la espera de recibir la  certificación de la Adición del programa por parte de la SSOAC.</t>
  </si>
  <si>
    <t>Se realizo Consejo académico CEA mediante aprobación acta No.50 de documentos institucionales como insumo para la elaboración de la política de sistema de crédito, el cual se encuentra pendiente la elaboración de dicho documento.
Diciembre: Grupo de Cailidad  y Autoevaluacion Institucional. Se elaboro Documento de lineamientos para la transición de la oferta académica a créditos, para programas de Educación superior y proceso de transición para programas de formación Básica Aeronáutica.</t>
  </si>
  <si>
    <t>Se  han  desarrollado  cinco  productos  de  investigación  científica:
1. Implementación de sistema para la medición de fuerzas aerodinámicas en un túnel de viento subsónico. 
2. Sistemas Remotos Centralizados: Una Solución Efectiva Para El Mantenimiento Aeronáutico
3. Metodología para estimar el potencial energético en las estaciones aeronáuticas de la Aeronáutica Civil de Colombia
4. Cálculo de la capacidad de aeronaves por hora de los sectores de control de tránsito aéreo del área de control terminal de Bogotá.
5. Diseño de un sistema de generación solar fotovoltaico con posibilidad de operar en isla para el aeropuerto José María Córdova.  
6.Analisis de condiciones generadoras de peligro aviario- estudio de caso en el aeropuerto internacional Camilo Daza.</t>
  </si>
  <si>
    <t xml:space="preserve">Se encuentro en desarrollo estudio de oferta académica externa para la vigencia 2019.
En cuanto a la oferta interna se culmino la primera fase del levantamiento de información de necesidades de capacitación de la entidad por parte de la Dir. de Talento Humano.
</t>
  </si>
  <si>
    <t>Se desarrollo  la   Estructuracion de  demandas de formacion, (actividades  academicas y Programas de Formacion)  en  temas de  seguridad  Operacional  y de Aviacion Civil y de Gestion administrativa,  realizadas por la Direccion de Talento Humano - CEA y se  consolido  Documento de  PIC y Oferta  2019.</t>
  </si>
  <si>
    <t>Las evidencias se encontraran  ubicadas en el BOG7 Institucional - Dirección Subdirección - 1042 Planeación - Plan de Acción 2018</t>
  </si>
  <si>
    <t>Las evidencias se encontraran  ubicadas en el BOG7 Institucional - Dirección Subdirección - 1042 Planeación - Plan de Acción 2018
Documento soporte del proceso realizado y certificación.</t>
  </si>
  <si>
    <t>Las evidencias se encontraran ubicadas en el BOG7 Institucional - Dirección Subdirección - 1042 Planeación - Plan de Acción 2018</t>
  </si>
  <si>
    <t xml:space="preserve">Las evidencias se encontraran  ubicadas en el BOG7 Institucional - Dirección Subdirección - 1042 Planeación - Plan de Acción 2018
</t>
  </si>
  <si>
    <t>Las evidencias se encontraran ubicadas en el BOG7 Institucional - Dirección Subdirección - 1045 Grupo de Calidad - Plan de Acción 2018</t>
  </si>
  <si>
    <t>Las evidencias se encontraran  ubicadas en el BOG7 Institucional - Dirección Subdirección - 1045 Grupo de Calidad - Plan de Acción 2018</t>
  </si>
  <si>
    <t>Las evidencias se encontraran  ubicadas en el BOG7 Institucional - Dirección Subdirección - 1042 Grupo de Planeación - Plan de Acción 2018</t>
  </si>
  <si>
    <t>Las evidencias son los productos de investigación, se encontraran  en el BOG7 Institucional - Dirección Subdirección - 1046 Grupo de Investigación académico - Plan de Acción 2018</t>
  </si>
  <si>
    <t>Se  encontraran   publicados en la  pagina  web de la  entidad: http://www.aerocivil.gov.co/cea/Investigación/InvestigacionCEA/productos-de-investigación</t>
  </si>
  <si>
    <t>Evidencias: La  información  se    encontraran  en la  siguiente  ruta pagina  WEB  de la  Entidad. http://www.aerocivil.gov.co/Aerocivil/foro 2030</t>
  </si>
  <si>
    <t>Evidencias: La  información  se   encontraran en la  siguiente  ruta pagina  WEB  de la  Entidad. http://www.aerocivil.gov.co/aerocivil/foro2030/Memorias</t>
  </si>
  <si>
    <t>Las evidencias se encontraran  ubicadas en el BOG7 Institucional - Dirección Subdirección - 1042 Planeación - Plan de Acción 2018
http://www.aerocivil.gov.co/aerocivil/foro2030/notas-de-estudio</t>
  </si>
  <si>
    <t>Las evidencias se encontraran  ubicadas en el BOG7 Institucional - Dirección Subdirección - 1042 Planeación - Plan de Acción 2018 
Circular No. 3100082-2018022278 del 31 de Julio de 2018 Diagnostico de necesidades de aprendizaje organizacional - Plan Nacional de Formación y Capacitación PIC 2019</t>
  </si>
  <si>
    <t>La evidencia  se encontrara  -ubicadas en el BOG7 Institucional - Dirección Subdirección - 1042 Planeación - Plan de Acción 2018 y  proximamente  en  la pagina  Web -Documento PIC y  Oferta  Academica 2019</t>
  </si>
  <si>
    <t>El proyecto DORADO II y SAB 2050 se encuentran a la fecha suspendido, una vez se dé el resultado de la consultoría por parte de la Aerocivil de la capacidad del espacio, la entidad tomara decisiones respecto a la propuesta más favorable, El proyecto CAMPO DE VUELO EL DORADO  la Aerocivil solicito  manisfectación de interes público a la SSO, con respecto a la IP SAN ANDRES ISLAS, se encuentra en análisis el borrador de las tarifas.</t>
  </si>
  <si>
    <t>De las 8 visitas programadas se cumplio con 4 visitas, lo anterior debido a que se solicito a la OAP revisar dicha aplicación que se venia realizando a los aeropuertos y mediante correos del 27 de septiembre y 15 de noviembre se informa sobre incorporar  las matrices de seguimiento en los acuerdo de gestión de los coordinadores regionales a los cuales se ha aplicado este sondeo, lo anterior por cuanto no es competencia de esta oficina adelantar dicho seguimiento.</t>
  </si>
  <si>
    <t>De las acciones de los comites relizados ANI-AEROCIVIL, se cerraron 33. 
Matriz Aerocivil - ANI - bog7 . 1070 Oficina comercialización</t>
  </si>
  <si>
    <t>El Convenio Interadministrativo ANI -AEROCIVIL  ya se encuentra firmado, vigente y operando desde octubre de 2018. Convenio P-08-2018.
Convenio Interadministrativo ANI-AEROCIVIL - bog7 . 1070 Oficina comercialización</t>
  </si>
  <si>
    <t>Cumplida al 100% procedimiento aprobado se puede evidenciar  en Isolucion.</t>
  </si>
  <si>
    <t>Cumplida al 100% Se nombró pór parte de la SSO personal  de las áreas técnicas para realizar el análisis de la viabilidad  de los proyectos presentados.</t>
  </si>
  <si>
    <t>Cumplida al 100% formato aprobado se puede evidenciar en Isolucion.</t>
  </si>
  <si>
    <t>Este compromiso se cumplio al 100%, por parte de la Oficina de Comercialización e inversión. 
Se cumplió al 100% Según oficio 2018035654  de fecha 1 de noviembre de 2018 dirigido al doctor Sergio Paris Mendoza, Jefe de la Oficina Asesora de  Planeación, se solicitó dar por cerrado este compromiso por parte de la Oficina de Comercialización.</t>
  </si>
  <si>
    <t xml:space="preserve">Se presentó informe ejecutivo el 30 de diciembre,  (Matriz Aerocivil - Aní - Informes). 
De los 46 compromisos fueron cerrados y solucionados 33 
Compromisos en gestión 10
Compromisos de dificil cumplimiento 3
Matriz Aerocivil - ANI - bog7 . 1070 Oficina comercialización
</t>
  </si>
  <si>
    <t>CUMP ÁREA:96%</t>
  </si>
  <si>
    <t xml:space="preserve">N/A </t>
  </si>
  <si>
    <t>Mapa de Riesgos de Corrupción publicado a 31 de marzo de 2016. Soporte página web AEROCIVIL  -Atención al Ciudadno- Participación Ciudadana - Plan Anticorrupcion y de Atención al Ciudadano..</t>
  </si>
  <si>
    <t>33 Procesos con Riesgos de Gestión  revisados y actualizados. Soporte Módulo Riesgos ISOLUCION</t>
  </si>
  <si>
    <t>Los 33 procesos cuentan con indicadores de gestión, falta definir cuales son objeto de medición desde las Direcciones Regionales Aeronáuticas y desde Aeropuertos. Se espera que con la versión 4,8 de ISOLUCION se logre esta articulación. Soporte Módulo Indicadores ISOLUCION</t>
  </si>
  <si>
    <t>Se culmino la actualización de la documentación manuales, procedimientos  del proceso GDIR-3,0- Manuales de Documentación Capitulos II,III,IV,V. Soporte Módulo Manual  ISOLUCION</t>
  </si>
  <si>
    <t>Se terminó la actualización de las 33 cartas de proceso y  su articulación desde el Mapa de Proceso de la Entidad.. Se realizaron las actividades que en el cronograma de implementación versión 4,8 ISOLUCION, le corresponde al grupo de organización y Calidad, Capacitación en la nueva versión y ejercicios en ambiente de pruebas.</t>
  </si>
  <si>
    <t xml:space="preserve">1)Asistió el Grupo con la OCI al taller de la nueva guia 2018 de riesgos de gestión y de corrupción.
2)Se expide Resolución 2405 de agosto de 2018 Adopta mi MIPG y crea el   Comité Institucional de Gestión y Desempeño.
3)No se ha instalado el Comité y no se ha definido cronograma de actividades. 
</t>
  </si>
  <si>
    <t>Se intala Comité Institucional de Gestión y Desempeño el 27 de noviembre, mediante circular de la Secretariía General 2018041003 de 10 de diciembre ,  se solicita diagnóstico a los procesos</t>
  </si>
  <si>
    <t xml:space="preserve">Base de gestión: 8 Instrumentos bilaterales. 
Con la participación en un evento de negociaciones de la OACI, este es, la Conferencia sobre negociaciones de Servicios Aéreos ICAN 2018, llevada a cabo del 10 al 14 de diciembre de 2018, en Nairobi -Kenia, permitió avances significativos dando como resultado 19 Acuerdos de Servicios Aéreos con  20 países y un total de 27 reuniones, de no haberse llevado a acabo la citada reunión el indicador se hubiera cumplido en lo previsto inicialmente. </t>
  </si>
  <si>
    <t>• Desde el 23 de mayo de 2018 se encuentra publicado en la página web de la Entidad para comentarios del público en general el proyecto de resolución (modificando los numerales 3.6.3.2.5 y 3.6.3.2.6) del nuevo procedimiento de audiencia pública. 
De 39 reglamentos LAR por armonizar, se tiene lo siguiente:
1- Concluidos al 100%, 3 reglamentos RAC armonizados
2- En etapa final al 98%, 1 reglamentos RAC 
3- En tapa avanzada al 80%,1 reglamentos RAC
4-  En etapa inicial al 35%, 3 reglamentos RAC 
Para un total de avance del 94,44%</t>
  </si>
  <si>
    <t>METAS CUMPLIDAS : 5</t>
  </si>
  <si>
    <t>El cumplimiento del Plan de Auditorías para la vigencia fue del 90%, en actividades de asesoría, acompañamiento, atención de quejas y denuncias de línea Anticorrupción, Informes de Auditoría e informes de ley como se refleja en seguimiento del Plan de auditorías 2018.</t>
  </si>
  <si>
    <t>H:\1020-ControlInterno\2018\420 PLANEACION, GESTION, SEGUIMIENTO Y AUTOEVALUACION\420.2 PLAN DE ACCION\PLAN DE ACTIVIDADES - PLAN DE AUDITORIAS.</t>
  </si>
  <si>
    <t>Se realizaron dos auditorías combinadas en Direcciones Regionales, las demás no se ejecutaron.</t>
  </si>
  <si>
    <t>Se realizó a través del aplicativo ISOLUCION encuentas de la persepción del servicio de auditoría, opteninendo un promedio de evaluación del 90% de las actividades evaluadas por algunos de los encuestados sobre el procedimiento de auditoría, no todos los auditados responden los formularios enviados.</t>
  </si>
  <si>
    <t xml:space="preserve">
Con corte al IV Trimestre las inspecciones realizadas son 3,594, de 3,655 O 3,979 de la programación (ajustada) se adjunta Anexo No. 1 que describe la ejecución de inspecciones por grupo. Cumplimiento del 98% o 90%
</t>
  </si>
  <si>
    <t xml:space="preserve">
La SSOCV se vio obligada a replantear el plan de capacitación, dadas las restricciones presupuestales y de orden legal.
Se adjunta el plan de capacitación modificado a 3° trimestre de 2018, en el Anexo No. 2. total personal capacitados 499</t>
  </si>
  <si>
    <t>La Aeronáutica Civil concedió la Certificación de Aeródromo a los Aeropuertos Internacionales Camilo Daza de Cúcuta y Palonegro que sirve a la ciudad de Bucaramanga, al cumplir con las normas y métodos recomendados por la Organización Internacional de Aviación Civil (OACI), que dispone la obligación de los Estados Contratantes a establecer la reglamentación para la certificación de los Aeródromos terrestres.
Estas dos terminales aéreas se convierten en el cuarto y quinto aeropuerto de Colombia, respectivamente, en recibir la certificación que otorga La Unidad Administrativa Especial de la Aeronáutica Civil de Colombia U.A.E.A.C., autoridad competente.</t>
  </si>
  <si>
    <t>CUMP ÁREA :  97%</t>
  </si>
  <si>
    <t xml:space="preserve">Resolución 03645 de4 23 noviembre mediante la cual se adopta el Manual de Políticas Contables  para tener en cuenta en la preparación y presentación de información financiera </t>
  </si>
  <si>
    <t>META CUMPLIDA: 2</t>
  </si>
  <si>
    <t>Evidencia en J:\3302-Contabilidad\2018\178 - Estados Financieros\12 - Diciembre\2. INFORMACIONCONTABLE PUBLICA-CONVERGENCIA\SOPORTES CHIP</t>
  </si>
  <si>
    <t>SE REALIZAN ACTIVIDADES PARA LA EJECUCIÓN DEL PROCESO "IMPLEMENTACIÓN DEL MODELO DE GESTION DE TI PARA LA ENTIDAD" Y "DIAGNÓSTICO Y PLANIFICACIÓN DEL SISTEMA DE GESTIÓN DE SEGURIDAD DE LA INFORMACIÓN -SGSI EN LA ENTIDAD Y SU IMPLEMENTACIÓN PARA EL PROCESO “SERVICIOS A LA NAVEGACIÓN AÉREA” QUE SE EJECUTARÁN EN LA VIGENCIA 2019</t>
  </si>
  <si>
    <t xml:space="preserve">EL 27 DE NOVIEMBRE SE INSTALÓ OFICIALMENTE EL COMITÉ INSTITUCIONAL DE GESTION Y DESEMPEÑO DONDE SE DETERMINO ESTABLECER UN DIAGNOSTICO DEL ESTADO ACTUALDE LAS POLITICAS DE GESTION DE GOBIERNO DIGITAL Y SEGURIDAD DIGITAL. </t>
  </si>
  <si>
    <t xml:space="preserve">Se realizó el diagnóstico arrojando la necesidad de contar con esta herramienta tecnológica. </t>
  </si>
  <si>
    <t>CUMP ÁREA : 82%</t>
  </si>
  <si>
    <t>Balance correspondiente al IV Trimestre del 2018 (Información contable publica)</t>
  </si>
  <si>
    <t xml:space="preserve">MECI: En el transcurso de los cuatro trimestres se cerraron 550 hallazgos del PM OCI, de la meta que es el 70% de 876 hallazgos.  Los hallazgos cerrados en el cuarto trimestre fueron 251.
De los 613 hallazgos propuestos para cierre se cerraron 550 logrando el cierre del 62,8% de los hallazgos. </t>
  </si>
  <si>
    <t xml:space="preserve">Al 30 de diciembre de 2018 se cerraron los 134 hallazgos tomados como meta.
22 hallazgos  corresponden al cuarto timestre. </t>
  </si>
  <si>
    <t>23,4%
(93,67% compromisos)</t>
  </si>
  <si>
    <t>23,1%
(92,47% obligaciones</t>
  </si>
  <si>
    <t>L 27 DE NOVIEMBRE SE INSTALÓ OFICIALMENTE EL COMITÉ INSTITUCIONAL DE GESTION Y DESEMPEÑO DONDE SE DETERMINO ESTABLECER UN DIAGNOSTICO DEL ESTADO ACTUAL</t>
  </si>
  <si>
    <t>• Se realizó actualización del mapa de riesgos de corrupción de la Dirección Administrativa del proceso de Gestión Contractual, de acuerdo a nueva metodología DAFP, el cual se encuentra pendiente de revisón por la OAP.
En total se intervinieron 20 documentos en la Dirección Administrativa, entre procedimientos,pliegso y formatos, de los cuales 7 se actualizaron y 13 se crearon, como resultado de la reingenieria. Quedando pendiente intervenir 8 documentos de la etapa contractual y crear 4 en al etapa precontractual.
Se intervinieron  8 procedimientos del Grupo de Almacen que van asociados a la etapa contractual de manejo de bienes los cuales se encuentran con flujograma y explicación para aprobación.
ACTUALIZACION INVENTARIO ACTVOS
BAJA ELEMENESTOS DE CONSUMO
BAJA  MATERIALES PRODUCTO DE DESTRUCCION POR DEMOLICION
EGRESO ELEMENTOS AL ALMACEN
INGRESO ALMACEN POR COMPRA
INVENTARIO ACTIVOS FIJOS MUEBLES EN SERVICIO
REINTEGRO AL ALMACEN 
TRASLADO ELEMENTOS ENTRE CUENTADANTES</t>
  </si>
  <si>
    <t>Dada la coyuntura del ultimo trimestre, y la dinamica de contratación que presentó la Dirección Administrativa, se dio prioridad a otras actividades, por lo tanto se pretende reprogramar esta actividad para la vigencia 2019.</t>
  </si>
  <si>
    <t>Primer Trimestre: 
Se identificaron los documentos que tiene el proceso GCON  en total 19.
Abril:1-Inducción al equipo del aplicativo isolución con acompañamiento de oficina de Planeación.
2- Identificación de documentos obsoletos del Proceso de contratación 
3-Revisión de hallazgos asociados al proceso como insumo del diagnostico. Con acompañamiento de Control Interno.
4-Revisión de indicadores y lluvia de ideas para propuestas de modificación.
Segundo Trimestre:
1.-Definición de indicadores proceso Contractual - Actas del 27-abril-2018, 02-mayo de 2018 y 08-mayo-2018
a) Efectividad en el cumplimiento del PAA.
b) Calidad de proyectos presentados por ordenadores del gasto a la Dirección Administrativa.
c) Procesos Sancionatorios
Tercer Trimestre:
1- Se definio equipo de profesionales para la revisión y observaciones a los borradores, antes de subirlos a ISOLUCION 
2- Se revisaron los  indicadores para las áreas Precontractual , Contractual y Seguros
Cuarto Trimestre
•Se realizó aplicación de evaluación cadena de valor para procesos, elaborando matrices y presentación de resultado final, enviado a la Directora Administrativa, insumo base para iniciar rediseño de procesos.</t>
  </si>
  <si>
    <t xml:space="preserve">Cuarto Trimestre:
-La Dirección Administrativa mediante circular 3200- 2018038364 de fecha 24 de noviembre de entrega directrices para la aplicación adecuada de los formatos
-Se realizó el flujo de revisión y aprobación en ISOLUCIÓN de todos los docuementos que se intervinieron,los cuales se han adoptado en al Dirección Administrativa y la Entidad, en total fueron 18 documentos entre procedimientos y formatos,mencionados en la actividad anterior:
-ESTUDIOS PREVIOS DE CONTRATACION 
- DOCUMENTOS CONTRATOS PERSONA NATURAL
- REQUISITOS TRAMITE CONTRATOS CON PERSONA JURIDICA
-REGISTRO DE ASISTENCIA DE AUDENCIA
-PROCEDIMIENTO LICITACIÓN PÚBLICA
-PROCEDIMIENTO MINIMA CUANTÍA
-PROCEDIMIENTO SELECCIÓN ABREVIADA
-PLIEGOS TIPO PARA LICITACIÓN PÚBLICA
-PLIEGOS TIPO PARA MINIMA CUANTIA
-PLIEGOS TIPO PARA SELECCIÓN ABREVIADA
-INFORME DE SUPERVISIÓN
-ACTA DE INCIO
-DEVOLUCIÓN DE ELEMENTOS DE RETIRO O CAMBIO
-ASIGANCIÓN DE SUPERVISIÓN
-MINUTA PARA CONTRATOS DE OBRA
-MINUTA PARA CONTRATOS DE INTERVENTORIA
-MINUTA PARA CONTRATOS DE CONSULTORIA
-FORMATO PARA APROBACIÓN DE PÓLIZAS </t>
  </si>
  <si>
    <t>Primer Trimestre:
Se realizó la comunicación a los supervisores sobre las responsabilidades contractuales y a los ordenadores del gasto 
Segundo Trimestre:
- Envío de Circular para Supervisores con Formato de Informe (2018009050 del 2-abril)</t>
  </si>
  <si>
    <t>Se adjunta lista de asistencia a capacitación Regional Antioquia y Atlántico
Tercer Trimestre:
1- Se tiene capacitado a los supervisores de ATLANTICO, ANTIOQUIA, BOGOTA. 
2- Se encuentra en revisión el borrador del Manual de Supervisón 
Cuarto Trimestre: 
3-Se finalizó la capacitación a los funcionarios en la Regional Valle, Meta y Santander</t>
  </si>
  <si>
    <t>Primer Trimestre: Se detectó la inexistencia de procedimientos para los servicios generales. 
Tercer Trimestre: 
Se realizaron dos mesas de trabajo, a tráves de reuniones de equipo de gerencia y otra de seguimiento al plan, donde se solicitó  el levantamiento de los procesos de servicios generales.
Cuarto trimestre: 
 •Se realizó reunión con la coordinadora de servicios generales, donde se identificó los diferentes procesos a documentar y estandarizar para este grupo, resultado de dicha reunión,se documentó conclusiones, para ser revisadas y programar dado el alcance y tiempo,el levantamiento de los procesos requeridos para servicios generales, el cual se debe reprogramar y culminar como prioritario en la vigencia 2019.</t>
  </si>
  <si>
    <r>
      <rPr>
        <sz val="11"/>
        <color theme="1"/>
        <rFont val="Calibri"/>
        <family val="2"/>
        <scheme val="minor"/>
      </rPr>
      <t xml:space="preserve">Revisar y analizar los procedimientos existentes en la entidad. </t>
    </r>
  </si>
  <si>
    <t>Informe semanal de actividades que son evidenciadas en los comités directivos y a su vez son enviadas al Ministerio de Transporte a fin de consolidar la información de gestión del sector transporte</t>
  </si>
  <si>
    <t xml:space="preserve">Se  continúa con la divulgación de información por lo diferentes canales con los que cuenta la entidad. Se ha hecho enfáisis en presencia institucional en los talleres de Construyendo País </t>
  </si>
  <si>
    <t>CUMP ÁREA :  81%</t>
  </si>
  <si>
    <t>Hasta donde quedo el documento mencionado por la Subdirección</t>
  </si>
  <si>
    <t>Debido a la reformulacion de los nuevos proyectos de inversión, se ubica esta tarea  en la OAP a partir del a vigencia 2019.</t>
  </si>
  <si>
    <t>La  Subdireccion, cumplio con las dos primeras actividades teniendo en cuenta  la tarea que tenia asignada para la vigencia 2018.  Quedando pendiente la reubicacion de esta tarea al área de competencia.</t>
  </si>
  <si>
    <t xml:space="preserve">23,4%
</t>
  </si>
  <si>
    <t xml:space="preserve">23,1%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</si>
</sst>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quot;$&quot;\ * #,##0.00_);_(&quot;$&quot;\ * \(#,##0.00\);_(&quot;$&quot;\ * &quot;-&quot;??_);_(@_)"/>
    <numFmt numFmtId="165" formatCode="_(* #,##0.00_);_(* \(#,##0.00\);_(* &quot;-&quot;??_);_(@_)"/>
    <numFmt numFmtId="166" formatCode="0.0%"/>
    <numFmt numFmtId="167" formatCode="_(* #,##0_);_(* \(#,##0\);_(* &quot;-&quot;??_);_(@_)"/>
    <numFmt numFmtId="168" formatCode="_(* #.##0.00_);_(* \(#.##0.00\);_(* &quot;-&quot;??_);_(@_)"/>
    <numFmt numFmtId="169" formatCode="_-* #,##0_-;\-* #,##0_-;_-* &quot;-&quot;??_-;_-@_-"/>
    <numFmt numFmtId="170" formatCode="_(* #,##0.0_);_(* \(#,##0.0\);_(* &quot;-&quot;??_);_(@_)"/>
    <numFmt numFmtId="171" formatCode="0.000"/>
  </numFmts>
  <fonts count="117" x14ac:knownFonts="1">
    <font>
      <sz val="11"/>
      <color theme="1"/>
      <name val="Calibri"/>
      <family val="2"/>
      <scheme val="minor"/>
    </font>
    <font>
      <b/>
      <sz val="10"/>
      <name val="Arial"/>
      <family val="2"/>
    </font>
    <font>
      <sz val="10"/>
      <name val="Arial"/>
      <family val="2"/>
    </font>
    <font>
      <sz val="8"/>
      <name val="Arial"/>
      <family val="2"/>
    </font>
    <font>
      <b/>
      <sz val="11"/>
      <name val="Arial"/>
      <family val="2"/>
    </font>
    <font>
      <b/>
      <sz val="8"/>
      <name val="Arial"/>
      <family val="2"/>
    </font>
    <font>
      <sz val="11"/>
      <color theme="1"/>
      <name val="Calibri"/>
      <family val="2"/>
      <scheme val="minor"/>
    </font>
    <font>
      <u/>
      <sz val="11"/>
      <color theme="10"/>
      <name val="Calibri"/>
      <family val="2"/>
      <scheme val="minor"/>
    </font>
    <font>
      <sz val="10"/>
      <color theme="1"/>
      <name val="Arial"/>
      <family val="2"/>
    </font>
    <font>
      <b/>
      <sz val="10"/>
      <color theme="0"/>
      <name val="Arial"/>
      <family val="2"/>
    </font>
    <font>
      <b/>
      <sz val="14"/>
      <color theme="0"/>
      <name val="Arial"/>
      <family val="2"/>
    </font>
    <font>
      <b/>
      <sz val="8"/>
      <name val="Calibri Light"/>
      <family val="2"/>
      <scheme val="major"/>
    </font>
    <font>
      <b/>
      <sz val="12"/>
      <name val="Calibri Light"/>
      <family val="2"/>
      <scheme val="major"/>
    </font>
    <font>
      <b/>
      <sz val="12"/>
      <color theme="1"/>
      <name val="Calibri Light"/>
      <family val="2"/>
      <scheme val="major"/>
    </font>
    <font>
      <sz val="11"/>
      <color rgb="FF1E1C11"/>
      <name val="Calibri"/>
      <family val="2"/>
      <scheme val="minor"/>
    </font>
    <font>
      <sz val="11"/>
      <name val="Calibri"/>
      <family val="2"/>
      <scheme val="minor"/>
    </font>
    <font>
      <sz val="10"/>
      <color theme="1"/>
      <name val="Calibri"/>
      <family val="2"/>
      <scheme val="minor"/>
    </font>
    <font>
      <sz val="10"/>
      <color rgb="FF1E1C11"/>
      <name val="Calibri"/>
      <family val="2"/>
      <scheme val="minor"/>
    </font>
    <font>
      <b/>
      <sz val="10"/>
      <color theme="1"/>
      <name val="Calibri"/>
      <family val="2"/>
      <scheme val="minor"/>
    </font>
    <font>
      <b/>
      <sz val="16"/>
      <color theme="1"/>
      <name val="Calibri"/>
      <family val="2"/>
      <scheme val="minor"/>
    </font>
    <font>
      <sz val="11"/>
      <color rgb="FF0061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rgb="FFFF0000"/>
      <name val="Arial"/>
      <family val="2"/>
    </font>
    <font>
      <sz val="14"/>
      <color rgb="FF000000"/>
      <name val="Calibri"/>
      <family val="2"/>
      <scheme val="minor"/>
    </font>
    <font>
      <sz val="9"/>
      <name val="Arial"/>
      <family val="2"/>
    </font>
    <font>
      <b/>
      <sz val="11"/>
      <color rgb="FF949494"/>
      <name val="Calibri"/>
      <family val="2"/>
    </font>
    <font>
      <sz val="14"/>
      <color rgb="FF000000"/>
      <name val="Arial Narrow"/>
      <family val="2"/>
    </font>
    <font>
      <b/>
      <sz val="14"/>
      <color rgb="FF000000"/>
      <name val="Arial Narrow"/>
      <family val="2"/>
    </font>
    <font>
      <sz val="10"/>
      <color rgb="FF000000"/>
      <name val="Arial Narrow"/>
      <family val="2"/>
    </font>
    <font>
      <sz val="14"/>
      <color rgb="FF1E1C11"/>
      <name val="Arial Narrow"/>
      <family val="2"/>
    </font>
    <font>
      <sz val="14"/>
      <color rgb="FF1E1C11"/>
      <name val="Calibri"/>
      <family val="2"/>
      <scheme val="minor"/>
    </font>
    <font>
      <b/>
      <sz val="14"/>
      <color rgb="FF000000"/>
      <name val="Calibri"/>
      <family val="2"/>
      <scheme val="minor"/>
    </font>
    <font>
      <sz val="10"/>
      <color rgb="FF1E1C11"/>
      <name val="Arial Narrow"/>
      <family val="2"/>
    </font>
    <font>
      <sz val="8"/>
      <color theme="1"/>
      <name val="Calibri"/>
      <family val="2"/>
      <scheme val="minor"/>
    </font>
    <font>
      <sz val="9"/>
      <color theme="1"/>
      <name val="Calibri"/>
      <family val="2"/>
      <scheme val="minor"/>
    </font>
    <font>
      <b/>
      <sz val="11"/>
      <color rgb="FFFF0000"/>
      <name val="Calibri"/>
      <family val="2"/>
      <scheme val="minor"/>
    </font>
    <font>
      <b/>
      <sz val="18"/>
      <color rgb="FF002060"/>
      <name val="Calibri"/>
      <family val="2"/>
      <scheme val="minor"/>
    </font>
    <font>
      <b/>
      <sz val="8"/>
      <color theme="0"/>
      <name val="Calibri"/>
      <family val="2"/>
      <scheme val="minor"/>
    </font>
    <font>
      <b/>
      <sz val="8"/>
      <color theme="1"/>
      <name val="Calibri"/>
      <family val="2"/>
      <scheme val="minor"/>
    </font>
    <font>
      <sz val="8"/>
      <color theme="1"/>
      <name val="Calibri"/>
      <family val="2"/>
    </font>
    <font>
      <sz val="8"/>
      <name val="Calibri"/>
      <family val="2"/>
      <scheme val="minor"/>
    </font>
    <font>
      <sz val="8"/>
      <color rgb="FFFF0000"/>
      <name val="Calibri"/>
      <family val="2"/>
    </font>
    <font>
      <sz val="8"/>
      <color rgb="FFFF0000"/>
      <name val="Calibri"/>
      <family val="2"/>
      <scheme val="minor"/>
    </font>
    <font>
      <sz val="8"/>
      <color rgb="FF00B050"/>
      <name val="Calibri"/>
      <family val="2"/>
      <scheme val="minor"/>
    </font>
    <font>
      <sz val="9"/>
      <color rgb="FF00B050"/>
      <name val="Calibri"/>
      <family val="2"/>
      <scheme val="minor"/>
    </font>
    <font>
      <b/>
      <i/>
      <sz val="8"/>
      <name val="Arial"/>
      <family val="2"/>
    </font>
    <font>
      <b/>
      <i/>
      <sz val="11"/>
      <name val="Arial"/>
      <family val="2"/>
    </font>
    <font>
      <b/>
      <sz val="9"/>
      <name val="Arial"/>
      <family val="2"/>
    </font>
    <font>
      <sz val="11"/>
      <color rgb="FF9C6500"/>
      <name val="Calibri"/>
      <family val="2"/>
      <scheme val="minor"/>
    </font>
    <font>
      <sz val="10"/>
      <color rgb="FF000000"/>
      <name val="Arial"/>
      <family val="2"/>
    </font>
    <font>
      <b/>
      <u val="singleAccounting"/>
      <sz val="10"/>
      <name val="Arial"/>
      <family val="2"/>
    </font>
    <font>
      <i/>
      <sz val="8"/>
      <name val="Arial"/>
      <family val="2"/>
    </font>
    <font>
      <sz val="9"/>
      <color rgb="FF00B050"/>
      <name val="Arial"/>
      <family val="2"/>
    </font>
    <font>
      <sz val="9"/>
      <color theme="5" tint="-0.249977111117893"/>
      <name val="Arial"/>
      <family val="2"/>
    </font>
    <font>
      <sz val="10"/>
      <color theme="5" tint="-0.249977111117893"/>
      <name val="Arial"/>
      <family val="2"/>
    </font>
    <font>
      <b/>
      <sz val="15"/>
      <color rgb="FF000000"/>
      <name val="Calibri"/>
      <family val="2"/>
      <scheme val="minor"/>
    </font>
    <font>
      <sz val="10"/>
      <color rgb="FFFF0000"/>
      <name val="Calibri"/>
      <family val="2"/>
      <scheme val="minor"/>
    </font>
    <font>
      <sz val="10"/>
      <color rgb="FF000000"/>
      <name val="Calibri"/>
      <family val="2"/>
      <scheme val="minor"/>
    </font>
    <font>
      <sz val="11"/>
      <color theme="1"/>
      <name val="Arial"/>
      <family val="2"/>
    </font>
    <font>
      <sz val="11"/>
      <color rgb="FF1C1C1C"/>
      <name val="Arial Narrow"/>
      <family val="2"/>
    </font>
    <font>
      <sz val="11"/>
      <color rgb="FF000000"/>
      <name val="Arial Narrow"/>
      <family val="2"/>
    </font>
    <font>
      <sz val="11"/>
      <color rgb="FFFF0000"/>
      <name val="Arial Narrow"/>
      <family val="2"/>
    </font>
    <font>
      <u/>
      <sz val="11"/>
      <color rgb="FFFF0000"/>
      <name val="Arial Narrow"/>
      <family val="2"/>
    </font>
    <font>
      <sz val="11"/>
      <color rgb="FF1E1C11"/>
      <name val="Arial Narrow"/>
      <family val="2"/>
    </font>
    <font>
      <b/>
      <sz val="12"/>
      <color theme="1"/>
      <name val="Calibri"/>
      <family val="2"/>
      <scheme val="minor"/>
    </font>
    <font>
      <u/>
      <sz val="10"/>
      <color rgb="FFFF0000"/>
      <name val="Arial"/>
      <family val="2"/>
    </font>
    <font>
      <i/>
      <u/>
      <sz val="10"/>
      <color rgb="FFFF0000"/>
      <name val="Arial"/>
      <family val="2"/>
    </font>
    <font>
      <b/>
      <sz val="12"/>
      <color theme="0"/>
      <name val="Calibri"/>
      <family val="2"/>
      <scheme val="minor"/>
    </font>
    <font>
      <b/>
      <sz val="14"/>
      <color theme="0"/>
      <name val="Calibri"/>
      <family val="2"/>
      <scheme val="minor"/>
    </font>
    <font>
      <b/>
      <sz val="11"/>
      <name val="Arial Narrow"/>
      <family val="2"/>
    </font>
    <font>
      <sz val="11"/>
      <color theme="1"/>
      <name val="Arial Narrow"/>
      <family val="2"/>
    </font>
    <font>
      <sz val="11"/>
      <name val="Arial Narrow"/>
      <family val="2"/>
    </font>
    <font>
      <b/>
      <sz val="12"/>
      <color rgb="FF000000"/>
      <name val="Calibri"/>
      <family val="2"/>
      <scheme val="minor"/>
    </font>
    <font>
      <sz val="12"/>
      <color rgb="FF000000"/>
      <name val="Calibri"/>
      <family val="2"/>
      <scheme val="minor"/>
    </font>
    <font>
      <b/>
      <sz val="12"/>
      <color rgb="FF000000"/>
      <name val="Calibri"/>
      <family val="2"/>
    </font>
    <font>
      <sz val="12"/>
      <color rgb="FF000000"/>
      <name val="Calibri"/>
      <family val="2"/>
    </font>
    <font>
      <b/>
      <i/>
      <sz val="12"/>
      <color theme="1"/>
      <name val="Calibri"/>
      <family val="2"/>
      <scheme val="minor"/>
    </font>
    <font>
      <sz val="11"/>
      <color theme="1"/>
      <name val="Calibri"/>
      <family val="2"/>
    </font>
    <font>
      <sz val="9"/>
      <color rgb="FF000000"/>
      <name val="Trebuchet MS"/>
      <family val="2"/>
    </font>
    <font>
      <i/>
      <sz val="9"/>
      <name val="Trebuchet MS"/>
      <family val="2"/>
    </font>
    <font>
      <b/>
      <sz val="9"/>
      <color theme="1"/>
      <name val="Calibri"/>
      <family val="2"/>
      <scheme val="minor"/>
    </font>
    <font>
      <sz val="10"/>
      <color theme="5" tint="0.79998168889431442"/>
      <name val="Arial"/>
      <family val="2"/>
    </font>
    <font>
      <sz val="10"/>
      <color rgb="FF1E1C11"/>
      <name val="Arial"/>
      <family val="2"/>
    </font>
    <font>
      <b/>
      <sz val="10"/>
      <color theme="1"/>
      <name val="Arial"/>
      <family val="2"/>
    </font>
    <font>
      <b/>
      <sz val="12"/>
      <color theme="0"/>
      <name val="Arial"/>
      <family val="2"/>
    </font>
    <font>
      <sz val="11"/>
      <color theme="0"/>
      <name val="Arial"/>
      <family val="2"/>
    </font>
    <font>
      <b/>
      <sz val="16"/>
      <color theme="1"/>
      <name val="Arial"/>
      <family val="2"/>
    </font>
    <font>
      <sz val="10"/>
      <color rgb="FF1C1C1C"/>
      <name val="Arial"/>
      <family val="2"/>
    </font>
    <font>
      <sz val="14"/>
      <color theme="1"/>
      <name val="Arial"/>
      <family val="2"/>
    </font>
    <font>
      <sz val="14"/>
      <color theme="0"/>
      <name val="Arial"/>
      <family val="2"/>
    </font>
    <font>
      <b/>
      <sz val="9"/>
      <color theme="0"/>
      <name val="Calibri"/>
      <family val="2"/>
      <scheme val="minor"/>
    </font>
    <font>
      <sz val="9"/>
      <color indexed="81"/>
      <name val="Tahoma"/>
      <family val="2"/>
    </font>
    <font>
      <b/>
      <sz val="9"/>
      <color indexed="81"/>
      <name val="Tahoma"/>
      <family val="2"/>
    </font>
    <font>
      <b/>
      <sz val="11"/>
      <color theme="1"/>
      <name val="Arial"/>
      <family val="2"/>
    </font>
    <font>
      <sz val="12"/>
      <color theme="1"/>
      <name val="Arial"/>
      <family val="2"/>
    </font>
    <font>
      <sz val="12"/>
      <color theme="0"/>
      <name val="Arial"/>
      <family val="2"/>
    </font>
    <font>
      <sz val="10"/>
      <name val="Calibri"/>
      <family val="2"/>
      <scheme val="minor"/>
    </font>
    <font>
      <b/>
      <sz val="11"/>
      <name val="Calibri"/>
      <family val="2"/>
      <scheme val="minor"/>
    </font>
    <font>
      <sz val="11"/>
      <color theme="0" tint="-0.249977111117893"/>
      <name val="Calibri"/>
      <family val="2"/>
      <scheme val="minor"/>
    </font>
    <font>
      <sz val="11"/>
      <color rgb="FF1C1C1C"/>
      <name val="Calibri"/>
      <family val="2"/>
      <scheme val="minor"/>
    </font>
    <font>
      <sz val="11"/>
      <color theme="5" tint="0.79998168889431442"/>
      <name val="Calibri"/>
      <family val="2"/>
      <scheme val="minor"/>
    </font>
    <font>
      <u/>
      <sz val="11"/>
      <color theme="1"/>
      <name val="Calibri"/>
      <family val="2"/>
      <scheme val="minor"/>
    </font>
    <font>
      <b/>
      <sz val="11"/>
      <color rgb="FF1E1C11"/>
      <name val="Calibri"/>
      <family val="2"/>
      <scheme val="minor"/>
    </font>
    <font>
      <sz val="11"/>
      <color rgb="FF000000"/>
      <name val="Calibri"/>
      <family val="2"/>
      <scheme val="minor"/>
    </font>
    <font>
      <sz val="9"/>
      <color theme="0"/>
      <name val="Calibri"/>
      <family val="2"/>
      <scheme val="minor"/>
    </font>
    <font>
      <b/>
      <sz val="11"/>
      <color theme="0"/>
      <name val="Arial"/>
      <family val="2"/>
    </font>
    <font>
      <sz val="11"/>
      <name val="Arial"/>
      <family val="2"/>
    </font>
    <font>
      <sz val="14"/>
      <color theme="1"/>
      <name val="Calibri"/>
      <family val="2"/>
      <scheme val="minor"/>
    </font>
    <font>
      <sz val="8"/>
      <color theme="1"/>
      <name val="Arial"/>
      <family val="2"/>
    </font>
    <font>
      <sz val="9"/>
      <name val="Calibri"/>
      <family val="2"/>
      <scheme val="minor"/>
    </font>
    <font>
      <sz val="11"/>
      <color theme="8" tint="-0.249977111117893"/>
      <name val="Calibri"/>
      <family val="2"/>
      <scheme val="minor"/>
    </font>
    <font>
      <sz val="11"/>
      <color rgb="FF1C1C1C"/>
      <name val="Arial"/>
      <family val="2"/>
    </font>
    <font>
      <sz val="11"/>
      <color theme="1"/>
      <name val="Calibri Light"/>
      <family val="2"/>
      <scheme val="major"/>
    </font>
    <font>
      <sz val="11"/>
      <name val="Calibri Light"/>
      <family val="2"/>
      <scheme val="major"/>
    </font>
  </fonts>
  <fills count="45">
    <fill>
      <patternFill patternType="none"/>
    </fill>
    <fill>
      <patternFill patternType="gray125"/>
    </fill>
    <fill>
      <patternFill patternType="solid">
        <fgColor theme="3" tint="0.79998168889431442"/>
        <bgColor indexed="64"/>
      </patternFill>
    </fill>
    <fill>
      <patternFill patternType="solid">
        <fgColor theme="4" tint="0.79998168889431442"/>
        <bgColor indexed="64"/>
      </patternFill>
    </fill>
    <fill>
      <patternFill patternType="solid">
        <fgColor theme="3"/>
        <bgColor indexed="64"/>
      </patternFill>
    </fill>
    <fill>
      <patternFill patternType="solid">
        <fgColor theme="0"/>
        <bgColor indexed="64"/>
      </patternFill>
    </fill>
    <fill>
      <patternFill patternType="solid">
        <fgColor rgb="FFFFC000"/>
        <bgColor indexed="64"/>
      </patternFill>
    </fill>
    <fill>
      <patternFill patternType="solid">
        <fgColor rgb="FFC6EFCE"/>
      </patternFill>
    </fill>
    <fill>
      <patternFill patternType="solid">
        <fgColor rgb="FFFFEB9C"/>
      </patternFill>
    </fill>
    <fill>
      <patternFill patternType="solid">
        <fgColor theme="8"/>
      </patternFill>
    </fill>
    <fill>
      <patternFill patternType="solid">
        <fgColor theme="8" tint="0.79998168889431442"/>
        <bgColor indexed="65"/>
      </patternFill>
    </fill>
    <fill>
      <patternFill patternType="solid">
        <fgColor theme="6"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rgb="FF00B0F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99"/>
        <bgColor indexed="64"/>
      </patternFill>
    </fill>
    <fill>
      <patternFill patternType="solid">
        <fgColor rgb="FFCCCCFF"/>
        <bgColor indexed="64"/>
      </patternFill>
    </fill>
    <fill>
      <patternFill patternType="solid">
        <fgColor theme="0" tint="-0.14999847407452621"/>
        <bgColor indexed="64"/>
      </patternFill>
    </fill>
    <fill>
      <patternFill patternType="solid">
        <fgColor indexed="9"/>
        <bgColor indexed="64"/>
      </patternFill>
    </fill>
    <fill>
      <patternFill patternType="solid">
        <fgColor indexed="27"/>
        <bgColor indexed="64"/>
      </patternFill>
    </fill>
    <fill>
      <patternFill patternType="solid">
        <fgColor indexed="5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4"/>
      </patternFill>
    </fill>
    <fill>
      <patternFill patternType="solid">
        <fgColor theme="8" tint="0.59999389629810485"/>
        <bgColor indexed="65"/>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FFCCFF"/>
        <bgColor indexed="64"/>
      </patternFill>
    </fill>
    <fill>
      <patternFill patternType="solid">
        <fgColor theme="8" tint="0.39997558519241921"/>
        <bgColor indexed="65"/>
      </patternFill>
    </fill>
    <fill>
      <patternFill patternType="solid">
        <fgColor rgb="FFE7F6FF"/>
        <bgColor indexed="64"/>
      </patternFill>
    </fill>
    <fill>
      <patternFill patternType="solid">
        <fgColor theme="2"/>
        <bgColor indexed="64"/>
      </patternFill>
    </fill>
    <fill>
      <patternFill patternType="solid">
        <fgColor rgb="FF92D050"/>
        <bgColor indexed="64"/>
      </patternFill>
    </fill>
    <fill>
      <patternFill patternType="solid">
        <fgColor theme="4" tint="-0.249977111117893"/>
        <bgColor indexed="64"/>
      </patternFill>
    </fill>
    <fill>
      <patternFill patternType="solid">
        <fgColor theme="9" tint="0.39997558519241921"/>
        <bgColor indexed="65"/>
      </patternFill>
    </fill>
    <fill>
      <patternFill patternType="solid">
        <fgColor rgb="FFFFFF00"/>
        <bgColor indexed="64"/>
      </patternFill>
    </fill>
    <fill>
      <patternFill patternType="solid">
        <fgColor theme="8"/>
        <bgColor indexed="64"/>
      </patternFill>
    </fill>
    <fill>
      <patternFill patternType="solid">
        <fgColor theme="5" tint="0.79998168889431442"/>
        <bgColor indexed="64"/>
      </patternFill>
    </fill>
  </fills>
  <borders count="277">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style="thin">
        <color indexed="64"/>
      </bottom>
      <diagonal/>
    </border>
    <border>
      <left style="medium">
        <color rgb="FF949494"/>
      </left>
      <right style="medium">
        <color rgb="FF949494"/>
      </right>
      <top style="medium">
        <color rgb="FF949494"/>
      </top>
      <bottom style="medium">
        <color rgb="FF949494"/>
      </bottom>
      <diagonal/>
    </border>
    <border>
      <left/>
      <right style="medium">
        <color rgb="FF94949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double">
        <color rgb="FF3F3F3F"/>
      </left>
      <right style="double">
        <color rgb="FF3F3F3F"/>
      </right>
      <top style="double">
        <color rgb="FF3F3F3F"/>
      </top>
      <bottom style="double">
        <color rgb="FF3F3F3F"/>
      </bottom>
      <diagonal/>
    </border>
    <border>
      <left/>
      <right style="thin">
        <color indexed="64"/>
      </right>
      <top style="thin">
        <color indexed="64"/>
      </top>
      <bottom/>
      <diagonal/>
    </border>
    <border>
      <left style="medium">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double">
        <color rgb="FF3F3F3F"/>
      </left>
      <right/>
      <top/>
      <bottom/>
      <diagonal/>
    </border>
    <border>
      <left style="thin">
        <color indexed="64"/>
      </left>
      <right/>
      <top style="thin">
        <color indexed="64"/>
      </top>
      <bottom/>
      <diagonal/>
    </border>
    <border>
      <left style="medium">
        <color auto="1"/>
      </left>
      <right style="slantDashDot">
        <color auto="1"/>
      </right>
      <top style="medium">
        <color auto="1"/>
      </top>
      <bottom style="slantDashDot">
        <color auto="1"/>
      </bottom>
      <diagonal/>
    </border>
    <border>
      <left style="slantDashDot">
        <color auto="1"/>
      </left>
      <right style="slantDashDot">
        <color auto="1"/>
      </right>
      <top style="medium">
        <color auto="1"/>
      </top>
      <bottom style="slantDashDot">
        <color auto="1"/>
      </bottom>
      <diagonal/>
    </border>
    <border>
      <left style="slantDashDot">
        <color auto="1"/>
      </left>
      <right style="medium">
        <color auto="1"/>
      </right>
      <top style="medium">
        <color auto="1"/>
      </top>
      <bottom style="slantDashDot">
        <color auto="1"/>
      </bottom>
      <diagonal/>
    </border>
    <border>
      <left style="medium">
        <color auto="1"/>
      </left>
      <right style="slantDashDot">
        <color auto="1"/>
      </right>
      <top style="slantDashDot">
        <color auto="1"/>
      </top>
      <bottom style="slantDashDot">
        <color auto="1"/>
      </bottom>
      <diagonal/>
    </border>
    <border>
      <left style="slantDashDot">
        <color auto="1"/>
      </left>
      <right style="slantDashDot">
        <color auto="1"/>
      </right>
      <top style="slantDashDot">
        <color auto="1"/>
      </top>
      <bottom style="slantDashDot">
        <color auto="1"/>
      </bottom>
      <diagonal/>
    </border>
    <border>
      <left style="slantDashDot">
        <color auto="1"/>
      </left>
      <right style="medium">
        <color auto="1"/>
      </right>
      <top style="slantDashDot">
        <color auto="1"/>
      </top>
      <bottom style="slantDashDot">
        <color auto="1"/>
      </bottom>
      <diagonal/>
    </border>
    <border>
      <left style="medium">
        <color auto="1"/>
      </left>
      <right style="slantDashDot">
        <color auto="1"/>
      </right>
      <top style="slantDashDot">
        <color auto="1"/>
      </top>
      <bottom style="medium">
        <color auto="1"/>
      </bottom>
      <diagonal/>
    </border>
    <border>
      <left style="slantDashDot">
        <color auto="1"/>
      </left>
      <right style="slantDashDot">
        <color auto="1"/>
      </right>
      <top style="slantDashDot">
        <color auto="1"/>
      </top>
      <bottom style="medium">
        <color auto="1"/>
      </bottom>
      <diagonal/>
    </border>
    <border>
      <left style="slantDashDot">
        <color auto="1"/>
      </left>
      <right style="medium">
        <color auto="1"/>
      </right>
      <top style="slantDashDot">
        <color auto="1"/>
      </top>
      <bottom style="medium">
        <color auto="1"/>
      </bottom>
      <diagonal/>
    </border>
    <border>
      <left style="medium">
        <color auto="1"/>
      </left>
      <right style="slantDashDot">
        <color auto="1"/>
      </right>
      <top style="thin">
        <color auto="1"/>
      </top>
      <bottom style="slantDashDot">
        <color auto="1"/>
      </bottom>
      <diagonal/>
    </border>
    <border>
      <left style="slantDashDot">
        <color auto="1"/>
      </left>
      <right style="slantDashDot">
        <color auto="1"/>
      </right>
      <top style="thin">
        <color auto="1"/>
      </top>
      <bottom style="slantDashDot">
        <color auto="1"/>
      </bottom>
      <diagonal/>
    </border>
    <border>
      <left/>
      <right/>
      <top style="slantDashDot">
        <color auto="1"/>
      </top>
      <bottom/>
      <diagonal/>
    </border>
    <border>
      <left style="medium">
        <color auto="1"/>
      </left>
      <right style="slantDashDot">
        <color auto="1"/>
      </right>
      <top style="slantDashDot">
        <color auto="1"/>
      </top>
      <bottom/>
      <diagonal/>
    </border>
    <border>
      <left style="slantDashDot">
        <color auto="1"/>
      </left>
      <right style="slantDashDot">
        <color auto="1"/>
      </right>
      <top style="slantDashDot">
        <color auto="1"/>
      </top>
      <bottom/>
      <diagonal/>
    </border>
    <border>
      <left style="slantDashDot">
        <color auto="1"/>
      </left>
      <right style="medium">
        <color auto="1"/>
      </right>
      <top style="slantDashDot">
        <color auto="1"/>
      </top>
      <bottom/>
      <diagonal/>
    </border>
    <border>
      <left style="medium">
        <color auto="1"/>
      </left>
      <right style="slantDashDot">
        <color auto="1"/>
      </right>
      <top/>
      <bottom style="slantDashDot">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slantDashDot">
        <color auto="1"/>
      </right>
      <top/>
      <bottom/>
      <diagonal/>
    </border>
    <border>
      <left style="slantDashDot">
        <color auto="1"/>
      </left>
      <right style="slantDashDot">
        <color auto="1"/>
      </right>
      <top/>
      <bottom/>
      <diagonal/>
    </border>
    <border>
      <left style="slantDashDot">
        <color auto="1"/>
      </left>
      <right/>
      <top/>
      <bottom/>
      <diagonal/>
    </border>
    <border>
      <left style="slantDashDot">
        <color auto="1"/>
      </left>
      <right style="medium">
        <color auto="1"/>
      </right>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slantDashDot">
        <color auto="1"/>
      </left>
      <right style="slantDashDot">
        <color auto="1"/>
      </right>
      <top/>
      <bottom style="slantDashDot">
        <color auto="1"/>
      </bottom>
      <diagonal/>
    </border>
    <border>
      <left style="slantDashDot">
        <color auto="1"/>
      </left>
      <right/>
      <top style="slantDashDot">
        <color auto="1"/>
      </top>
      <bottom/>
      <diagonal/>
    </border>
    <border>
      <left style="thin">
        <color indexed="64"/>
      </left>
      <right style="medium">
        <color auto="1"/>
      </right>
      <top style="thin">
        <color indexed="64"/>
      </top>
      <bottom/>
      <diagonal/>
    </border>
    <border>
      <left style="medium">
        <color auto="1"/>
      </left>
      <right style="medium">
        <color auto="1"/>
      </right>
      <top style="slantDashDot">
        <color auto="1"/>
      </top>
      <bottom/>
      <diagonal/>
    </border>
    <border>
      <left style="thin">
        <color rgb="FF3F3F3F"/>
      </left>
      <right style="thin">
        <color rgb="FF3F3F3F"/>
      </right>
      <top style="thin">
        <color rgb="FF3F3F3F"/>
      </top>
      <bottom style="thin">
        <color rgb="FF3F3F3F"/>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medium">
        <color theme="0" tint="-0.14996795556505021"/>
      </left>
      <right style="medium">
        <color theme="0" tint="-0.14996795556505021"/>
      </right>
      <top style="thin">
        <color auto="1"/>
      </top>
      <bottom style="medium">
        <color theme="0" tint="-0.14996795556505021"/>
      </bottom>
      <diagonal/>
    </border>
    <border>
      <left style="medium">
        <color theme="0" tint="-0.14996795556505021"/>
      </left>
      <right style="medium">
        <color theme="0" tint="-0.14996795556505021"/>
      </right>
      <top style="medium">
        <color theme="0" tint="-0.14996795556505021"/>
      </top>
      <bottom style="thin">
        <color auto="1"/>
      </bottom>
      <diagonal/>
    </border>
    <border>
      <left style="medium">
        <color theme="0" tint="-0.14996795556505021"/>
      </left>
      <right style="thin">
        <color auto="1"/>
      </right>
      <top style="medium">
        <color theme="0" tint="-0.14996795556505021"/>
      </top>
      <bottom style="thin">
        <color auto="1"/>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style="thin">
        <color auto="1"/>
      </right>
      <top style="thin">
        <color auto="1"/>
      </top>
      <bottom style="thin">
        <color theme="0" tint="-0.14996795556505021"/>
      </bottom>
      <diagonal/>
    </border>
    <border>
      <left style="thin">
        <color theme="0" tint="-0.14996795556505021"/>
      </left>
      <right style="thin">
        <color auto="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auto="1"/>
      </bottom>
      <diagonal/>
    </border>
    <border>
      <left style="thin">
        <color theme="0" tint="-0.14996795556505021"/>
      </left>
      <right style="thin">
        <color auto="1"/>
      </right>
      <top style="thin">
        <color theme="0" tint="-0.14996795556505021"/>
      </top>
      <bottom style="thin">
        <color auto="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auto="1"/>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24994659260841701"/>
      </left>
      <right style="thin">
        <color auto="1"/>
      </right>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auto="1"/>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diagonal/>
    </border>
    <border>
      <left style="thin">
        <color theme="0" tint="-0.14996795556505021"/>
      </left>
      <right style="thin">
        <color indexed="64"/>
      </right>
      <top style="thin">
        <color theme="0" tint="-0.14996795556505021"/>
      </top>
      <bottom/>
      <diagonal/>
    </border>
    <border>
      <left style="thin">
        <color indexed="64"/>
      </left>
      <right style="thin">
        <color theme="0" tint="-0.14996795556505021"/>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indexed="64"/>
      </left>
      <right style="thin">
        <color theme="0" tint="-0.14996795556505021"/>
      </right>
      <top/>
      <bottom style="thin">
        <color theme="0" tint="-0.14996795556505021"/>
      </bottom>
      <diagonal/>
    </border>
    <border>
      <left style="medium">
        <color theme="0" tint="-0.14996795556505021"/>
      </left>
      <right style="medium">
        <color theme="0" tint="-0.14996795556505021"/>
      </right>
      <top style="thin">
        <color indexed="64"/>
      </top>
      <bottom style="thin">
        <color indexed="64"/>
      </bottom>
      <diagonal/>
    </border>
    <border>
      <left style="medium">
        <color theme="0" tint="-0.14996795556505021"/>
      </left>
      <right style="thin">
        <color indexed="64"/>
      </right>
      <top style="thin">
        <color indexed="64"/>
      </top>
      <bottom style="thin">
        <color indexed="64"/>
      </bottom>
      <diagonal/>
    </border>
    <border>
      <left style="thin">
        <color indexed="64"/>
      </left>
      <right style="medium">
        <color theme="0" tint="-0.14996795556505021"/>
      </right>
      <top style="thin">
        <color auto="1"/>
      </top>
      <bottom style="medium">
        <color theme="0" tint="-0.14996795556505021"/>
      </bottom>
      <diagonal/>
    </border>
    <border>
      <left style="thin">
        <color indexed="64"/>
      </left>
      <right style="medium">
        <color theme="0" tint="-0.14996795556505021"/>
      </right>
      <top style="medium">
        <color theme="0" tint="-0.14996795556505021"/>
      </top>
      <bottom style="medium">
        <color theme="0" tint="-0.14996795556505021"/>
      </bottom>
      <diagonal/>
    </border>
    <border>
      <left style="thin">
        <color indexed="64"/>
      </left>
      <right style="medium">
        <color theme="0" tint="-0.14996795556505021"/>
      </right>
      <top style="medium">
        <color theme="0" tint="-0.14996795556505021"/>
      </top>
      <bottom style="thin">
        <color auto="1"/>
      </bottom>
      <diagonal/>
    </border>
    <border>
      <left style="thin">
        <color indexed="64"/>
      </left>
      <right style="medium">
        <color theme="0" tint="-0.14996795556505021"/>
      </right>
      <top style="thin">
        <color indexed="64"/>
      </top>
      <bottom style="thin">
        <color indexed="64"/>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double">
        <color rgb="FF3F3F3F"/>
      </right>
      <top/>
      <bottom/>
      <diagonal/>
    </border>
    <border>
      <left style="thin">
        <color theme="0" tint="-0.14996795556505021"/>
      </left>
      <right style="thin">
        <color theme="0" tint="-0.14996795556505021"/>
      </right>
      <top/>
      <bottom style="thin">
        <color auto="1"/>
      </bottom>
      <diagonal/>
    </border>
    <border>
      <left style="thin">
        <color theme="0" tint="-0.14996795556505021"/>
      </left>
      <right style="thin">
        <color auto="1"/>
      </right>
      <top/>
      <bottom style="thin">
        <color auto="1"/>
      </bottom>
      <diagonal/>
    </border>
    <border>
      <left style="thin">
        <color indexed="64"/>
      </left>
      <right style="medium">
        <color auto="1"/>
      </right>
      <top/>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right style="thin">
        <color rgb="FF3F3F3F"/>
      </right>
      <top style="thin">
        <color rgb="FF3F3F3F"/>
      </top>
      <bottom style="thin">
        <color rgb="FF3F3F3F"/>
      </bottom>
      <diagonal/>
    </border>
    <border>
      <left style="double">
        <color rgb="FF3F3F3F"/>
      </left>
      <right/>
      <top/>
      <bottom style="thin">
        <color indexed="64"/>
      </bottom>
      <diagonal/>
    </border>
    <border>
      <left style="thin">
        <color rgb="FF3F3F3F"/>
      </left>
      <right/>
      <top style="thin">
        <color rgb="FF3F3F3F"/>
      </top>
      <bottom style="thin">
        <color indexed="64"/>
      </bottom>
      <diagonal/>
    </border>
    <border>
      <left/>
      <right/>
      <top style="thin">
        <color rgb="FF3F3F3F"/>
      </top>
      <bottom style="thin">
        <color indexed="64"/>
      </bottom>
      <diagonal/>
    </border>
    <border>
      <left/>
      <right style="thin">
        <color rgb="FF3F3F3F"/>
      </right>
      <top style="thin">
        <color rgb="FF3F3F3F"/>
      </top>
      <bottom style="thin">
        <color indexed="64"/>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14996795556505021"/>
      </left>
      <right style="thin">
        <color theme="0" tint="-0.14993743705557422"/>
      </right>
      <top style="thin">
        <color theme="0" tint="-0.14996795556505021"/>
      </top>
      <bottom/>
      <diagonal/>
    </border>
    <border>
      <left style="thin">
        <color rgb="FF3F3F3F"/>
      </left>
      <right style="thin">
        <color indexed="64"/>
      </right>
      <top style="thin">
        <color rgb="FF3F3F3F"/>
      </top>
      <bottom style="thin">
        <color rgb="FF3F3F3F"/>
      </bottom>
      <diagonal/>
    </border>
    <border>
      <left style="thin">
        <color indexed="64"/>
      </left>
      <right/>
      <top/>
      <bottom style="thin">
        <color theme="8" tint="0.59996337778862885"/>
      </bottom>
      <diagonal/>
    </border>
    <border>
      <left/>
      <right/>
      <top/>
      <bottom style="thin">
        <color theme="8" tint="0.59996337778862885"/>
      </bottom>
      <diagonal/>
    </border>
    <border>
      <left/>
      <right style="thin">
        <color theme="0" tint="-0.24994659260841701"/>
      </right>
      <top/>
      <bottom style="thin">
        <color theme="8" tint="0.59996337778862885"/>
      </bottom>
      <diagonal/>
    </border>
    <border>
      <left style="thin">
        <color indexed="64"/>
      </left>
      <right/>
      <top style="thin">
        <color theme="8" tint="0.59996337778862885"/>
      </top>
      <bottom style="thin">
        <color theme="8" tint="0.59996337778862885"/>
      </bottom>
      <diagonal/>
    </border>
    <border>
      <left/>
      <right/>
      <top style="thin">
        <color theme="8" tint="0.59996337778862885"/>
      </top>
      <bottom style="thin">
        <color theme="8" tint="0.59996337778862885"/>
      </bottom>
      <diagonal/>
    </border>
    <border>
      <left/>
      <right style="thin">
        <color theme="0" tint="-0.24994659260841701"/>
      </right>
      <top style="thin">
        <color theme="8" tint="0.59996337778862885"/>
      </top>
      <bottom style="thin">
        <color theme="8" tint="0.59996337778862885"/>
      </bottom>
      <diagonal/>
    </border>
    <border>
      <left style="thin">
        <color indexed="64"/>
      </left>
      <right/>
      <top style="thin">
        <color theme="8" tint="0.59996337778862885"/>
      </top>
      <bottom/>
      <diagonal/>
    </border>
    <border>
      <left/>
      <right/>
      <top style="thin">
        <color theme="8" tint="0.59996337778862885"/>
      </top>
      <bottom/>
      <diagonal/>
    </border>
    <border>
      <left/>
      <right style="thin">
        <color theme="0" tint="-0.24994659260841701"/>
      </right>
      <top style="thin">
        <color theme="8" tint="0.59996337778862885"/>
      </top>
      <bottom/>
      <diagonal/>
    </border>
    <border>
      <left/>
      <right style="medium">
        <color auto="1"/>
      </right>
      <top style="medium">
        <color auto="1"/>
      </top>
      <bottom style="medium">
        <color auto="1"/>
      </bottom>
      <diagonal/>
    </border>
    <border>
      <left style="thin">
        <color indexed="64"/>
      </left>
      <right/>
      <top style="thin">
        <color indexed="64"/>
      </top>
      <bottom style="thin">
        <color theme="0" tint="-0.14996795556505021"/>
      </bottom>
      <diagonal/>
    </border>
    <border>
      <left style="thin">
        <color theme="1"/>
      </left>
      <right style="thin">
        <color theme="1"/>
      </right>
      <top style="thin">
        <color theme="1"/>
      </top>
      <bottom style="thin">
        <color theme="1"/>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auto="1"/>
      </right>
      <top style="thin">
        <color indexed="64"/>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auto="1"/>
      </right>
      <top/>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auto="1"/>
      </right>
      <top/>
      <bottom style="thin">
        <color auto="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indexed="64"/>
      </left>
      <right style="thin">
        <color theme="0" tint="-0.24994659260841701"/>
      </right>
      <top/>
      <bottom style="thin">
        <color indexed="64"/>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theme="0" tint="-0.24994659260841701"/>
      </top>
      <bottom style="thin">
        <color indexed="64"/>
      </bottom>
      <diagonal/>
    </border>
    <border>
      <left style="thin">
        <color theme="0" tint="-0.14996795556505021"/>
      </left>
      <right style="thin">
        <color theme="0" tint="-0.14993743705557422"/>
      </right>
      <top/>
      <bottom style="thin">
        <color theme="0" tint="-0.14996795556505021"/>
      </bottom>
      <diagonal/>
    </border>
    <border>
      <left style="thin">
        <color rgb="FF3F3F3F"/>
      </left>
      <right/>
      <top/>
      <bottom/>
      <diagonal/>
    </border>
    <border>
      <left style="thin">
        <color theme="0" tint="-0.14996795556505021"/>
      </left>
      <right/>
      <top style="thin">
        <color auto="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auto="1"/>
      </bottom>
      <diagonal/>
    </border>
    <border>
      <left style="thin">
        <color theme="0" tint="-0.24994659260841701"/>
      </left>
      <right/>
      <top style="thin">
        <color indexed="64"/>
      </top>
      <bottom/>
      <diagonal/>
    </border>
    <border>
      <left style="thin">
        <color indexed="64"/>
      </left>
      <right style="thin">
        <color indexed="64"/>
      </right>
      <top style="thin">
        <color indexed="64"/>
      </top>
      <bottom style="thin">
        <color theme="0" tint="-0.24994659260841701"/>
      </bottom>
      <diagonal/>
    </border>
    <border>
      <left style="thin">
        <color theme="0" tint="-0.24994659260841701"/>
      </left>
      <right/>
      <top/>
      <bottom/>
      <diagonal/>
    </border>
    <border>
      <left style="thin">
        <color indexed="64"/>
      </left>
      <right style="thin">
        <color indexed="64"/>
      </right>
      <top style="thin">
        <color theme="0" tint="-0.24994659260841701"/>
      </top>
      <bottom style="thin">
        <color theme="0" tint="-0.24994659260841701"/>
      </bottom>
      <diagonal/>
    </border>
    <border>
      <left style="thin">
        <color theme="0" tint="-0.24994659260841701"/>
      </left>
      <right/>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14996795556505021"/>
      </right>
      <top/>
      <bottom style="thin">
        <color indexed="64"/>
      </bottom>
      <diagonal/>
    </border>
    <border>
      <left style="thin">
        <color indexed="64"/>
      </left>
      <right style="thin">
        <color theme="0" tint="-0.14996795556505021"/>
      </right>
      <top style="thin">
        <color indexed="64"/>
      </top>
      <bottom style="thin">
        <color theme="0" tint="-0.24994659260841701"/>
      </bottom>
      <diagonal/>
    </border>
    <border>
      <left style="thin">
        <color theme="0" tint="-0.14996795556505021"/>
      </left>
      <right style="thin">
        <color theme="0" tint="-0.14996795556505021"/>
      </right>
      <top style="thin">
        <color indexed="64"/>
      </top>
      <bottom style="thin">
        <color theme="0" tint="-0.24994659260841701"/>
      </bottom>
      <diagonal/>
    </border>
    <border>
      <left style="thin">
        <color theme="0" tint="-0.14996795556505021"/>
      </left>
      <right/>
      <top style="thin">
        <color indexed="64"/>
      </top>
      <bottom style="thin">
        <color theme="0" tint="-0.24994659260841701"/>
      </bottom>
      <diagonal/>
    </border>
    <border>
      <left style="thin">
        <color theme="0" tint="-0.14993743705557422"/>
      </left>
      <right style="thin">
        <color indexed="64"/>
      </right>
      <top style="thin">
        <color indexed="64"/>
      </top>
      <bottom style="thin">
        <color theme="0" tint="-0.24994659260841701"/>
      </bottom>
      <diagonal/>
    </border>
    <border>
      <left style="thin">
        <color indexed="64"/>
      </left>
      <right style="thin">
        <color theme="0" tint="-0.14996795556505021"/>
      </right>
      <top style="thin">
        <color theme="0" tint="-0.24994659260841701"/>
      </top>
      <bottom style="thin">
        <color indexed="64"/>
      </bottom>
      <diagonal/>
    </border>
    <border>
      <left style="thin">
        <color theme="0" tint="-0.14996795556505021"/>
      </left>
      <right style="thin">
        <color theme="0" tint="-0.14996795556505021"/>
      </right>
      <top style="thin">
        <color theme="0" tint="-0.24994659260841701"/>
      </top>
      <bottom style="thin">
        <color indexed="64"/>
      </bottom>
      <diagonal/>
    </border>
    <border>
      <left style="thin">
        <color theme="0" tint="-0.14996795556505021"/>
      </left>
      <right/>
      <top style="thin">
        <color theme="0" tint="-0.24994659260841701"/>
      </top>
      <bottom style="thin">
        <color indexed="64"/>
      </bottom>
      <diagonal/>
    </border>
    <border>
      <left style="thin">
        <color theme="0" tint="-0.14993743705557422"/>
      </left>
      <right style="thin">
        <color indexed="64"/>
      </right>
      <top style="thin">
        <color theme="0" tint="-0.24994659260841701"/>
      </top>
      <bottom style="thin">
        <color indexed="64"/>
      </bottom>
      <diagonal/>
    </border>
    <border>
      <left/>
      <right style="thin">
        <color theme="0" tint="-0.14996795556505021"/>
      </right>
      <top style="thin">
        <color auto="1"/>
      </top>
      <bottom style="thin">
        <color theme="0" tint="-0.14996795556505021"/>
      </bottom>
      <diagonal/>
    </border>
    <border>
      <left/>
      <right style="thin">
        <color theme="0" tint="-0.14996795556505021"/>
      </right>
      <top style="thin">
        <color theme="0" tint="-0.14996795556505021"/>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medium">
        <color indexed="64"/>
      </right>
      <top style="hair">
        <color indexed="64"/>
      </top>
      <bottom/>
      <diagonal/>
    </border>
    <border>
      <left style="medium">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theme="0" tint="-0.14996795556505021"/>
      </right>
      <top style="thin">
        <color indexed="64"/>
      </top>
      <bottom/>
      <diagonal/>
    </border>
    <border>
      <left style="thin">
        <color indexed="64"/>
      </left>
      <right style="thin">
        <color theme="0" tint="-0.14996795556505021"/>
      </right>
      <top/>
      <bottom/>
      <diagonal/>
    </border>
    <border>
      <left style="thin">
        <color theme="0"/>
      </left>
      <right/>
      <top/>
      <bottom/>
      <diagonal/>
    </border>
    <border>
      <left style="thin">
        <color theme="0" tint="-0.14996795556505021"/>
      </left>
      <right style="thin">
        <color theme="0" tint="-0.14996795556505021"/>
      </right>
      <top style="thin">
        <color auto="1"/>
      </top>
      <bottom/>
      <diagonal/>
    </border>
    <border>
      <left style="thin">
        <color theme="0" tint="-0.14996795556505021"/>
      </left>
      <right style="thin">
        <color indexed="64"/>
      </right>
      <top style="thin">
        <color auto="1"/>
      </top>
      <bottom/>
      <diagonal/>
    </border>
    <border>
      <left style="thin">
        <color theme="0" tint="-0.14996795556505021"/>
      </left>
      <right style="thin">
        <color theme="0" tint="-0.14996795556505021"/>
      </right>
      <top/>
      <bottom/>
      <diagonal/>
    </border>
    <border>
      <left style="thin">
        <color theme="0" tint="-0.14996795556505021"/>
      </left>
      <right style="thin">
        <color indexed="64"/>
      </right>
      <top/>
      <bottom/>
      <diagonal/>
    </border>
    <border>
      <left style="thin">
        <color theme="0" tint="-0.14996795556505021"/>
      </left>
      <right/>
      <top/>
      <bottom style="thin">
        <color indexed="64"/>
      </bottom>
      <diagonal/>
    </border>
    <border>
      <left style="thin">
        <color theme="0" tint="-0.14996795556505021"/>
      </left>
      <right/>
      <top style="thin">
        <color indexed="64"/>
      </top>
      <bottom style="thin">
        <color indexed="64"/>
      </bottom>
      <diagonal/>
    </border>
    <border>
      <left style="thin">
        <color theme="0" tint="-0.14996795556505021"/>
      </left>
      <right/>
      <top style="thin">
        <color theme="0" tint="-0.14996795556505021"/>
      </top>
      <bottom/>
      <diagonal/>
    </border>
    <border>
      <left style="dashed">
        <color theme="0" tint="-0.24994659260841701"/>
      </left>
      <right style="dashed">
        <color theme="0" tint="-0.24994659260841701"/>
      </right>
      <top style="thin">
        <color indexed="64"/>
      </top>
      <bottom/>
      <diagonal/>
    </border>
    <border>
      <left style="dashed">
        <color theme="0" tint="-0.24994659260841701"/>
      </left>
      <right style="thin">
        <color indexed="64"/>
      </right>
      <top style="thin">
        <color indexed="64"/>
      </top>
      <bottom style="dashed">
        <color theme="0" tint="-0.24994659260841701"/>
      </bottom>
      <diagonal/>
    </border>
    <border>
      <left style="dashed">
        <color theme="0" tint="-0.24994659260841701"/>
      </left>
      <right style="dashed">
        <color theme="0" tint="-0.24994659260841701"/>
      </right>
      <top/>
      <bottom/>
      <diagonal/>
    </border>
    <border>
      <left style="dashed">
        <color theme="0" tint="-0.24994659260841701"/>
      </left>
      <right style="thin">
        <color indexed="64"/>
      </right>
      <top style="dashed">
        <color theme="0" tint="-0.24994659260841701"/>
      </top>
      <bottom style="dashed">
        <color theme="0" tint="-0.24994659260841701"/>
      </bottom>
      <diagonal/>
    </border>
    <border>
      <left style="dashed">
        <color theme="0" tint="-0.24994659260841701"/>
      </left>
      <right style="dashed">
        <color theme="0" tint="-0.24994659260841701"/>
      </right>
      <top/>
      <bottom style="thin">
        <color auto="1"/>
      </bottom>
      <diagonal/>
    </border>
    <border>
      <left style="dashed">
        <color theme="0" tint="-0.24994659260841701"/>
      </left>
      <right style="thin">
        <color indexed="64"/>
      </right>
      <top style="dashed">
        <color theme="0" tint="-0.24994659260841701"/>
      </top>
      <bottom style="thin">
        <color auto="1"/>
      </bottom>
      <diagonal/>
    </border>
    <border>
      <left style="thin">
        <color theme="1"/>
      </left>
      <right style="thin">
        <color theme="0" tint="-0.14996795556505021"/>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style="thin">
        <color theme="1"/>
      </left>
      <right style="thin">
        <color theme="0" tint="-0.14996795556505021"/>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style="thin">
        <color theme="1"/>
      </left>
      <right style="thin">
        <color theme="0" tint="-0.14996795556505021"/>
      </right>
      <top style="thin">
        <color theme="0" tint="-0.14996795556505021"/>
      </top>
      <bottom style="thin">
        <color auto="1"/>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auto="1"/>
      </right>
      <top style="thin">
        <color theme="0" tint="-0.24994659260841701"/>
      </top>
      <bottom/>
      <diagonal/>
    </border>
    <border>
      <left style="thin">
        <color indexed="64"/>
      </left>
      <right style="thin">
        <color theme="0" tint="-0.24994659260841701"/>
      </right>
      <top style="thin">
        <color theme="1"/>
      </top>
      <bottom style="thin">
        <color theme="0" tint="-0.24994659260841701"/>
      </bottom>
      <diagonal/>
    </border>
    <border>
      <left style="thin">
        <color theme="0" tint="-0.24994659260841701"/>
      </left>
      <right style="thin">
        <color theme="0" tint="-0.24994659260841701"/>
      </right>
      <top style="thin">
        <color theme="1"/>
      </top>
      <bottom style="thin">
        <color theme="0" tint="-0.24994659260841701"/>
      </bottom>
      <diagonal/>
    </border>
    <border>
      <left style="thin">
        <color theme="0" tint="-0.24994659260841701"/>
      </left>
      <right style="thin">
        <color auto="1"/>
      </right>
      <top style="thin">
        <color theme="1"/>
      </top>
      <bottom style="thin">
        <color theme="0" tint="-0.24994659260841701"/>
      </bottom>
      <diagonal/>
    </border>
    <border>
      <left/>
      <right style="thin">
        <color theme="0" tint="-0.14996795556505021"/>
      </right>
      <top/>
      <bottom style="thin">
        <color indexed="64"/>
      </bottom>
      <diagonal/>
    </border>
    <border>
      <left/>
      <right style="thin">
        <color theme="0" tint="-0.14996795556505021"/>
      </right>
      <top style="thin">
        <color indexed="64"/>
      </top>
      <bottom style="thin">
        <color indexed="64"/>
      </bottom>
      <diagonal/>
    </border>
    <border>
      <left style="thin">
        <color theme="1"/>
      </left>
      <right/>
      <top style="thin">
        <color theme="1"/>
      </top>
      <bottom/>
      <diagonal/>
    </border>
    <border>
      <left style="medium">
        <color auto="1"/>
      </left>
      <right/>
      <top/>
      <bottom style="thin">
        <color indexed="64"/>
      </bottom>
      <diagonal/>
    </border>
    <border>
      <left style="thin">
        <color theme="0" tint="-0.14993743705557422"/>
      </left>
      <right style="thin">
        <color auto="1"/>
      </right>
      <top style="thin">
        <color auto="1"/>
      </top>
      <bottom style="thin">
        <color theme="0" tint="-0.14993743705557422"/>
      </bottom>
      <diagonal/>
    </border>
    <border>
      <left style="thin">
        <color theme="0" tint="-0.14993743705557422"/>
      </left>
      <right style="thin">
        <color auto="1"/>
      </right>
      <top style="thin">
        <color theme="0" tint="-0.14993743705557422"/>
      </top>
      <bottom style="thin">
        <color theme="0" tint="-0.14993743705557422"/>
      </bottom>
      <diagonal/>
    </border>
    <border>
      <left style="thin">
        <color theme="0" tint="-0.14993743705557422"/>
      </left>
      <right style="thin">
        <color auto="1"/>
      </right>
      <top style="thin">
        <color theme="0" tint="-0.14993743705557422"/>
      </top>
      <bottom style="thin">
        <color auto="1"/>
      </bottom>
      <diagonal/>
    </border>
    <border>
      <left style="thin">
        <color theme="0" tint="-0.14993743705557422"/>
      </left>
      <right style="thin">
        <color indexed="64"/>
      </right>
      <top style="thin">
        <color indexed="64"/>
      </top>
      <bottom style="thin">
        <color indexed="64"/>
      </bottom>
      <diagonal/>
    </border>
    <border>
      <left style="thin">
        <color theme="0" tint="-0.14993743705557422"/>
      </left>
      <right style="thin">
        <color theme="0" tint="-0.14993743705557422"/>
      </right>
      <top style="thin">
        <color indexed="64"/>
      </top>
      <bottom style="thin">
        <color auto="1"/>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double">
        <color indexed="64"/>
      </bottom>
      <diagonal/>
    </border>
    <border>
      <left style="thin">
        <color indexed="64"/>
      </left>
      <right style="thin">
        <color theme="0" tint="-0.24994659260841701"/>
      </right>
      <top/>
      <bottom style="thin">
        <color theme="0" tint="-0.24994659260841701"/>
      </bottom>
      <diagonal/>
    </border>
    <border>
      <left/>
      <right style="thin">
        <color rgb="FF3F3F3F"/>
      </right>
      <top/>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14996795556505021"/>
      </bottom>
      <diagonal/>
    </border>
    <border>
      <left style="thin">
        <color indexed="64"/>
      </left>
      <right style="thin">
        <color indexed="64"/>
      </right>
      <top style="thin">
        <color theme="0" tint="-0.34998626667073579"/>
      </top>
      <bottom/>
      <diagonal/>
    </border>
    <border>
      <left style="thin">
        <color theme="0" tint="-0.14993743705557422"/>
      </left>
      <right style="thin">
        <color indexed="64"/>
      </right>
      <top/>
      <bottom style="thin">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indexed="64"/>
      </bottom>
      <diagonal/>
    </border>
    <border>
      <left/>
      <right style="thin">
        <color theme="0" tint="-0.24994659260841701"/>
      </right>
      <top style="thin">
        <color indexed="64"/>
      </top>
      <bottom style="thin">
        <color theme="0" tint="-0.24994659260841701"/>
      </bottom>
      <diagonal/>
    </border>
    <border>
      <left/>
      <right style="dashed">
        <color theme="0" tint="-0.24994659260841701"/>
      </right>
      <top style="thin">
        <color indexed="64"/>
      </top>
      <bottom style="dashed">
        <color theme="0" tint="-0.24994659260841701"/>
      </bottom>
      <diagonal/>
    </border>
    <border>
      <left/>
      <right style="dashed">
        <color theme="0" tint="-0.24994659260841701"/>
      </right>
      <top style="dashed">
        <color theme="0" tint="-0.24994659260841701"/>
      </top>
      <bottom style="dashed">
        <color theme="0" tint="-0.24994659260841701"/>
      </bottom>
      <diagonal/>
    </border>
    <border>
      <left/>
      <right style="dashed">
        <color theme="0" tint="-0.24994659260841701"/>
      </right>
      <top style="dashed">
        <color theme="0" tint="-0.24994659260841701"/>
      </top>
      <bottom style="thin">
        <color auto="1"/>
      </bottom>
      <diagonal/>
    </border>
    <border>
      <left style="thin">
        <color theme="0" tint="-0.14993743705557422"/>
      </left>
      <right style="thin">
        <color theme="0" tint="-0.14993743705557422"/>
      </right>
      <top/>
      <bottom style="thin">
        <color auto="1"/>
      </bottom>
      <diagonal/>
    </border>
    <border>
      <left/>
      <right style="thin">
        <color theme="0" tint="-0.24994659260841701"/>
      </right>
      <top style="thin">
        <color theme="0" tint="-0.24994659260841701"/>
      </top>
      <bottom/>
      <diagonal/>
    </border>
    <border>
      <left/>
      <right style="thin">
        <color theme="0" tint="-0.14996795556505021"/>
      </right>
      <top style="thin">
        <color theme="0" tint="-0.14996795556505021"/>
      </top>
      <bottom style="thin">
        <color theme="0" tint="-0.14996795556505021"/>
      </bottom>
      <diagonal/>
    </border>
    <border>
      <left style="thin">
        <color theme="1"/>
      </left>
      <right style="thin">
        <color theme="0" tint="-0.14996795556505021"/>
      </right>
      <top style="thin">
        <color theme="1"/>
      </top>
      <bottom style="thin">
        <color theme="0" tint="-0.14996795556505021"/>
      </bottom>
      <diagonal/>
    </border>
    <border>
      <left style="thin">
        <color theme="0" tint="-0.14996795556505021"/>
      </left>
      <right style="thin">
        <color theme="0" tint="-0.14996795556505021"/>
      </right>
      <top style="thin">
        <color theme="1"/>
      </top>
      <bottom style="thin">
        <color theme="0" tint="-0.14996795556505021"/>
      </bottom>
      <diagonal/>
    </border>
    <border>
      <left style="thin">
        <color theme="0" tint="-0.14996795556505021"/>
      </left>
      <right style="thin">
        <color theme="1"/>
      </right>
      <top style="thin">
        <color theme="1"/>
      </top>
      <bottom style="thin">
        <color theme="0" tint="-0.14996795556505021"/>
      </bottom>
      <diagonal/>
    </border>
    <border>
      <left style="thin">
        <color theme="0" tint="-0.14996795556505021"/>
      </left>
      <right style="thin">
        <color theme="1"/>
      </right>
      <top style="thin">
        <color theme="0" tint="-0.14996795556505021"/>
      </top>
      <bottom style="thin">
        <color theme="0" tint="-0.14996795556505021"/>
      </bottom>
      <diagonal/>
    </border>
    <border>
      <left style="thin">
        <color theme="1"/>
      </left>
      <right style="thin">
        <color theme="0" tint="-0.14996795556505021"/>
      </right>
      <top style="thin">
        <color theme="0" tint="-0.14996795556505021"/>
      </top>
      <bottom style="thin">
        <color theme="1"/>
      </bottom>
      <diagonal/>
    </border>
    <border>
      <left style="thin">
        <color theme="0" tint="-0.14996795556505021"/>
      </left>
      <right style="thin">
        <color theme="0" tint="-0.14996795556505021"/>
      </right>
      <top style="thin">
        <color theme="0" tint="-0.14996795556505021"/>
      </top>
      <bottom style="thin">
        <color theme="1"/>
      </bottom>
      <diagonal/>
    </border>
    <border>
      <left style="thin">
        <color theme="0" tint="-0.14996795556505021"/>
      </left>
      <right style="thin">
        <color theme="1"/>
      </right>
      <top style="thin">
        <color theme="0" tint="-0.14996795556505021"/>
      </top>
      <bottom style="thin">
        <color theme="1"/>
      </bottom>
      <diagonal/>
    </border>
    <border>
      <left style="thin">
        <color theme="0" tint="-0.14996795556505021"/>
      </left>
      <right style="thin">
        <color theme="1"/>
      </right>
      <top style="thin">
        <color indexed="64"/>
      </top>
      <bottom style="thin">
        <color theme="0" tint="-0.14996795556505021"/>
      </bottom>
      <diagonal/>
    </border>
    <border>
      <left style="thin">
        <color theme="0" tint="-0.14996795556505021"/>
      </left>
      <right style="thin">
        <color theme="1"/>
      </right>
      <top style="thin">
        <color theme="0" tint="-0.14996795556505021"/>
      </top>
      <bottom/>
      <diagonal/>
    </border>
    <border>
      <left style="thin">
        <color theme="1"/>
      </left>
      <right style="thin">
        <color theme="1"/>
      </right>
      <top style="thin">
        <color theme="1"/>
      </top>
      <bottom/>
      <diagonal/>
    </border>
    <border>
      <left style="thin">
        <color theme="1"/>
      </left>
      <right/>
      <top/>
      <bottom/>
      <diagonal/>
    </border>
    <border>
      <left style="thin">
        <color indexed="64"/>
      </left>
      <right style="thin">
        <color indexed="64"/>
      </right>
      <top style="thin">
        <color theme="0" tint="-0.24994659260841701"/>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14996795556505021"/>
      </left>
      <right/>
      <top style="thin">
        <color auto="1"/>
      </top>
      <bottom/>
      <diagonal/>
    </border>
    <border>
      <left style="thin">
        <color theme="0" tint="-0.14996795556505021"/>
      </left>
      <right/>
      <top/>
      <bottom/>
      <diagonal/>
    </border>
    <border>
      <left style="thin">
        <color theme="1"/>
      </left>
      <right style="thin">
        <color theme="1"/>
      </right>
      <top style="thin">
        <color auto="1"/>
      </top>
      <bottom/>
      <diagonal/>
    </border>
    <border>
      <left style="thin">
        <color theme="1"/>
      </left>
      <right style="thin">
        <color auto="1"/>
      </right>
      <top style="thin">
        <color auto="1"/>
      </top>
      <bottom/>
      <diagonal/>
    </border>
    <border>
      <left style="thin">
        <color theme="1"/>
      </left>
      <right style="thin">
        <color theme="1"/>
      </right>
      <top/>
      <bottom/>
      <diagonal/>
    </border>
    <border>
      <left style="thin">
        <color theme="1"/>
      </left>
      <right style="thin">
        <color auto="1"/>
      </right>
      <top/>
      <bottom/>
      <diagonal/>
    </border>
    <border>
      <left style="thin">
        <color theme="1"/>
      </left>
      <right style="thin">
        <color theme="1"/>
      </right>
      <top/>
      <bottom style="thin">
        <color theme="1"/>
      </bottom>
      <diagonal/>
    </border>
    <border>
      <left style="thin">
        <color theme="1"/>
      </left>
      <right style="thin">
        <color auto="1"/>
      </right>
      <top/>
      <bottom style="thin">
        <color theme="1"/>
      </bottom>
      <diagonal/>
    </border>
    <border>
      <left style="thin">
        <color theme="1"/>
      </left>
      <right style="thin">
        <color auto="1"/>
      </right>
      <top style="thin">
        <color theme="1"/>
      </top>
      <bottom/>
      <diagonal/>
    </border>
    <border>
      <left style="thin">
        <color theme="0" tint="-0.14996795556505021"/>
      </left>
      <right style="thin">
        <color theme="1"/>
      </right>
      <top style="thin">
        <color auto="1"/>
      </top>
      <bottom/>
      <diagonal/>
    </border>
    <border>
      <left style="thin">
        <color theme="0" tint="-0.14996795556505021"/>
      </left>
      <right style="thin">
        <color theme="1"/>
      </right>
      <top/>
      <bottom/>
      <diagonal/>
    </border>
    <border>
      <left style="thin">
        <color theme="0" tint="-0.14996795556505021"/>
      </left>
      <right style="thin">
        <color theme="1"/>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s>
  <cellStyleXfs count="31">
    <xf numFmtId="0" fontId="0" fillId="0" borderId="0"/>
    <xf numFmtId="0" fontId="7" fillId="0" borderId="0" applyNumberFormat="0" applyFill="0" applyBorder="0" applyAlignment="0" applyProtection="0"/>
    <xf numFmtId="0" fontId="2" fillId="0" borderId="0"/>
    <xf numFmtId="0" fontId="3" fillId="0" borderId="0"/>
    <xf numFmtId="9" fontId="6" fillId="0" borderId="0" applyFont="0" applyFill="0" applyBorder="0" applyAlignment="0" applyProtection="0"/>
    <xf numFmtId="9" fontId="3" fillId="0" borderId="0" applyFont="0" applyFill="0" applyBorder="0" applyAlignment="0" applyProtection="0"/>
    <xf numFmtId="0" fontId="20" fillId="7" borderId="0" applyNumberFormat="0" applyBorder="0" applyAlignment="0" applyProtection="0"/>
    <xf numFmtId="0" fontId="24" fillId="9" borderId="0" applyNumberFormat="0" applyBorder="0" applyAlignment="0" applyProtection="0"/>
    <xf numFmtId="0" fontId="6" fillId="10" borderId="0" applyNumberFormat="0" applyBorder="0" applyAlignment="0" applyProtection="0"/>
    <xf numFmtId="165"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51" fillId="8" borderId="0" applyNumberFormat="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4" fillId="28" borderId="0" applyNumberFormat="0" applyBorder="0" applyAlignment="0" applyProtection="0"/>
    <xf numFmtId="0" fontId="6" fillId="29" borderId="0" applyNumberFormat="0" applyBorder="0" applyAlignment="0" applyProtection="0"/>
    <xf numFmtId="9" fontId="2" fillId="0" borderId="0" applyFont="0" applyFill="0" applyBorder="0" applyAlignment="0" applyProtection="0"/>
    <xf numFmtId="0" fontId="24" fillId="36" borderId="0" applyNumberFormat="0" applyBorder="0" applyAlignment="0" applyProtection="0"/>
    <xf numFmtId="0" fontId="6" fillId="0" borderId="0"/>
    <xf numFmtId="43" fontId="6" fillId="0" borderId="0" applyFont="0" applyFill="0" applyBorder="0" applyAlignment="0" applyProtection="0"/>
    <xf numFmtId="0" fontId="24" fillId="41" borderId="0" applyNumberFormat="0" applyBorder="0" applyAlignment="0" applyProtection="0"/>
    <xf numFmtId="0" fontId="7" fillId="0" borderId="0" applyNumberFormat="0" applyFill="0" applyBorder="0" applyAlignment="0" applyProtection="0"/>
  </cellStyleXfs>
  <cellXfs count="2674">
    <xf numFmtId="0" fontId="0" fillId="0" borderId="0" xfId="0"/>
    <xf numFmtId="0" fontId="8" fillId="0" borderId="0" xfId="0" applyFont="1" applyAlignment="1">
      <alignment vertical="center"/>
    </xf>
    <xf numFmtId="0" fontId="1" fillId="0" borderId="0" xfId="0" applyFont="1" applyBorder="1" applyAlignment="1">
      <alignment horizontal="center" vertical="center"/>
    </xf>
    <xf numFmtId="0" fontId="4" fillId="2" borderId="3" xfId="3" applyFont="1" applyFill="1" applyBorder="1" applyAlignment="1">
      <alignment horizontal="center" vertical="center" wrapText="1"/>
    </xf>
    <xf numFmtId="0" fontId="4" fillId="2" borderId="4" xfId="3" applyFont="1" applyFill="1" applyBorder="1" applyAlignment="1">
      <alignment horizontal="center" vertical="center"/>
    </xf>
    <xf numFmtId="0" fontId="5" fillId="0" borderId="1" xfId="3" applyFont="1" applyFill="1" applyBorder="1" applyAlignment="1">
      <alignment vertical="center" wrapText="1"/>
    </xf>
    <xf numFmtId="0" fontId="5" fillId="3" borderId="1" xfId="3" applyFont="1" applyFill="1" applyBorder="1" applyAlignment="1">
      <alignment vertical="center" wrapText="1"/>
    </xf>
    <xf numFmtId="0" fontId="9" fillId="4" borderId="5" xfId="3" applyFont="1" applyFill="1" applyBorder="1" applyAlignment="1">
      <alignment vertical="center"/>
    </xf>
    <xf numFmtId="9" fontId="9" fillId="4" borderId="6" xfId="5" applyFont="1" applyFill="1" applyBorder="1" applyAlignment="1">
      <alignment horizontal="center" vertical="center"/>
    </xf>
    <xf numFmtId="0" fontId="8" fillId="0" borderId="0" xfId="0" applyFont="1"/>
    <xf numFmtId="0" fontId="8" fillId="0" borderId="0" xfId="0" applyFont="1" applyBorder="1"/>
    <xf numFmtId="0" fontId="11" fillId="3" borderId="1" xfId="3" applyFont="1" applyFill="1" applyBorder="1" applyAlignment="1">
      <alignment vertical="center" wrapText="1"/>
    </xf>
    <xf numFmtId="0" fontId="13" fillId="0" borderId="1" xfId="0" applyFont="1" applyBorder="1" applyAlignment="1">
      <alignment horizontal="center"/>
    </xf>
    <xf numFmtId="0" fontId="12" fillId="3" borderId="1" xfId="3" applyFont="1" applyFill="1" applyBorder="1" applyAlignment="1">
      <alignment horizontal="center" vertical="center" wrapText="1"/>
    </xf>
    <xf numFmtId="0" fontId="11" fillId="6" borderId="1" xfId="3" applyFont="1" applyFill="1" applyBorder="1" applyAlignment="1">
      <alignment vertical="center" wrapText="1"/>
    </xf>
    <xf numFmtId="0" fontId="13" fillId="6" borderId="1" xfId="0" applyFont="1" applyFill="1" applyBorder="1" applyAlignment="1">
      <alignment horizontal="center"/>
    </xf>
    <xf numFmtId="0" fontId="8" fillId="0" borderId="0" xfId="0" applyFont="1" applyAlignment="1">
      <alignment horizontal="center" vertical="center"/>
    </xf>
    <xf numFmtId="0" fontId="16" fillId="0" borderId="0" xfId="0" applyFont="1" applyAlignment="1">
      <alignment horizontal="center"/>
    </xf>
    <xf numFmtId="0" fontId="0" fillId="0" borderId="0" xfId="0" applyBorder="1"/>
    <xf numFmtId="0" fontId="16" fillId="0" borderId="1" xfId="0" applyFont="1" applyBorder="1" applyAlignment="1">
      <alignment horizontal="center"/>
    </xf>
    <xf numFmtId="0" fontId="0" fillId="0" borderId="1" xfId="0" applyBorder="1"/>
    <xf numFmtId="0" fontId="8" fillId="3" borderId="0" xfId="0" applyFont="1" applyFill="1" applyBorder="1" applyAlignment="1">
      <alignment horizontal="center" vertical="center" wrapText="1"/>
    </xf>
    <xf numFmtId="0" fontId="0" fillId="0" borderId="0" xfId="0" applyAlignment="1">
      <alignment horizontal="center"/>
    </xf>
    <xf numFmtId="0" fontId="0" fillId="11" borderId="0" xfId="0" applyFill="1"/>
    <xf numFmtId="0" fontId="0" fillId="12" borderId="0" xfId="0" applyFill="1"/>
    <xf numFmtId="0" fontId="0" fillId="6" borderId="0" xfId="0" applyFill="1"/>
    <xf numFmtId="15" fontId="8" fillId="13" borderId="1" xfId="0" applyNumberFormat="1" applyFont="1" applyFill="1" applyBorder="1" applyAlignment="1">
      <alignment horizontal="center" vertical="center" wrapText="1"/>
    </xf>
    <xf numFmtId="15" fontId="8" fillId="20" borderId="1" xfId="0" applyNumberFormat="1" applyFont="1" applyFill="1" applyBorder="1" applyAlignment="1">
      <alignment horizontal="center" vertical="center" wrapText="1"/>
    </xf>
    <xf numFmtId="0" fontId="8" fillId="20" borderId="1" xfId="0" applyFont="1" applyFill="1" applyBorder="1"/>
    <xf numFmtId="0" fontId="8" fillId="20" borderId="1" xfId="0" applyFont="1" applyFill="1" applyBorder="1" applyAlignment="1">
      <alignment vertical="center"/>
    </xf>
    <xf numFmtId="0" fontId="28" fillId="0" borderId="14" xfId="0" applyFont="1" applyBorder="1" applyAlignment="1">
      <alignment horizontal="left" vertical="center" wrapText="1" readingOrder="1"/>
    </xf>
    <xf numFmtId="0" fontId="0" fillId="0" borderId="0" xfId="0" applyAlignment="1">
      <alignment horizontal="left"/>
    </xf>
    <xf numFmtId="0" fontId="0" fillId="0" borderId="1" xfId="0" applyBorder="1" applyAlignment="1">
      <alignment horizontal="center"/>
    </xf>
    <xf numFmtId="0" fontId="21" fillId="9" borderId="1" xfId="7" applyFont="1" applyBorder="1" applyAlignment="1">
      <alignment horizontal="center"/>
    </xf>
    <xf numFmtId="0" fontId="16" fillId="10" borderId="1" xfId="8" applyFont="1" applyBorder="1" applyAlignment="1">
      <alignment horizontal="left"/>
    </xf>
    <xf numFmtId="0" fontId="16" fillId="10" borderId="1" xfId="8" applyFont="1" applyBorder="1" applyAlignment="1">
      <alignment horizontal="left" wrapText="1"/>
    </xf>
    <xf numFmtId="0" fontId="22" fillId="0" borderId="1" xfId="0" applyFont="1" applyBorder="1" applyAlignment="1">
      <alignment horizontal="center"/>
    </xf>
    <xf numFmtId="0" fontId="38" fillId="0" borderId="0" xfId="0" applyFont="1" applyAlignment="1">
      <alignment horizontal="center"/>
    </xf>
    <xf numFmtId="0" fontId="39" fillId="0" borderId="0" xfId="0" applyFont="1" applyAlignment="1">
      <alignment horizontal="center" vertical="center" readingOrder="1"/>
    </xf>
    <xf numFmtId="0" fontId="22" fillId="0" borderId="0" xfId="0" applyFont="1"/>
    <xf numFmtId="0" fontId="41" fillId="10" borderId="1" xfId="8" applyFont="1" applyBorder="1" applyAlignment="1">
      <alignment horizontal="center" vertical="center" wrapText="1"/>
    </xf>
    <xf numFmtId="0" fontId="41" fillId="10" borderId="1" xfId="8" applyFont="1" applyBorder="1" applyAlignment="1">
      <alignment horizontal="center" vertical="center"/>
    </xf>
    <xf numFmtId="0" fontId="41" fillId="3" borderId="1" xfId="0" applyFont="1" applyFill="1" applyBorder="1" applyAlignment="1">
      <alignment horizontal="center" vertical="center" wrapText="1"/>
    </xf>
    <xf numFmtId="0" fontId="36" fillId="0" borderId="21" xfId="0" applyFont="1" applyBorder="1" applyAlignment="1">
      <alignment horizontal="center" vertical="center"/>
    </xf>
    <xf numFmtId="0" fontId="36" fillId="0" borderId="21" xfId="0" applyFont="1" applyBorder="1" applyAlignment="1">
      <alignment horizontal="center" vertical="center" wrapText="1"/>
    </xf>
    <xf numFmtId="0" fontId="42" fillId="0" borderId="21" xfId="0" applyFont="1" applyBorder="1" applyAlignment="1">
      <alignment horizontal="center" vertical="center"/>
    </xf>
    <xf numFmtId="10" fontId="42" fillId="0" borderId="21" xfId="0" applyNumberFormat="1" applyFont="1" applyBorder="1" applyAlignment="1">
      <alignment horizontal="center" vertical="center"/>
    </xf>
    <xf numFmtId="0" fontId="42" fillId="0" borderId="21" xfId="0" applyFont="1" applyBorder="1" applyAlignment="1">
      <alignment vertical="center" wrapText="1"/>
    </xf>
    <xf numFmtId="0" fontId="36" fillId="0" borderId="22" xfId="0" applyFont="1" applyBorder="1" applyAlignment="1">
      <alignment horizontal="center" vertical="center"/>
    </xf>
    <xf numFmtId="0" fontId="36" fillId="0" borderId="22" xfId="0" applyFont="1" applyBorder="1" applyAlignment="1">
      <alignment horizontal="center" vertical="center" wrapText="1"/>
    </xf>
    <xf numFmtId="0" fontId="36" fillId="0" borderId="22" xfId="0" applyFont="1" applyBorder="1" applyAlignment="1">
      <alignment vertical="center"/>
    </xf>
    <xf numFmtId="4" fontId="36" fillId="0" borderId="22" xfId="4" applyNumberFormat="1" applyFont="1" applyFill="1" applyBorder="1" applyAlignment="1">
      <alignment horizontal="center" vertical="center"/>
    </xf>
    <xf numFmtId="0" fontId="36" fillId="0" borderId="22" xfId="0" applyFont="1" applyFill="1" applyBorder="1" applyAlignment="1">
      <alignment vertical="center" wrapText="1"/>
    </xf>
    <xf numFmtId="166" fontId="36" fillId="0" borderId="22" xfId="4" applyNumberFormat="1" applyFont="1" applyFill="1" applyBorder="1" applyAlignment="1">
      <alignment horizontal="center" vertical="center"/>
    </xf>
    <xf numFmtId="0" fontId="36" fillId="0" borderId="22" xfId="0" applyFont="1" applyBorder="1"/>
    <xf numFmtId="9" fontId="36" fillId="0" borderId="22" xfId="0" applyNumberFormat="1" applyFont="1" applyBorder="1" applyAlignment="1">
      <alignment horizontal="center" vertical="center"/>
    </xf>
    <xf numFmtId="0" fontId="36" fillId="0" borderId="22" xfId="0" applyFont="1" applyBorder="1" applyAlignment="1">
      <alignment wrapText="1"/>
    </xf>
    <xf numFmtId="9" fontId="36" fillId="0" borderId="22" xfId="0" applyNumberFormat="1" applyFont="1" applyFill="1" applyBorder="1" applyAlignment="1">
      <alignment horizontal="center" vertical="center" wrapText="1"/>
    </xf>
    <xf numFmtId="0" fontId="37" fillId="0" borderId="22" xfId="0" applyFont="1" applyBorder="1" applyAlignment="1">
      <alignment horizontal="center" vertical="center"/>
    </xf>
    <xf numFmtId="0" fontId="37" fillId="0" borderId="22" xfId="0" applyFont="1" applyBorder="1" applyAlignment="1">
      <alignment horizontal="center" vertical="center" wrapText="1"/>
    </xf>
    <xf numFmtId="0" fontId="37" fillId="0" borderId="22" xfId="0" applyFont="1" applyBorder="1" applyAlignment="1">
      <alignment horizontal="left" vertical="center" wrapText="1"/>
    </xf>
    <xf numFmtId="0" fontId="37" fillId="0" borderId="22" xfId="0" applyFont="1" applyFill="1" applyBorder="1" applyAlignment="1">
      <alignment horizontal="center" vertical="center" wrapText="1"/>
    </xf>
    <xf numFmtId="10" fontId="36" fillId="0" borderId="22" xfId="0" applyNumberFormat="1" applyFont="1" applyFill="1" applyBorder="1" applyAlignment="1">
      <alignment horizontal="center" vertical="center" wrapText="1"/>
    </xf>
    <xf numFmtId="0" fontId="37" fillId="0" borderId="22" xfId="0" applyFont="1" applyBorder="1"/>
    <xf numFmtId="0" fontId="37" fillId="0" borderId="22" xfId="0" applyFont="1" applyBorder="1" applyAlignment="1">
      <alignment wrapText="1"/>
    </xf>
    <xf numFmtId="0" fontId="36" fillId="0" borderId="22" xfId="0" applyFont="1" applyFill="1" applyBorder="1" applyAlignment="1">
      <alignment horizontal="center" vertical="center" wrapText="1"/>
    </xf>
    <xf numFmtId="9" fontId="37" fillId="0" borderId="22" xfId="0" applyNumberFormat="1" applyFont="1" applyFill="1" applyBorder="1" applyAlignment="1">
      <alignment horizontal="center" vertical="center"/>
    </xf>
    <xf numFmtId="9" fontId="36" fillId="0" borderId="22" xfId="0" applyNumberFormat="1" applyFont="1" applyFill="1" applyBorder="1" applyAlignment="1">
      <alignment horizontal="center" vertical="center"/>
    </xf>
    <xf numFmtId="0" fontId="37" fillId="0" borderId="22" xfId="0" applyFont="1" applyBorder="1" applyAlignment="1">
      <alignment vertical="center"/>
    </xf>
    <xf numFmtId="0" fontId="37" fillId="0" borderId="22" xfId="0" applyFont="1" applyBorder="1" applyAlignment="1">
      <alignment vertical="center" wrapText="1"/>
    </xf>
    <xf numFmtId="166" fontId="0" fillId="0" borderId="0" xfId="4" applyNumberFormat="1" applyFont="1"/>
    <xf numFmtId="9" fontId="37" fillId="0" borderId="22" xfId="0" applyNumberFormat="1" applyFont="1" applyBorder="1" applyAlignment="1">
      <alignment horizontal="center" vertical="center"/>
    </xf>
    <xf numFmtId="0" fontId="37" fillId="0" borderId="23" xfId="0" applyFont="1" applyBorder="1" applyAlignment="1">
      <alignment horizontal="center" vertical="center"/>
    </xf>
    <xf numFmtId="0" fontId="37" fillId="0" borderId="23" xfId="0" applyFont="1" applyBorder="1" applyAlignment="1">
      <alignment horizontal="center" vertical="center" wrapText="1"/>
    </xf>
    <xf numFmtId="0" fontId="37" fillId="0" borderId="23" xfId="0" applyFont="1" applyBorder="1"/>
    <xf numFmtId="0" fontId="37" fillId="0" borderId="23" xfId="0" applyFont="1" applyFill="1" applyBorder="1" applyAlignment="1">
      <alignment horizontal="center" vertical="center"/>
    </xf>
    <xf numFmtId="0" fontId="37" fillId="0" borderId="23" xfId="0" applyFont="1" applyFill="1" applyBorder="1" applyAlignment="1">
      <alignment vertical="center" wrapText="1"/>
    </xf>
    <xf numFmtId="0" fontId="36" fillId="0" borderId="23" xfId="0" applyFont="1" applyFill="1" applyBorder="1" applyAlignment="1">
      <alignment horizontal="center" vertical="center"/>
    </xf>
    <xf numFmtId="0" fontId="36" fillId="0" borderId="0" xfId="0" applyFont="1"/>
    <xf numFmtId="9" fontId="36" fillId="0" borderId="0" xfId="0" applyNumberFormat="1" applyFont="1" applyAlignment="1">
      <alignment horizontal="center"/>
    </xf>
    <xf numFmtId="10" fontId="43" fillId="14" borderId="0" xfId="0" applyNumberFormat="1" applyFont="1" applyFill="1"/>
    <xf numFmtId="0" fontId="0" fillId="21" borderId="0" xfId="0" applyFill="1"/>
    <xf numFmtId="0" fontId="47" fillId="0" borderId="22" xfId="0" applyFont="1" applyBorder="1" applyAlignment="1">
      <alignment wrapText="1"/>
    </xf>
    <xf numFmtId="9" fontId="0" fillId="21" borderId="0" xfId="0" applyNumberFormat="1" applyFill="1"/>
    <xf numFmtId="167" fontId="3" fillId="5" borderId="8" xfId="9" applyNumberFormat="1" applyFont="1" applyFill="1" applyBorder="1" applyAlignment="1">
      <alignment wrapText="1"/>
    </xf>
    <xf numFmtId="0" fontId="5" fillId="22" borderId="12" xfId="2" applyFont="1" applyFill="1" applyBorder="1" applyAlignment="1">
      <alignment horizontal="center"/>
    </xf>
    <xf numFmtId="0" fontId="5" fillId="22" borderId="12" xfId="2" applyFont="1" applyFill="1" applyBorder="1" applyAlignment="1">
      <alignment horizontal="left"/>
    </xf>
    <xf numFmtId="167" fontId="3" fillId="0" borderId="0" xfId="9" applyNumberFormat="1" applyFont="1" applyAlignment="1"/>
    <xf numFmtId="167" fontId="3" fillId="5" borderId="9" xfId="9" applyNumberFormat="1" applyFont="1" applyFill="1" applyBorder="1" applyAlignment="1">
      <alignment wrapText="1"/>
    </xf>
    <xf numFmtId="167" fontId="3" fillId="0" borderId="0" xfId="9" applyNumberFormat="1" applyFont="1" applyBorder="1" applyAlignment="1"/>
    <xf numFmtId="0" fontId="5" fillId="5" borderId="0" xfId="2" applyFont="1" applyFill="1" applyBorder="1" applyAlignment="1">
      <alignment horizontal="left"/>
    </xf>
    <xf numFmtId="167" fontId="3" fillId="5" borderId="0" xfId="9" applyNumberFormat="1" applyFont="1" applyFill="1" applyBorder="1" applyAlignment="1"/>
    <xf numFmtId="167" fontId="3" fillId="5" borderId="0" xfId="9" applyNumberFormat="1" applyFont="1" applyFill="1" applyBorder="1" applyAlignment="1">
      <alignment horizontal="center"/>
    </xf>
    <xf numFmtId="167" fontId="3" fillId="5" borderId="9" xfId="9" applyNumberFormat="1" applyFont="1" applyFill="1" applyBorder="1" applyAlignment="1">
      <alignment horizontal="center" wrapText="1"/>
    </xf>
    <xf numFmtId="167" fontId="5" fillId="5" borderId="10" xfId="9" applyNumberFormat="1" applyFont="1" applyFill="1" applyBorder="1" applyAlignment="1">
      <alignment wrapText="1"/>
    </xf>
    <xf numFmtId="167" fontId="5" fillId="0" borderId="16" xfId="9" applyNumberFormat="1" applyFont="1" applyBorder="1" applyAlignment="1"/>
    <xf numFmtId="167" fontId="5" fillId="5" borderId="17" xfId="9" applyNumberFormat="1" applyFont="1" applyFill="1" applyBorder="1" applyAlignment="1">
      <alignment horizontal="left"/>
    </xf>
    <xf numFmtId="167" fontId="5" fillId="5" borderId="17" xfId="9" applyNumberFormat="1" applyFont="1" applyFill="1" applyBorder="1" applyAlignment="1">
      <alignment horizontal="center"/>
    </xf>
    <xf numFmtId="167" fontId="5" fillId="5" borderId="17" xfId="9" applyNumberFormat="1" applyFont="1" applyFill="1" applyBorder="1" applyAlignment="1"/>
    <xf numFmtId="15" fontId="5" fillId="5" borderId="17" xfId="9" applyNumberFormat="1" applyFont="1" applyFill="1" applyBorder="1" applyAlignment="1">
      <alignment horizontal="center"/>
    </xf>
    <xf numFmtId="167" fontId="5" fillId="0" borderId="0" xfId="9" applyNumberFormat="1" applyFont="1" applyAlignment="1"/>
    <xf numFmtId="167" fontId="5" fillId="5" borderId="16" xfId="9" applyNumberFormat="1" applyFont="1" applyFill="1" applyBorder="1" applyAlignment="1">
      <alignment wrapText="1"/>
    </xf>
    <xf numFmtId="167" fontId="48" fillId="5" borderId="17" xfId="9" applyNumberFormat="1" applyFont="1" applyFill="1" applyBorder="1" applyAlignment="1">
      <alignment horizontal="center"/>
    </xf>
    <xf numFmtId="167" fontId="5" fillId="23" borderId="19" xfId="9" applyNumberFormat="1" applyFont="1" applyFill="1" applyBorder="1" applyAlignment="1">
      <alignment horizontal="center" wrapText="1"/>
    </xf>
    <xf numFmtId="167" fontId="5" fillId="0" borderId="19" xfId="9" applyNumberFormat="1" applyFont="1" applyBorder="1" applyAlignment="1">
      <alignment horizontal="center"/>
    </xf>
    <xf numFmtId="167" fontId="49" fillId="0" borderId="1" xfId="9" applyNumberFormat="1" applyFont="1" applyBorder="1" applyAlignment="1">
      <alignment horizontal="center"/>
    </xf>
    <xf numFmtId="167" fontId="4" fillId="23" borderId="1" xfId="9" applyNumberFormat="1" applyFont="1" applyFill="1" applyBorder="1" applyAlignment="1">
      <alignment horizontal="center"/>
    </xf>
    <xf numFmtId="167" fontId="4" fillId="3" borderId="1" xfId="9" applyNumberFormat="1" applyFont="1" applyFill="1" applyBorder="1" applyAlignment="1">
      <alignment horizontal="center"/>
    </xf>
    <xf numFmtId="0" fontId="3" fillId="0" borderId="0" xfId="2" applyFont="1" applyAlignment="1">
      <alignment horizontal="center"/>
    </xf>
    <xf numFmtId="167" fontId="5" fillId="3" borderId="19" xfId="9" applyNumberFormat="1" applyFont="1" applyFill="1" applyBorder="1" applyAlignment="1">
      <alignment wrapText="1"/>
    </xf>
    <xf numFmtId="167" fontId="5" fillId="3" borderId="19" xfId="9" applyNumberFormat="1" applyFont="1" applyFill="1" applyBorder="1" applyAlignment="1">
      <alignment horizontal="left"/>
    </xf>
    <xf numFmtId="167" fontId="48" fillId="3" borderId="1" xfId="9" applyNumberFormat="1" applyFont="1" applyFill="1" applyBorder="1" applyAlignment="1">
      <alignment horizontal="left"/>
    </xf>
    <xf numFmtId="167" fontId="5" fillId="3" borderId="1" xfId="9" applyNumberFormat="1" applyFont="1" applyFill="1" applyBorder="1" applyAlignment="1">
      <alignment horizontal="left"/>
    </xf>
    <xf numFmtId="167" fontId="50" fillId="3" borderId="1" xfId="9" applyNumberFormat="1" applyFont="1" applyFill="1" applyBorder="1" applyAlignment="1">
      <alignment horizontal="left"/>
    </xf>
    <xf numFmtId="0" fontId="3" fillId="0" borderId="0" xfId="2" applyFont="1" applyAlignment="1"/>
    <xf numFmtId="167" fontId="3" fillId="0" borderId="0" xfId="2" applyNumberFormat="1" applyFont="1" applyAlignment="1"/>
    <xf numFmtId="167" fontId="1" fillId="24" borderId="1" xfId="9" applyNumberFormat="1" applyFont="1" applyFill="1" applyBorder="1" applyAlignment="1"/>
    <xf numFmtId="167" fontId="1" fillId="24" borderId="1" xfId="9" applyNumberFormat="1" applyFont="1" applyFill="1" applyBorder="1" applyAlignment="1">
      <alignment horizontal="center"/>
    </xf>
    <xf numFmtId="167" fontId="1" fillId="3" borderId="1" xfId="9" applyNumberFormat="1" applyFont="1" applyFill="1" applyBorder="1" applyAlignment="1">
      <alignment horizontal="left"/>
    </xf>
    <xf numFmtId="0" fontId="2" fillId="0" borderId="0" xfId="2" applyFont="1" applyAlignment="1"/>
    <xf numFmtId="167" fontId="2" fillId="0" borderId="0" xfId="2" applyNumberFormat="1" applyFont="1" applyAlignment="1"/>
    <xf numFmtId="167" fontId="1" fillId="15" borderId="1" xfId="9" applyNumberFormat="1" applyFont="1" applyFill="1" applyBorder="1" applyAlignment="1">
      <alignment wrapText="1"/>
    </xf>
    <xf numFmtId="167" fontId="1" fillId="15" borderId="1" xfId="9" applyNumberFormat="1" applyFont="1" applyFill="1" applyBorder="1" applyAlignment="1">
      <alignment horizontal="center"/>
    </xf>
    <xf numFmtId="16" fontId="2" fillId="15" borderId="0" xfId="2" applyNumberFormat="1" applyFont="1" applyFill="1" applyAlignment="1"/>
    <xf numFmtId="0" fontId="2" fillId="15" borderId="0" xfId="2" applyFont="1" applyFill="1" applyAlignment="1"/>
    <xf numFmtId="167" fontId="2" fillId="5" borderId="1" xfId="9" applyNumberFormat="1" applyFont="1" applyFill="1" applyBorder="1" applyAlignment="1">
      <alignment wrapText="1"/>
    </xf>
    <xf numFmtId="167" fontId="1" fillId="5" borderId="1" xfId="9" applyNumberFormat="1" applyFont="1" applyFill="1" applyBorder="1" applyAlignment="1">
      <alignment horizontal="center"/>
    </xf>
    <xf numFmtId="167" fontId="2" fillId="5" borderId="1" xfId="9" applyNumberFormat="1" applyFont="1" applyFill="1" applyBorder="1" applyAlignment="1">
      <alignment horizontal="left"/>
    </xf>
    <xf numFmtId="167" fontId="1" fillId="5" borderId="1" xfId="9" applyNumberFormat="1" applyFont="1" applyFill="1" applyBorder="1" applyAlignment="1">
      <alignment horizontal="left"/>
    </xf>
    <xf numFmtId="167" fontId="1" fillId="3" borderId="1" xfId="9" applyNumberFormat="1" applyFont="1" applyFill="1" applyBorder="1" applyAlignment="1">
      <alignment horizontal="center"/>
    </xf>
    <xf numFmtId="0" fontId="2" fillId="0" borderId="0" xfId="2" applyFont="1" applyBorder="1" applyAlignment="1"/>
    <xf numFmtId="0" fontId="2" fillId="0" borderId="24" xfId="2" applyFont="1" applyBorder="1" applyAlignment="1"/>
    <xf numFmtId="49" fontId="2" fillId="5" borderId="1" xfId="9" applyNumberFormat="1" applyFont="1" applyFill="1" applyBorder="1" applyAlignment="1">
      <alignment wrapText="1"/>
    </xf>
    <xf numFmtId="167" fontId="2" fillId="5" borderId="1" xfId="9" applyNumberFormat="1" applyFont="1" applyFill="1" applyBorder="1" applyAlignment="1">
      <alignment horizontal="center"/>
    </xf>
    <xf numFmtId="0" fontId="1" fillId="0" borderId="0" xfId="2" applyFont="1" applyBorder="1" applyAlignment="1"/>
    <xf numFmtId="0" fontId="1" fillId="0" borderId="24" xfId="2" applyFont="1" applyBorder="1" applyAlignment="1"/>
    <xf numFmtId="0" fontId="1" fillId="0" borderId="0" xfId="2" applyFont="1" applyAlignment="1"/>
    <xf numFmtId="167" fontId="2" fillId="3" borderId="1" xfId="9" applyNumberFormat="1" applyFont="1" applyFill="1" applyBorder="1" applyAlignment="1">
      <alignment horizontal="center"/>
    </xf>
    <xf numFmtId="167" fontId="2" fillId="0" borderId="1" xfId="10" applyNumberFormat="1" applyFont="1" applyBorder="1" applyAlignment="1">
      <alignment horizontal="left" wrapText="1"/>
    </xf>
    <xf numFmtId="43" fontId="2" fillId="5" borderId="1" xfId="11" applyFont="1" applyFill="1" applyBorder="1" applyAlignment="1">
      <alignment horizontal="left"/>
    </xf>
    <xf numFmtId="167" fontId="2" fillId="5" borderId="1" xfId="6" applyNumberFormat="1" applyFont="1" applyFill="1" applyBorder="1" applyAlignment="1"/>
    <xf numFmtId="167" fontId="1" fillId="3" borderId="1" xfId="11" applyNumberFormat="1" applyFont="1" applyFill="1" applyBorder="1" applyAlignment="1">
      <alignment horizontal="center"/>
    </xf>
    <xf numFmtId="0" fontId="2" fillId="5" borderId="1" xfId="2" applyFont="1" applyFill="1" applyBorder="1" applyAlignment="1">
      <alignment wrapText="1"/>
    </xf>
    <xf numFmtId="167" fontId="1" fillId="15" borderId="1" xfId="9" applyNumberFormat="1" applyFont="1" applyFill="1" applyBorder="1" applyAlignment="1">
      <alignment horizontal="left"/>
    </xf>
    <xf numFmtId="16" fontId="1" fillId="15" borderId="0" xfId="2" applyNumberFormat="1" applyFont="1" applyFill="1" applyAlignment="1"/>
    <xf numFmtId="0" fontId="1" fillId="15" borderId="0" xfId="2" applyFont="1" applyFill="1" applyAlignment="1"/>
    <xf numFmtId="167" fontId="2" fillId="0" borderId="1" xfId="12" applyNumberFormat="1" applyFont="1" applyBorder="1" applyAlignment="1">
      <alignment wrapText="1"/>
    </xf>
    <xf numFmtId="167" fontId="2" fillId="0" borderId="1" xfId="12" applyNumberFormat="1" applyFont="1" applyBorder="1" applyAlignment="1">
      <alignment horizontal="left" wrapText="1"/>
    </xf>
    <xf numFmtId="167" fontId="2" fillId="5" borderId="1" xfId="12" applyNumberFormat="1" applyFont="1" applyFill="1" applyBorder="1" applyAlignment="1"/>
    <xf numFmtId="167" fontId="1" fillId="0" borderId="1" xfId="12" applyNumberFormat="1" applyFont="1" applyBorder="1" applyAlignment="1"/>
    <xf numFmtId="167" fontId="2" fillId="0" borderId="1" xfId="12" applyNumberFormat="1" applyFont="1" applyBorder="1" applyAlignment="1"/>
    <xf numFmtId="167" fontId="2" fillId="0" borderId="1" xfId="9" applyNumberFormat="1" applyFont="1" applyBorder="1" applyAlignment="1">
      <alignment wrapText="1"/>
    </xf>
    <xf numFmtId="167" fontId="2" fillId="0" borderId="1" xfId="12" applyNumberFormat="1" applyFont="1" applyFill="1" applyBorder="1" applyAlignment="1"/>
    <xf numFmtId="167" fontId="1" fillId="5" borderId="1" xfId="9" applyNumberFormat="1" applyFont="1" applyFill="1" applyBorder="1" applyAlignment="1">
      <alignment wrapText="1"/>
    </xf>
    <xf numFmtId="0" fontId="1" fillId="5" borderId="0" xfId="2" applyFont="1" applyFill="1" applyBorder="1" applyAlignment="1"/>
    <xf numFmtId="0" fontId="1" fillId="5" borderId="24" xfId="2" applyFont="1" applyFill="1" applyBorder="1" applyAlignment="1"/>
    <xf numFmtId="0" fontId="1" fillId="5" borderId="0" xfId="2" applyFont="1" applyFill="1" applyAlignment="1"/>
    <xf numFmtId="167" fontId="2" fillId="15" borderId="1" xfId="9" applyNumberFormat="1" applyFont="1" applyFill="1" applyBorder="1" applyAlignment="1">
      <alignment horizontal="left"/>
    </xf>
    <xf numFmtId="167" fontId="2" fillId="5" borderId="1" xfId="10" applyNumberFormat="1" applyFont="1" applyFill="1" applyBorder="1" applyAlignment="1">
      <alignment horizontal="justify" wrapText="1"/>
    </xf>
    <xf numFmtId="169" fontId="2" fillId="5" borderId="1" xfId="11" applyNumberFormat="1" applyFont="1" applyFill="1" applyBorder="1" applyAlignment="1">
      <alignment horizontal="left"/>
    </xf>
    <xf numFmtId="167" fontId="2" fillId="0" borderId="1" xfId="10" applyNumberFormat="1" applyFont="1" applyBorder="1" applyAlignment="1"/>
    <xf numFmtId="0" fontId="2" fillId="0" borderId="1" xfId="2" applyFont="1" applyBorder="1" applyAlignment="1"/>
    <xf numFmtId="167" fontId="2" fillId="0" borderId="1" xfId="10" applyNumberFormat="1" applyFont="1" applyBorder="1" applyAlignment="1">
      <alignment wrapText="1"/>
    </xf>
    <xf numFmtId="170" fontId="2" fillId="5" borderId="1" xfId="6" applyNumberFormat="1" applyFont="1" applyFill="1" applyBorder="1" applyAlignment="1"/>
    <xf numFmtId="167" fontId="2" fillId="5" borderId="1" xfId="10" applyNumberFormat="1" applyFont="1" applyFill="1" applyBorder="1" applyAlignment="1">
      <alignment horizontal="left"/>
    </xf>
    <xf numFmtId="167" fontId="2" fillId="5" borderId="1" xfId="13" applyNumberFormat="1" applyFont="1" applyFill="1" applyBorder="1" applyAlignment="1"/>
    <xf numFmtId="167" fontId="1" fillId="3" borderId="1" xfId="14" applyNumberFormat="1" applyFont="1" applyFill="1" applyBorder="1" applyAlignment="1">
      <alignment horizontal="center"/>
    </xf>
    <xf numFmtId="167" fontId="2" fillId="5" borderId="1" xfId="10" applyNumberFormat="1" applyFont="1" applyFill="1" applyBorder="1" applyAlignment="1">
      <alignment horizontal="left" wrapText="1"/>
    </xf>
    <xf numFmtId="167" fontId="25" fillId="5" borderId="1" xfId="10" applyNumberFormat="1" applyFont="1" applyFill="1" applyBorder="1" applyAlignment="1">
      <alignment wrapText="1"/>
    </xf>
    <xf numFmtId="167" fontId="2" fillId="5" borderId="1" xfId="10" applyNumberFormat="1" applyFont="1" applyFill="1" applyBorder="1" applyAlignment="1"/>
    <xf numFmtId="167" fontId="1" fillId="5" borderId="1" xfId="11" applyNumberFormat="1" applyFont="1" applyFill="1" applyBorder="1" applyAlignment="1">
      <alignment horizontal="center"/>
    </xf>
    <xf numFmtId="0" fontId="2" fillId="5" borderId="0" xfId="2" applyFont="1" applyFill="1" applyBorder="1" applyAlignment="1"/>
    <xf numFmtId="0" fontId="2" fillId="5" borderId="24" xfId="2" applyFont="1" applyFill="1" applyBorder="1" applyAlignment="1"/>
    <xf numFmtId="0" fontId="2" fillId="5" borderId="0" xfId="2" applyFont="1" applyFill="1" applyAlignment="1"/>
    <xf numFmtId="0" fontId="2" fillId="15" borderId="1" xfId="2" applyFont="1" applyFill="1" applyBorder="1" applyAlignment="1"/>
    <xf numFmtId="167" fontId="1" fillId="15" borderId="0" xfId="2" applyNumberFormat="1" applyFont="1" applyFill="1" applyAlignment="1"/>
    <xf numFmtId="0" fontId="52" fillId="5" borderId="25" xfId="15" applyNumberFormat="1" applyFont="1" applyFill="1" applyBorder="1" applyAlignment="1">
      <alignment wrapText="1" readingOrder="1"/>
    </xf>
    <xf numFmtId="167" fontId="2" fillId="0" borderId="1" xfId="9" applyNumberFormat="1" applyFont="1" applyBorder="1" applyAlignment="1"/>
    <xf numFmtId="0" fontId="52" fillId="5" borderId="1" xfId="15" applyNumberFormat="1" applyFont="1" applyFill="1" applyBorder="1" applyAlignment="1">
      <alignment wrapText="1" readingOrder="1"/>
    </xf>
    <xf numFmtId="0" fontId="52" fillId="5" borderId="26" xfId="15" applyNumberFormat="1" applyFont="1" applyFill="1" applyBorder="1" applyAlignment="1">
      <alignment horizontal="left" wrapText="1" readingOrder="1"/>
    </xf>
    <xf numFmtId="167" fontId="2" fillId="5" borderId="1" xfId="9" applyNumberFormat="1" applyFont="1" applyFill="1" applyBorder="1" applyAlignment="1"/>
    <xf numFmtId="0" fontId="52" fillId="0" borderId="26" xfId="15" applyNumberFormat="1" applyFont="1" applyFill="1" applyBorder="1" applyAlignment="1">
      <alignment horizontal="left" wrapText="1" readingOrder="1"/>
    </xf>
    <xf numFmtId="0" fontId="2" fillId="5" borderId="1" xfId="2" applyFont="1" applyFill="1" applyBorder="1" applyAlignment="1"/>
    <xf numFmtId="167" fontId="1" fillId="15" borderId="1" xfId="16" applyNumberFormat="1" applyFont="1" applyFill="1" applyBorder="1" applyAlignment="1">
      <alignment wrapText="1"/>
    </xf>
    <xf numFmtId="167" fontId="1" fillId="15" borderId="1" xfId="16" applyNumberFormat="1" applyFont="1" applyFill="1" applyBorder="1" applyAlignment="1">
      <alignment horizontal="center"/>
    </xf>
    <xf numFmtId="167" fontId="1" fillId="15" borderId="1" xfId="16" applyNumberFormat="1" applyFont="1" applyFill="1" applyBorder="1" applyAlignment="1">
      <alignment horizontal="left"/>
    </xf>
    <xf numFmtId="16" fontId="1" fillId="15" borderId="0" xfId="17" applyNumberFormat="1" applyFont="1" applyFill="1" applyAlignment="1"/>
    <xf numFmtId="0" fontId="1" fillId="15" borderId="0" xfId="17" applyFont="1" applyFill="1" applyAlignment="1"/>
    <xf numFmtId="167" fontId="2" fillId="5" borderId="1" xfId="9" applyNumberFormat="1" applyFont="1" applyFill="1" applyBorder="1" applyAlignment="1">
      <alignment horizontal="center" wrapText="1"/>
    </xf>
    <xf numFmtId="49" fontId="1" fillId="3" borderId="1" xfId="9" applyNumberFormat="1" applyFont="1" applyFill="1" applyBorder="1" applyAlignment="1">
      <alignment horizontal="center"/>
    </xf>
    <xf numFmtId="49" fontId="2" fillId="5" borderId="1" xfId="9" applyNumberFormat="1" applyFont="1" applyFill="1" applyBorder="1" applyAlignment="1"/>
    <xf numFmtId="49" fontId="2" fillId="0" borderId="1" xfId="9" applyNumberFormat="1" applyFont="1" applyBorder="1" applyAlignment="1">
      <alignment horizontal="left" wrapText="1"/>
    </xf>
    <xf numFmtId="164" fontId="2" fillId="5" borderId="1" xfId="18" applyFont="1" applyFill="1" applyBorder="1" applyAlignment="1"/>
    <xf numFmtId="49" fontId="2" fillId="0" borderId="1" xfId="9" applyNumberFormat="1" applyFont="1" applyBorder="1" applyAlignment="1"/>
    <xf numFmtId="167" fontId="2" fillId="0" borderId="1" xfId="9" applyNumberFormat="1" applyFont="1" applyBorder="1" applyAlignment="1">
      <alignment horizontal="justify" wrapText="1"/>
    </xf>
    <xf numFmtId="167" fontId="2" fillId="0" borderId="1" xfId="9" applyNumberFormat="1" applyFont="1" applyBorder="1" applyAlignment="1">
      <alignment horizontal="left"/>
    </xf>
    <xf numFmtId="167" fontId="2" fillId="0" borderId="1" xfId="9" applyNumberFormat="1" applyFont="1" applyBorder="1" applyAlignment="1">
      <alignment horizontal="left" wrapText="1"/>
    </xf>
    <xf numFmtId="167" fontId="2" fillId="5" borderId="1" xfId="9" applyNumberFormat="1" applyFont="1" applyFill="1" applyBorder="1" applyAlignment="1">
      <alignment horizontal="left" wrapText="1"/>
    </xf>
    <xf numFmtId="167" fontId="2" fillId="5" borderId="16" xfId="14" applyNumberFormat="1" applyFont="1" applyFill="1" applyBorder="1" applyAlignment="1">
      <alignment wrapText="1"/>
    </xf>
    <xf numFmtId="167" fontId="2" fillId="5" borderId="16" xfId="14" applyNumberFormat="1" applyFont="1" applyFill="1" applyBorder="1" applyAlignment="1">
      <alignment horizontal="left"/>
    </xf>
    <xf numFmtId="167" fontId="2" fillId="5" borderId="1" xfId="14" applyNumberFormat="1" applyFont="1" applyFill="1" applyBorder="1" applyAlignment="1"/>
    <xf numFmtId="167" fontId="2" fillId="5" borderId="19" xfId="14" applyNumberFormat="1" applyFont="1" applyFill="1" applyBorder="1" applyAlignment="1">
      <alignment wrapText="1"/>
    </xf>
    <xf numFmtId="167" fontId="2" fillId="5" borderId="19" xfId="14" applyNumberFormat="1" applyFont="1" applyFill="1" applyBorder="1" applyAlignment="1">
      <alignment horizontal="left"/>
    </xf>
    <xf numFmtId="167" fontId="1" fillId="0" borderId="1" xfId="16" applyNumberFormat="1" applyFont="1" applyFill="1" applyBorder="1" applyAlignment="1">
      <alignment wrapText="1"/>
    </xf>
    <xf numFmtId="0" fontId="2" fillId="5" borderId="1" xfId="19" applyFont="1" applyFill="1" applyBorder="1" applyAlignment="1">
      <alignment horizontal="left"/>
    </xf>
    <xf numFmtId="167" fontId="2" fillId="0" borderId="1" xfId="9" applyNumberFormat="1" applyFont="1" applyBorder="1" applyAlignment="1">
      <alignment horizontal="right"/>
    </xf>
    <xf numFmtId="167" fontId="2" fillId="6" borderId="1" xfId="9" applyNumberFormat="1" applyFont="1" applyFill="1" applyBorder="1" applyAlignment="1">
      <alignment wrapText="1"/>
    </xf>
    <xf numFmtId="167" fontId="2" fillId="6" borderId="1" xfId="9" applyNumberFormat="1" applyFont="1" applyFill="1" applyBorder="1" applyAlignment="1">
      <alignment horizontal="left" wrapText="1"/>
    </xf>
    <xf numFmtId="167" fontId="2" fillId="3" borderId="1" xfId="9" applyNumberFormat="1" applyFont="1" applyFill="1" applyBorder="1" applyAlignment="1">
      <alignment horizontal="left" wrapText="1"/>
    </xf>
    <xf numFmtId="167" fontId="2" fillId="3" borderId="1" xfId="9" applyNumberFormat="1" applyFont="1" applyFill="1" applyBorder="1" applyAlignment="1"/>
    <xf numFmtId="167" fontId="2" fillId="25" borderId="1" xfId="9" applyNumberFormat="1" applyFont="1" applyFill="1" applyBorder="1" applyAlignment="1">
      <alignment wrapText="1"/>
    </xf>
    <xf numFmtId="167" fontId="2" fillId="25" borderId="1" xfId="9" applyNumberFormat="1" applyFont="1" applyFill="1" applyBorder="1" applyAlignment="1">
      <alignment horizontal="left" wrapText="1"/>
    </xf>
    <xf numFmtId="167" fontId="2" fillId="0" borderId="8" xfId="9" applyNumberFormat="1" applyFont="1" applyBorder="1" applyAlignment="1">
      <alignment horizontal="left" wrapText="1"/>
    </xf>
    <xf numFmtId="167" fontId="2" fillId="5" borderId="8" xfId="9" applyNumberFormat="1" applyFont="1" applyFill="1" applyBorder="1" applyAlignment="1"/>
    <xf numFmtId="167" fontId="2" fillId="0" borderId="8" xfId="9" applyNumberFormat="1" applyFont="1" applyBorder="1" applyAlignment="1"/>
    <xf numFmtId="167" fontId="1" fillId="3" borderId="8" xfId="9" applyNumberFormat="1" applyFont="1" applyFill="1" applyBorder="1" applyAlignment="1">
      <alignment horizontal="center"/>
    </xf>
    <xf numFmtId="167" fontId="2" fillId="5" borderId="19" xfId="9" applyNumberFormat="1" applyFont="1" applyFill="1" applyBorder="1" applyAlignment="1"/>
    <xf numFmtId="167" fontId="2" fillId="5" borderId="9" xfId="9" applyNumberFormat="1" applyFont="1" applyFill="1" applyBorder="1" applyAlignment="1"/>
    <xf numFmtId="167" fontId="2" fillId="0" borderId="9" xfId="9" applyNumberFormat="1" applyFont="1" applyBorder="1" applyAlignment="1"/>
    <xf numFmtId="167" fontId="2" fillId="5" borderId="10" xfId="9" applyNumberFormat="1" applyFont="1" applyFill="1" applyBorder="1" applyAlignment="1"/>
    <xf numFmtId="167" fontId="2" fillId="0" borderId="10" xfId="9" applyNumberFormat="1" applyFont="1" applyBorder="1" applyAlignment="1"/>
    <xf numFmtId="167" fontId="2" fillId="0" borderId="10" xfId="9" applyNumberFormat="1" applyFont="1" applyBorder="1" applyAlignment="1">
      <alignment horizontal="left" wrapText="1"/>
    </xf>
    <xf numFmtId="167" fontId="1" fillId="3" borderId="10" xfId="9" applyNumberFormat="1" applyFont="1" applyFill="1" applyBorder="1" applyAlignment="1">
      <alignment horizontal="center"/>
    </xf>
    <xf numFmtId="167" fontId="2" fillId="0" borderId="21" xfId="16" applyNumberFormat="1" applyFont="1" applyBorder="1" applyAlignment="1">
      <alignment horizontal="left"/>
    </xf>
    <xf numFmtId="167" fontId="2" fillId="0" borderId="21" xfId="16" applyNumberFormat="1" applyFont="1" applyBorder="1" applyAlignment="1"/>
    <xf numFmtId="167" fontId="1" fillId="3" borderId="21" xfId="16" applyNumberFormat="1" applyFont="1" applyFill="1" applyBorder="1" applyAlignment="1">
      <alignment horizontal="center"/>
    </xf>
    <xf numFmtId="0" fontId="2" fillId="0" borderId="0" xfId="17" applyFont="1" applyAlignment="1"/>
    <xf numFmtId="167" fontId="2" fillId="0" borderId="22" xfId="16" applyNumberFormat="1" applyFont="1" applyBorder="1" applyAlignment="1">
      <alignment horizontal="left"/>
    </xf>
    <xf numFmtId="167" fontId="2" fillId="0" borderId="22" xfId="16" applyNumberFormat="1" applyFont="1" applyBorder="1" applyAlignment="1"/>
    <xf numFmtId="167" fontId="1" fillId="3" borderId="22" xfId="16" applyNumberFormat="1" applyFont="1" applyFill="1" applyBorder="1" applyAlignment="1">
      <alignment horizontal="center"/>
    </xf>
    <xf numFmtId="0" fontId="2" fillId="0" borderId="22" xfId="17" applyFont="1" applyBorder="1" applyAlignment="1">
      <alignment wrapText="1"/>
    </xf>
    <xf numFmtId="0" fontId="2" fillId="0" borderId="23" xfId="17" applyFont="1" applyBorder="1" applyAlignment="1">
      <alignment wrapText="1"/>
    </xf>
    <xf numFmtId="167" fontId="2" fillId="0" borderId="23" xfId="16" applyNumberFormat="1" applyFont="1" applyBorder="1" applyAlignment="1">
      <alignment horizontal="left"/>
    </xf>
    <xf numFmtId="167" fontId="2" fillId="0" borderId="23" xfId="16" applyNumberFormat="1" applyFont="1" applyBorder="1" applyAlignment="1"/>
    <xf numFmtId="167" fontId="1" fillId="3" borderId="23" xfId="16" applyNumberFormat="1" applyFont="1" applyFill="1" applyBorder="1" applyAlignment="1">
      <alignment horizontal="center"/>
    </xf>
    <xf numFmtId="0" fontId="2" fillId="0" borderId="21" xfId="17" applyFont="1" applyBorder="1" applyAlignment="1">
      <alignment wrapText="1"/>
    </xf>
    <xf numFmtId="0" fontId="2" fillId="5" borderId="18" xfId="2" applyFont="1" applyFill="1" applyBorder="1" applyAlignment="1">
      <alignment horizontal="left"/>
    </xf>
    <xf numFmtId="3" fontId="2" fillId="0" borderId="10" xfId="2" applyNumberFormat="1" applyFont="1" applyBorder="1" applyAlignment="1"/>
    <xf numFmtId="167" fontId="2" fillId="0" borderId="10" xfId="14" applyNumberFormat="1" applyFont="1" applyBorder="1" applyAlignment="1"/>
    <xf numFmtId="167" fontId="2" fillId="0" borderId="10" xfId="14" applyNumberFormat="1" applyFont="1" applyFill="1" applyBorder="1" applyAlignment="1"/>
    <xf numFmtId="167" fontId="1" fillId="3" borderId="10" xfId="14" applyNumberFormat="1" applyFont="1" applyFill="1" applyBorder="1" applyAlignment="1">
      <alignment horizontal="center"/>
    </xf>
    <xf numFmtId="167" fontId="2" fillId="5" borderId="10" xfId="14" applyNumberFormat="1" applyFont="1" applyFill="1" applyBorder="1" applyAlignment="1"/>
    <xf numFmtId="0" fontId="2" fillId="5" borderId="13" xfId="2" applyFont="1" applyFill="1" applyBorder="1" applyAlignment="1">
      <alignment horizontal="left"/>
    </xf>
    <xf numFmtId="3" fontId="2" fillId="0" borderId="1" xfId="2" applyNumberFormat="1" applyFont="1" applyBorder="1" applyAlignment="1"/>
    <xf numFmtId="167" fontId="2" fillId="0" borderId="1" xfId="14" applyNumberFormat="1" applyFont="1" applyBorder="1" applyAlignment="1"/>
    <xf numFmtId="167" fontId="2" fillId="0" borderId="1" xfId="14" applyNumberFormat="1" applyFont="1" applyFill="1" applyBorder="1" applyAlignment="1"/>
    <xf numFmtId="167" fontId="2" fillId="0" borderId="19" xfId="14" applyNumberFormat="1" applyFont="1" applyBorder="1" applyAlignment="1"/>
    <xf numFmtId="3" fontId="2" fillId="0" borderId="19" xfId="2" applyNumberFormat="1" applyFont="1" applyBorder="1" applyAlignment="1"/>
    <xf numFmtId="167" fontId="2" fillId="0" borderId="10" xfId="14" applyNumberFormat="1" applyFont="1" applyBorder="1" applyAlignment="1">
      <alignment horizontal="left" wrapText="1"/>
    </xf>
    <xf numFmtId="167" fontId="2" fillId="0" borderId="16" xfId="14" applyNumberFormat="1" applyFont="1" applyBorder="1" applyAlignment="1"/>
    <xf numFmtId="167" fontId="2" fillId="0" borderId="1" xfId="14" applyNumberFormat="1" applyFont="1" applyBorder="1" applyAlignment="1">
      <alignment horizontal="left" wrapText="1"/>
    </xf>
    <xf numFmtId="167" fontId="2" fillId="0" borderId="1" xfId="14" applyNumberFormat="1" applyFont="1" applyBorder="1" applyAlignment="1">
      <alignment horizontal="left"/>
    </xf>
    <xf numFmtId="0" fontId="1" fillId="0" borderId="0" xfId="17" applyFont="1" applyAlignment="1"/>
    <xf numFmtId="167" fontId="2" fillId="0" borderId="8" xfId="14" applyNumberFormat="1" applyFont="1" applyBorder="1" applyAlignment="1">
      <alignment horizontal="left"/>
    </xf>
    <xf numFmtId="167" fontId="2" fillId="5" borderId="8" xfId="14" applyNumberFormat="1" applyFont="1" applyFill="1" applyBorder="1" applyAlignment="1"/>
    <xf numFmtId="167" fontId="2" fillId="0" borderId="8" xfId="14" applyNumberFormat="1" applyFont="1" applyBorder="1" applyAlignment="1"/>
    <xf numFmtId="167" fontId="2" fillId="0" borderId="8" xfId="14" applyNumberFormat="1" applyFont="1" applyFill="1" applyBorder="1" applyAlignment="1"/>
    <xf numFmtId="167" fontId="1" fillId="3" borderId="8" xfId="14" applyNumberFormat="1" applyFont="1" applyFill="1" applyBorder="1" applyAlignment="1">
      <alignment horizontal="center"/>
    </xf>
    <xf numFmtId="0" fontId="2" fillId="5" borderId="27" xfId="2" applyFont="1" applyFill="1" applyBorder="1" applyAlignment="1">
      <alignment wrapText="1"/>
    </xf>
    <xf numFmtId="167" fontId="2" fillId="0" borderId="1" xfId="14" applyNumberFormat="1" applyFont="1" applyBorder="1" applyAlignment="1">
      <alignment wrapText="1"/>
    </xf>
    <xf numFmtId="167" fontId="2" fillId="5" borderId="1" xfId="14" applyNumberFormat="1" applyFont="1" applyFill="1" applyBorder="1" applyAlignment="1">
      <alignment horizontal="left"/>
    </xf>
    <xf numFmtId="167" fontId="1" fillId="17" borderId="1" xfId="14" applyNumberFormat="1" applyFont="1" applyFill="1" applyBorder="1" applyAlignment="1">
      <alignment horizontal="center"/>
    </xf>
    <xf numFmtId="0" fontId="2" fillId="5" borderId="1" xfId="21" applyFont="1" applyFill="1" applyBorder="1" applyAlignment="1">
      <alignment wrapText="1"/>
    </xf>
    <xf numFmtId="0" fontId="2" fillId="0" borderId="0" xfId="17" applyFont="1" applyFill="1" applyAlignment="1"/>
    <xf numFmtId="167" fontId="2" fillId="5" borderId="27" xfId="14" applyNumberFormat="1" applyFont="1" applyFill="1" applyBorder="1" applyAlignment="1">
      <alignment horizontal="left"/>
    </xf>
    <xf numFmtId="167" fontId="2" fillId="5" borderId="27" xfId="14" applyNumberFormat="1" applyFont="1" applyFill="1" applyBorder="1" applyAlignment="1"/>
    <xf numFmtId="167" fontId="1" fillId="17" borderId="27" xfId="14" applyNumberFormat="1" applyFont="1" applyFill="1" applyBorder="1" applyAlignment="1">
      <alignment horizontal="center"/>
    </xf>
    <xf numFmtId="167" fontId="1" fillId="3" borderId="27" xfId="14" applyNumberFormat="1" applyFont="1" applyFill="1" applyBorder="1" applyAlignment="1">
      <alignment horizontal="center"/>
    </xf>
    <xf numFmtId="0" fontId="2" fillId="0" borderId="1" xfId="2" applyFont="1" applyBorder="1" applyAlignment="1">
      <alignment wrapText="1"/>
    </xf>
    <xf numFmtId="0" fontId="2" fillId="23" borderId="1" xfId="2" applyFont="1" applyFill="1" applyBorder="1" applyAlignment="1">
      <alignment wrapText="1"/>
    </xf>
    <xf numFmtId="167" fontId="1" fillId="2" borderId="1" xfId="14" applyNumberFormat="1" applyFont="1" applyFill="1" applyBorder="1" applyAlignment="1">
      <alignment horizontal="center"/>
    </xf>
    <xf numFmtId="0" fontId="1" fillId="19" borderId="0" xfId="2" applyFont="1" applyFill="1" applyAlignment="1"/>
    <xf numFmtId="167" fontId="1" fillId="5" borderId="1" xfId="14" applyNumberFormat="1" applyFont="1" applyFill="1" applyBorder="1" applyAlignment="1"/>
    <xf numFmtId="167" fontId="2" fillId="5" borderId="11" xfId="9" applyNumberFormat="1" applyFont="1" applyFill="1" applyBorder="1" applyAlignment="1">
      <alignment wrapText="1"/>
    </xf>
    <xf numFmtId="167" fontId="2" fillId="5" borderId="1" xfId="16" applyNumberFormat="1" applyFont="1" applyFill="1" applyBorder="1" applyAlignment="1">
      <alignment horizontal="left"/>
    </xf>
    <xf numFmtId="167" fontId="2" fillId="5" borderId="1" xfId="16" applyNumberFormat="1" applyFont="1" applyFill="1" applyBorder="1" applyAlignment="1"/>
    <xf numFmtId="164" fontId="1" fillId="5" borderId="9" xfId="18" applyFont="1" applyFill="1" applyBorder="1" applyAlignment="1">
      <alignment wrapText="1"/>
    </xf>
    <xf numFmtId="167" fontId="2" fillId="0" borderId="1" xfId="16" applyNumberFormat="1" applyFont="1" applyBorder="1" applyAlignment="1">
      <alignment horizontal="left"/>
    </xf>
    <xf numFmtId="167" fontId="2" fillId="0" borderId="1" xfId="16" applyNumberFormat="1" applyFont="1" applyBorder="1" applyAlignment="1"/>
    <xf numFmtId="167" fontId="2" fillId="0" borderId="11" xfId="9" applyNumberFormat="1" applyFont="1" applyBorder="1" applyAlignment="1">
      <alignment wrapText="1"/>
    </xf>
    <xf numFmtId="0" fontId="2" fillId="5" borderId="1" xfId="22" applyFont="1" applyFill="1" applyBorder="1" applyAlignment="1">
      <alignment horizontal="left"/>
    </xf>
    <xf numFmtId="167" fontId="1" fillId="5" borderId="9" xfId="9" applyNumberFormat="1" applyFont="1" applyFill="1" applyBorder="1" applyAlignment="1">
      <alignment wrapText="1"/>
    </xf>
    <xf numFmtId="167" fontId="1" fillId="5" borderId="8" xfId="9" applyNumberFormat="1" applyFont="1" applyFill="1" applyBorder="1" applyAlignment="1">
      <alignment wrapText="1"/>
    </xf>
    <xf numFmtId="167" fontId="2" fillId="0" borderId="16" xfId="9" applyNumberFormat="1" applyFont="1" applyFill="1" applyBorder="1" applyAlignment="1">
      <alignment wrapText="1"/>
    </xf>
    <xf numFmtId="167" fontId="2" fillId="0" borderId="17" xfId="9" applyNumberFormat="1" applyFont="1" applyFill="1" applyBorder="1" applyAlignment="1">
      <alignment horizontal="left"/>
    </xf>
    <xf numFmtId="167" fontId="2" fillId="0" borderId="17" xfId="9" applyNumberFormat="1" applyFont="1" applyBorder="1" applyAlignment="1"/>
    <xf numFmtId="167" fontId="2" fillId="3" borderId="17" xfId="9" applyNumberFormat="1" applyFont="1" applyFill="1" applyBorder="1" applyAlignment="1"/>
    <xf numFmtId="167" fontId="2" fillId="3" borderId="18" xfId="9" applyNumberFormat="1" applyFont="1" applyFill="1" applyBorder="1" applyAlignment="1"/>
    <xf numFmtId="0" fontId="2" fillId="0" borderId="0" xfId="2" applyFont="1" applyFill="1" applyAlignment="1"/>
    <xf numFmtId="167" fontId="3" fillId="0" borderId="0" xfId="9" applyNumberFormat="1" applyFont="1" applyFill="1" applyAlignment="1">
      <alignment wrapText="1"/>
    </xf>
    <xf numFmtId="167" fontId="3" fillId="0" borderId="0" xfId="9" applyNumberFormat="1" applyFont="1" applyFill="1" applyBorder="1" applyAlignment="1">
      <alignment horizontal="left"/>
    </xf>
    <xf numFmtId="167" fontId="54" fillId="0" borderId="0" xfId="9" applyNumberFormat="1" applyFont="1" applyAlignment="1"/>
    <xf numFmtId="167" fontId="3" fillId="3" borderId="0" xfId="9" applyNumberFormat="1" applyFont="1" applyFill="1" applyAlignment="1"/>
    <xf numFmtId="0" fontId="3" fillId="0" borderId="0" xfId="2" applyFont="1" applyFill="1" applyAlignment="1"/>
    <xf numFmtId="167" fontId="3" fillId="0" borderId="0" xfId="9" applyNumberFormat="1" applyFont="1" applyAlignment="1">
      <alignment wrapText="1"/>
    </xf>
    <xf numFmtId="167" fontId="3" fillId="0" borderId="0" xfId="9" applyNumberFormat="1" applyFont="1" applyBorder="1" applyAlignment="1">
      <alignment horizontal="left"/>
    </xf>
    <xf numFmtId="167" fontId="27" fillId="5" borderId="1" xfId="9" applyNumberFormat="1" applyFont="1" applyFill="1" applyBorder="1" applyAlignment="1">
      <alignment wrapText="1"/>
    </xf>
    <xf numFmtId="49" fontId="27" fillId="5" borderId="1" xfId="9" applyNumberFormat="1" applyFont="1" applyFill="1" applyBorder="1" applyAlignment="1">
      <alignment wrapText="1"/>
    </xf>
    <xf numFmtId="167" fontId="27" fillId="0" borderId="1" xfId="10" applyNumberFormat="1" applyFont="1" applyBorder="1" applyAlignment="1">
      <alignment horizontal="left" wrapText="1"/>
    </xf>
    <xf numFmtId="167" fontId="27" fillId="5" borderId="1" xfId="9" applyNumberFormat="1" applyFont="1" applyFill="1" applyBorder="1" applyAlignment="1">
      <alignment vertical="center" wrapText="1"/>
    </xf>
    <xf numFmtId="167" fontId="2" fillId="6" borderId="1" xfId="9" applyNumberFormat="1" applyFont="1" applyFill="1" applyBorder="1" applyAlignment="1">
      <alignment horizontal="left"/>
    </xf>
    <xf numFmtId="167" fontId="2" fillId="6" borderId="1" xfId="12" applyNumberFormat="1" applyFont="1" applyFill="1" applyBorder="1" applyAlignment="1"/>
    <xf numFmtId="167" fontId="1" fillId="19" borderId="1" xfId="9" applyNumberFormat="1" applyFont="1" applyFill="1" applyBorder="1" applyAlignment="1">
      <alignment wrapText="1"/>
    </xf>
    <xf numFmtId="167" fontId="1" fillId="19" borderId="1" xfId="9" applyNumberFormat="1" applyFont="1" applyFill="1" applyBorder="1" applyAlignment="1">
      <alignment horizontal="left"/>
    </xf>
    <xf numFmtId="167" fontId="1" fillId="19" borderId="1" xfId="16" applyNumberFormat="1" applyFont="1" applyFill="1" applyBorder="1" applyAlignment="1">
      <alignment horizontal="left"/>
    </xf>
    <xf numFmtId="167" fontId="2" fillId="19" borderId="22" xfId="16" applyNumberFormat="1" applyFont="1" applyFill="1" applyBorder="1" applyAlignment="1"/>
    <xf numFmtId="167" fontId="1" fillId="19" borderId="1" xfId="16" applyNumberFormat="1" applyFont="1" applyFill="1" applyBorder="1" applyAlignment="1">
      <alignment wrapText="1"/>
    </xf>
    <xf numFmtId="167" fontId="1" fillId="19" borderId="1" xfId="16" applyNumberFormat="1" applyFont="1" applyFill="1" applyBorder="1" applyAlignment="1">
      <alignment horizontal="center"/>
    </xf>
    <xf numFmtId="15" fontId="8" fillId="26" borderId="1" xfId="0" applyNumberFormat="1" applyFont="1" applyFill="1" applyBorder="1" applyAlignment="1">
      <alignment horizontal="center" vertical="center" wrapText="1"/>
    </xf>
    <xf numFmtId="15" fontId="8" fillId="26" borderId="1" xfId="0" applyNumberFormat="1" applyFont="1" applyFill="1" applyBorder="1" applyAlignment="1">
      <alignment horizontal="center" vertical="center"/>
    </xf>
    <xf numFmtId="0" fontId="59" fillId="10" borderId="1" xfId="8" applyFont="1" applyBorder="1" applyAlignment="1">
      <alignment horizontal="left" wrapText="1"/>
    </xf>
    <xf numFmtId="0" fontId="0" fillId="0" borderId="0" xfId="0" applyAlignment="1">
      <alignment vertical="center"/>
    </xf>
    <xf numFmtId="0" fontId="19" fillId="0" borderId="0" xfId="0" applyFont="1" applyAlignment="1">
      <alignment horizontal="center" vertical="center" wrapText="1"/>
    </xf>
    <xf numFmtId="0" fontId="2" fillId="18" borderId="8" xfId="0" applyFont="1" applyFill="1" applyBorder="1" applyAlignment="1">
      <alignment horizontal="center" vertical="center" wrapText="1"/>
    </xf>
    <xf numFmtId="0" fontId="2" fillId="18" borderId="10" xfId="0" applyFont="1" applyFill="1" applyBorder="1" applyAlignment="1">
      <alignment horizontal="center" vertical="center" wrapText="1"/>
    </xf>
    <xf numFmtId="0" fontId="8" fillId="18" borderId="8" xfId="0" applyFont="1" applyFill="1" applyBorder="1" applyAlignment="1">
      <alignment horizontal="center" vertical="center" wrapText="1"/>
    </xf>
    <xf numFmtId="0" fontId="8" fillId="18" borderId="9" xfId="0" applyFont="1" applyFill="1" applyBorder="1" applyAlignment="1">
      <alignment horizontal="center" vertical="center" wrapText="1"/>
    </xf>
    <xf numFmtId="0" fontId="8" fillId="18" borderId="10" xfId="0" applyFont="1" applyFill="1" applyBorder="1" applyAlignment="1">
      <alignment horizontal="center" vertical="center" wrapText="1"/>
    </xf>
    <xf numFmtId="0" fontId="8" fillId="20" borderId="1" xfId="0" applyFont="1" applyFill="1" applyBorder="1" applyAlignment="1">
      <alignment horizontal="center" vertical="center" wrapText="1"/>
    </xf>
    <xf numFmtId="0" fontId="8" fillId="3" borderId="10" xfId="0" applyFont="1" applyFill="1" applyBorder="1" applyAlignment="1">
      <alignment horizontal="center" vertical="center" wrapText="1"/>
    </xf>
    <xf numFmtId="15" fontId="8" fillId="27" borderId="1" xfId="0" applyNumberFormat="1" applyFont="1" applyFill="1" applyBorder="1" applyAlignment="1">
      <alignment horizontal="center" vertical="center"/>
    </xf>
    <xf numFmtId="0" fontId="8" fillId="27" borderId="1" xfId="0" applyFont="1" applyFill="1" applyBorder="1" applyAlignment="1">
      <alignment horizontal="center" vertical="center"/>
    </xf>
    <xf numFmtId="0" fontId="8" fillId="27" borderId="1" xfId="0" applyFont="1" applyFill="1" applyBorder="1" applyAlignment="1">
      <alignment horizontal="center" vertical="center" wrapText="1"/>
    </xf>
    <xf numFmtId="15" fontId="8" fillId="19" borderId="1" xfId="0" applyNumberFormat="1" applyFont="1" applyFill="1" applyBorder="1" applyAlignment="1">
      <alignment horizontal="center" vertical="center"/>
    </xf>
    <xf numFmtId="15" fontId="8" fillId="19" borderId="19" xfId="0" applyNumberFormat="1" applyFont="1" applyFill="1" applyBorder="1" applyAlignment="1">
      <alignment horizontal="center" vertical="center"/>
    </xf>
    <xf numFmtId="0" fontId="22" fillId="19" borderId="0" xfId="0" applyFont="1" applyFill="1" applyAlignment="1">
      <alignment horizontal="center"/>
    </xf>
    <xf numFmtId="0" fontId="0" fillId="13" borderId="0" xfId="0" applyFill="1"/>
    <xf numFmtId="0" fontId="8" fillId="0" borderId="10" xfId="0" applyFont="1" applyFill="1" applyBorder="1" applyAlignment="1">
      <alignment horizontal="center" vertical="center" wrapText="1"/>
    </xf>
    <xf numFmtId="14" fontId="8" fillId="30" borderId="1" xfId="0" applyNumberFormat="1" applyFont="1" applyFill="1" applyBorder="1" applyAlignment="1">
      <alignment horizontal="center" vertical="center" wrapText="1"/>
    </xf>
    <xf numFmtId="0" fontId="8" fillId="30" borderId="0" xfId="0" applyFont="1" applyFill="1"/>
    <xf numFmtId="0" fontId="8" fillId="30" borderId="1" xfId="0" applyFont="1" applyFill="1" applyBorder="1" applyAlignment="1">
      <alignment horizontal="center" vertical="center" wrapText="1"/>
    </xf>
    <xf numFmtId="9" fontId="8" fillId="22" borderId="1" xfId="0" applyNumberFormat="1" applyFont="1" applyFill="1" applyBorder="1" applyAlignment="1">
      <alignment horizontal="center" vertical="center" wrapText="1"/>
    </xf>
    <xf numFmtId="15" fontId="8" fillId="22" borderId="1" xfId="0" applyNumberFormat="1" applyFont="1" applyFill="1" applyBorder="1" applyAlignment="1">
      <alignment horizontal="center" vertical="center" wrapText="1"/>
    </xf>
    <xf numFmtId="15" fontId="8" fillId="22" borderId="13" xfId="0" applyNumberFormat="1" applyFont="1" applyFill="1" applyBorder="1" applyAlignment="1">
      <alignment horizontal="center" vertical="center" wrapText="1"/>
    </xf>
    <xf numFmtId="0" fontId="8" fillId="22" borderId="1" xfId="0" applyFont="1" applyFill="1" applyBorder="1" applyAlignment="1">
      <alignment horizontal="center" vertical="center" wrapText="1"/>
    </xf>
    <xf numFmtId="0" fontId="71" fillId="28" borderId="1" xfId="23" applyFont="1" applyBorder="1" applyAlignment="1">
      <alignment horizontal="center" vertical="center" wrapText="1"/>
    </xf>
    <xf numFmtId="0" fontId="71" fillId="28" borderId="1" xfId="23" applyFont="1" applyBorder="1" applyAlignment="1">
      <alignment horizontal="center" vertical="center"/>
    </xf>
    <xf numFmtId="0" fontId="72" fillId="0" borderId="0" xfId="0" applyFont="1" applyBorder="1" applyAlignment="1">
      <alignment horizontal="left" vertical="center"/>
    </xf>
    <xf numFmtId="0" fontId="73" fillId="3" borderId="0" xfId="0" applyFont="1" applyFill="1" applyBorder="1" applyAlignment="1">
      <alignment horizontal="left" vertical="center" wrapText="1"/>
    </xf>
    <xf numFmtId="0" fontId="73" fillId="0" borderId="0" xfId="0" applyFont="1" applyBorder="1" applyAlignment="1">
      <alignment horizontal="left"/>
    </xf>
    <xf numFmtId="0" fontId="73" fillId="0" borderId="0" xfId="0" applyFont="1" applyAlignment="1">
      <alignment horizontal="left"/>
    </xf>
    <xf numFmtId="0" fontId="8" fillId="5" borderId="0" xfId="0" applyFont="1" applyFill="1" applyAlignment="1">
      <alignment vertical="center"/>
    </xf>
    <xf numFmtId="0" fontId="16" fillId="5" borderId="0" xfId="0" applyFont="1" applyFill="1"/>
    <xf numFmtId="0" fontId="8" fillId="5" borderId="10" xfId="0" applyFont="1" applyFill="1" applyBorder="1" applyAlignment="1">
      <alignment horizontal="center" vertical="center" wrapText="1"/>
    </xf>
    <xf numFmtId="0" fontId="16" fillId="5" borderId="1" xfId="0" applyFont="1" applyFill="1" applyBorder="1"/>
    <xf numFmtId="15" fontId="8" fillId="18" borderId="1" xfId="0" applyNumberFormat="1" applyFont="1" applyFill="1" applyBorder="1" applyAlignment="1">
      <alignment horizontal="center" vertical="center" wrapText="1"/>
    </xf>
    <xf numFmtId="0" fontId="8" fillId="18" borderId="1" xfId="0" applyFont="1" applyFill="1" applyBorder="1" applyAlignment="1">
      <alignment vertical="center" wrapText="1"/>
    </xf>
    <xf numFmtId="0" fontId="8" fillId="18" borderId="1" xfId="0" applyFont="1" applyFill="1" applyBorder="1" applyAlignment="1">
      <alignment horizontal="center" vertical="center" wrapText="1"/>
    </xf>
    <xf numFmtId="0" fontId="8" fillId="18" borderId="1" xfId="0" applyFont="1" applyFill="1" applyBorder="1" applyAlignment="1">
      <alignment horizontal="center" wrapText="1"/>
    </xf>
    <xf numFmtId="0" fontId="71" fillId="28" borderId="13" xfId="23" applyFont="1" applyBorder="1" applyAlignment="1">
      <alignment horizontal="center" vertical="center"/>
    </xf>
    <xf numFmtId="0" fontId="73" fillId="30" borderId="13" xfId="0" applyFont="1" applyFill="1" applyBorder="1" applyAlignment="1">
      <alignment horizontal="left" vertical="center" wrapText="1"/>
    </xf>
    <xf numFmtId="0" fontId="73" fillId="13" borderId="13" xfId="0" applyFont="1" applyFill="1" applyBorder="1" applyAlignment="1">
      <alignment horizontal="left" vertical="center" wrapText="1"/>
    </xf>
    <xf numFmtId="0" fontId="62" fillId="22" borderId="13" xfId="0" applyFont="1" applyFill="1" applyBorder="1" applyAlignment="1">
      <alignment horizontal="left" vertical="center" wrapText="1" readingOrder="1"/>
    </xf>
    <xf numFmtId="0" fontId="73" fillId="19" borderId="13" xfId="0" applyFont="1" applyFill="1" applyBorder="1" applyAlignment="1">
      <alignment horizontal="left" vertical="center" wrapText="1"/>
    </xf>
    <xf numFmtId="0" fontId="73" fillId="18" borderId="13" xfId="0" applyFont="1" applyFill="1" applyBorder="1" applyAlignment="1">
      <alignment horizontal="left" vertical="center" wrapText="1"/>
    </xf>
    <xf numFmtId="0" fontId="73" fillId="18" borderId="13" xfId="0" applyFont="1" applyFill="1" applyBorder="1" applyAlignment="1">
      <alignment horizontal="left" vertical="top" wrapText="1"/>
    </xf>
    <xf numFmtId="0" fontId="62" fillId="18" borderId="13" xfId="0" applyFont="1" applyFill="1" applyBorder="1" applyAlignment="1">
      <alignment horizontal="left" vertical="center" readingOrder="1"/>
    </xf>
    <xf numFmtId="0" fontId="62" fillId="18" borderId="18" xfId="0" applyFont="1" applyFill="1" applyBorder="1" applyAlignment="1">
      <alignment horizontal="left" vertical="center" wrapText="1" readingOrder="1"/>
    </xf>
    <xf numFmtId="0" fontId="62" fillId="18" borderId="13" xfId="0" applyFont="1" applyFill="1" applyBorder="1" applyAlignment="1">
      <alignment horizontal="left" vertical="center" wrapText="1" readingOrder="1"/>
    </xf>
    <xf numFmtId="0" fontId="66" fillId="26" borderId="13" xfId="0" applyFont="1" applyFill="1" applyBorder="1" applyAlignment="1">
      <alignment horizontal="left" vertical="center"/>
    </xf>
    <xf numFmtId="0" fontId="66" fillId="26" borderId="13" xfId="0" applyFont="1" applyFill="1" applyBorder="1" applyAlignment="1">
      <alignment horizontal="left" wrapText="1"/>
    </xf>
    <xf numFmtId="0" fontId="66" fillId="26" borderId="13" xfId="0" applyFont="1" applyFill="1" applyBorder="1" applyAlignment="1">
      <alignment horizontal="left" vertical="center" wrapText="1"/>
    </xf>
    <xf numFmtId="0" fontId="66" fillId="27" borderId="13" xfId="0" applyFont="1" applyFill="1" applyBorder="1" applyAlignment="1">
      <alignment horizontal="left" vertical="center" wrapText="1"/>
    </xf>
    <xf numFmtId="0" fontId="66" fillId="19" borderId="13" xfId="0" applyFont="1" applyFill="1" applyBorder="1" applyAlignment="1">
      <alignment horizontal="left" vertical="center" wrapText="1"/>
    </xf>
    <xf numFmtId="0" fontId="8" fillId="27" borderId="1" xfId="0" applyFont="1" applyFill="1" applyBorder="1" applyAlignment="1">
      <alignment vertical="center" wrapText="1"/>
    </xf>
    <xf numFmtId="0" fontId="23" fillId="0" borderId="0" xfId="0" applyFont="1" applyBorder="1" applyAlignment="1">
      <alignment vertical="center"/>
    </xf>
    <xf numFmtId="0" fontId="75" fillId="0" borderId="0" xfId="0" applyFont="1" applyAlignment="1">
      <alignment horizontal="justify" vertical="center"/>
    </xf>
    <xf numFmtId="0" fontId="76" fillId="0" borderId="0" xfId="0" applyFont="1" applyAlignment="1">
      <alignment horizontal="justify" vertical="center"/>
    </xf>
    <xf numFmtId="0" fontId="77" fillId="0" borderId="0" xfId="0" applyFont="1" applyAlignment="1">
      <alignment horizontal="justify" vertical="center"/>
    </xf>
    <xf numFmtId="0" fontId="75" fillId="14" borderId="0" xfId="0" applyFont="1" applyFill="1" applyAlignment="1">
      <alignment horizontal="justify" vertical="center"/>
    </xf>
    <xf numFmtId="0" fontId="76" fillId="0" borderId="0" xfId="0" applyFont="1" applyAlignment="1">
      <alignment horizontal="left" vertical="center"/>
    </xf>
    <xf numFmtId="0" fontId="67" fillId="0" borderId="0" xfId="0" applyFont="1" applyAlignment="1">
      <alignment horizontal="left" vertical="center"/>
    </xf>
    <xf numFmtId="0" fontId="23" fillId="0" borderId="32" xfId="0" applyFont="1" applyBorder="1" applyAlignment="1">
      <alignment horizontal="center" vertical="center" wrapText="1"/>
    </xf>
    <xf numFmtId="0" fontId="23" fillId="0" borderId="33" xfId="0" applyFont="1" applyBorder="1" applyAlignment="1">
      <alignment horizontal="center" vertical="center" wrapText="1"/>
    </xf>
    <xf numFmtId="0" fontId="0" fillId="0" borderId="26" xfId="0" applyBorder="1"/>
    <xf numFmtId="0" fontId="23" fillId="0" borderId="35" xfId="0" applyFont="1" applyBorder="1" applyAlignment="1">
      <alignment horizontal="center" vertical="center"/>
    </xf>
    <xf numFmtId="0" fontId="23" fillId="0" borderId="1" xfId="0" applyFont="1" applyBorder="1" applyAlignment="1">
      <alignment horizontal="center" vertical="center"/>
    </xf>
    <xf numFmtId="0" fontId="23" fillId="0" borderId="36" xfId="0" applyFont="1" applyBorder="1" applyAlignment="1">
      <alignment horizontal="center" vertical="center"/>
    </xf>
    <xf numFmtId="0" fontId="0" fillId="5" borderId="26" xfId="0" applyFill="1" applyBorder="1"/>
    <xf numFmtId="0" fontId="0" fillId="0" borderId="37" xfId="0" applyBorder="1"/>
    <xf numFmtId="0" fontId="23" fillId="0" borderId="38" xfId="0" applyFont="1" applyBorder="1" applyAlignment="1">
      <alignment horizontal="center" vertical="center"/>
    </xf>
    <xf numFmtId="0" fontId="23" fillId="0" borderId="27" xfId="0" applyFont="1" applyBorder="1" applyAlignment="1">
      <alignment horizontal="center" vertical="center"/>
    </xf>
    <xf numFmtId="0" fontId="23" fillId="0" borderId="39" xfId="0" applyFont="1" applyBorder="1" applyAlignment="1">
      <alignment horizontal="center" vertical="center"/>
    </xf>
    <xf numFmtId="0" fontId="21" fillId="9" borderId="31" xfId="7" applyFont="1" applyBorder="1" applyAlignment="1">
      <alignment horizontal="center" vertical="center"/>
    </xf>
    <xf numFmtId="0" fontId="0" fillId="0" borderId="26" xfId="0" applyBorder="1" applyAlignment="1">
      <alignment horizontal="left" vertical="center" wrapText="1"/>
    </xf>
    <xf numFmtId="0" fontId="23" fillId="0" borderId="34" xfId="0" applyFont="1" applyBorder="1" applyAlignment="1">
      <alignment horizontal="center" vertical="center"/>
    </xf>
    <xf numFmtId="0" fontId="0" fillId="22" borderId="26" xfId="0" applyFill="1" applyBorder="1" applyAlignment="1">
      <alignment horizontal="left" vertical="center" wrapText="1"/>
    </xf>
    <xf numFmtId="0" fontId="23" fillId="0" borderId="35" xfId="0" applyFont="1" applyBorder="1" applyAlignment="1">
      <alignment horizontal="center" vertical="center" wrapText="1"/>
    </xf>
    <xf numFmtId="0" fontId="23" fillId="0" borderId="1" xfId="0" applyFont="1" applyBorder="1" applyAlignment="1">
      <alignment horizontal="center" vertical="center" wrapText="1"/>
    </xf>
    <xf numFmtId="0" fontId="22" fillId="22" borderId="37" xfId="0" applyFont="1" applyFill="1" applyBorder="1" applyAlignment="1">
      <alignment horizontal="left" vertical="center" wrapText="1"/>
    </xf>
    <xf numFmtId="0" fontId="23" fillId="0" borderId="38" xfId="0" applyFont="1" applyBorder="1" applyAlignment="1">
      <alignment horizontal="center" vertical="center" wrapText="1"/>
    </xf>
    <xf numFmtId="0" fontId="23" fillId="0" borderId="27" xfId="0" applyFont="1" applyBorder="1" applyAlignment="1">
      <alignment horizontal="center" vertical="center" wrapText="1"/>
    </xf>
    <xf numFmtId="0" fontId="38" fillId="0" borderId="27" xfId="0" applyFont="1" applyBorder="1" applyAlignment="1">
      <alignment horizontal="center" vertical="center" wrapText="1"/>
    </xf>
    <xf numFmtId="0" fontId="21" fillId="9" borderId="41" xfId="7" applyFont="1" applyBorder="1" applyAlignment="1">
      <alignment horizontal="center" vertical="center" wrapText="1"/>
    </xf>
    <xf numFmtId="0" fontId="21" fillId="9" borderId="42" xfId="7" applyFont="1" applyBorder="1" applyAlignment="1">
      <alignment horizontal="center" vertical="center" wrapText="1"/>
    </xf>
    <xf numFmtId="0" fontId="21" fillId="9" borderId="43" xfId="7" applyFont="1" applyBorder="1" applyAlignment="1">
      <alignment horizontal="center" vertical="center" wrapText="1"/>
    </xf>
    <xf numFmtId="0" fontId="21" fillId="9" borderId="0" xfId="7" applyFont="1" applyAlignment="1">
      <alignment horizontal="center"/>
    </xf>
    <xf numFmtId="0" fontId="18" fillId="29" borderId="32" xfId="24" applyFont="1" applyBorder="1" applyAlignment="1">
      <alignment horizontal="center" vertical="center" wrapText="1"/>
    </xf>
    <xf numFmtId="0" fontId="18" fillId="29" borderId="33" xfId="24" applyFont="1" applyBorder="1" applyAlignment="1">
      <alignment horizontal="center" vertical="center" wrapText="1"/>
    </xf>
    <xf numFmtId="0" fontId="18" fillId="29" borderId="34" xfId="24" applyFont="1" applyBorder="1" applyAlignment="1">
      <alignment horizontal="center" vertical="center" wrapText="1"/>
    </xf>
    <xf numFmtId="0" fontId="25" fillId="0" borderId="10" xfId="0" applyFont="1" applyFill="1" applyBorder="1" applyAlignment="1" applyProtection="1">
      <alignment horizontal="center" vertical="center" wrapText="1"/>
    </xf>
    <xf numFmtId="9" fontId="8" fillId="0" borderId="10" xfId="0" applyNumberFormat="1" applyFont="1" applyFill="1" applyBorder="1" applyAlignment="1" applyProtection="1">
      <alignment horizontal="center" vertical="center" wrapText="1"/>
    </xf>
    <xf numFmtId="0" fontId="8" fillId="0" borderId="10" xfId="0" applyFont="1" applyFill="1" applyBorder="1" applyAlignment="1" applyProtection="1">
      <alignment horizontal="center" vertical="center" wrapText="1"/>
    </xf>
    <xf numFmtId="0" fontId="71" fillId="28" borderId="30" xfId="23" applyFont="1" applyBorder="1" applyAlignment="1">
      <alignment horizontal="center" vertical="center" wrapText="1"/>
    </xf>
    <xf numFmtId="0" fontId="8" fillId="0" borderId="48" xfId="0" applyFont="1" applyBorder="1"/>
    <xf numFmtId="0" fontId="8" fillId="0" borderId="49" xfId="0" applyFont="1" applyBorder="1"/>
    <xf numFmtId="0" fontId="8" fillId="0" borderId="50" xfId="0" applyFont="1" applyBorder="1"/>
    <xf numFmtId="0" fontId="8" fillId="0" borderId="51" xfId="0" applyFont="1" applyBorder="1"/>
    <xf numFmtId="0" fontId="8" fillId="0" borderId="52" xfId="0" applyFont="1" applyBorder="1"/>
    <xf numFmtId="0" fontId="8" fillId="0" borderId="53" xfId="0" applyFont="1" applyBorder="1"/>
    <xf numFmtId="0" fontId="8" fillId="0" borderId="54" xfId="0" applyFont="1" applyBorder="1"/>
    <xf numFmtId="0" fontId="0" fillId="0" borderId="57" xfId="0" applyBorder="1"/>
    <xf numFmtId="0" fontId="0" fillId="0" borderId="51" xfId="0" applyBorder="1"/>
    <xf numFmtId="0" fontId="0" fillId="0" borderId="54" xfId="0" applyBorder="1"/>
    <xf numFmtId="0" fontId="8" fillId="32" borderId="55" xfId="0" applyFont="1" applyFill="1" applyBorder="1"/>
    <xf numFmtId="0" fontId="8" fillId="32" borderId="56" xfId="0" applyFont="1" applyFill="1" applyBorder="1"/>
    <xf numFmtId="0" fontId="8" fillId="32" borderId="48" xfId="0" applyFont="1" applyFill="1" applyBorder="1"/>
    <xf numFmtId="0" fontId="8" fillId="32" borderId="49" xfId="0" applyFont="1" applyFill="1" applyBorder="1"/>
    <xf numFmtId="0" fontId="8" fillId="32" borderId="50" xfId="0" applyFont="1" applyFill="1" applyBorder="1"/>
    <xf numFmtId="0" fontId="8" fillId="32" borderId="51" xfId="0" applyFont="1" applyFill="1" applyBorder="1"/>
    <xf numFmtId="0" fontId="8" fillId="32" borderId="52" xfId="0" applyFont="1" applyFill="1" applyBorder="1"/>
    <xf numFmtId="0" fontId="8" fillId="32" borderId="53" xfId="0" applyFont="1" applyFill="1" applyBorder="1"/>
    <xf numFmtId="0" fontId="8" fillId="32" borderId="54" xfId="0" applyFont="1" applyFill="1" applyBorder="1"/>
    <xf numFmtId="0" fontId="8" fillId="22" borderId="46" xfId="0" applyFont="1" applyFill="1" applyBorder="1"/>
    <xf numFmtId="0" fontId="8" fillId="22" borderId="47" xfId="0" applyFont="1" applyFill="1" applyBorder="1"/>
    <xf numFmtId="0" fontId="8" fillId="22" borderId="48" xfId="0" applyFont="1" applyFill="1" applyBorder="1"/>
    <xf numFmtId="0" fontId="8" fillId="22" borderId="49" xfId="0" applyFont="1" applyFill="1" applyBorder="1"/>
    <xf numFmtId="0" fontId="8" fillId="22" borderId="50" xfId="0" applyFont="1" applyFill="1" applyBorder="1"/>
    <xf numFmtId="0" fontId="8" fillId="22" borderId="51" xfId="0" applyFont="1" applyFill="1" applyBorder="1"/>
    <xf numFmtId="0" fontId="8" fillId="22" borderId="52" xfId="0" applyFont="1" applyFill="1" applyBorder="1"/>
    <xf numFmtId="0" fontId="8" fillId="22" borderId="53" xfId="0" applyFont="1" applyFill="1" applyBorder="1"/>
    <xf numFmtId="0" fontId="8" fillId="22" borderId="54" xfId="0" applyFont="1" applyFill="1" applyBorder="1"/>
    <xf numFmtId="0" fontId="8" fillId="18" borderId="46" xfId="0" applyFont="1" applyFill="1" applyBorder="1"/>
    <xf numFmtId="0" fontId="8" fillId="18" borderId="47" xfId="0" applyFont="1" applyFill="1" applyBorder="1"/>
    <xf numFmtId="0" fontId="8" fillId="18" borderId="48" xfId="0" applyFont="1" applyFill="1" applyBorder="1"/>
    <xf numFmtId="0" fontId="8" fillId="18" borderId="49" xfId="0" applyFont="1" applyFill="1" applyBorder="1"/>
    <xf numFmtId="0" fontId="8" fillId="18" borderId="50" xfId="0" applyFont="1" applyFill="1" applyBorder="1"/>
    <xf numFmtId="0" fontId="8" fillId="18" borderId="51" xfId="0" applyFont="1" applyFill="1" applyBorder="1"/>
    <xf numFmtId="0" fontId="0" fillId="18" borderId="49" xfId="0" applyFill="1" applyBorder="1"/>
    <xf numFmtId="0" fontId="0" fillId="18" borderId="50" xfId="0" applyFill="1" applyBorder="1"/>
    <xf numFmtId="0" fontId="0" fillId="18" borderId="51" xfId="0" applyFill="1" applyBorder="1"/>
    <xf numFmtId="0" fontId="8" fillId="18" borderId="52" xfId="0" applyFont="1" applyFill="1" applyBorder="1"/>
    <xf numFmtId="0" fontId="8" fillId="18" borderId="53" xfId="0" applyFont="1" applyFill="1" applyBorder="1"/>
    <xf numFmtId="0" fontId="8" fillId="18" borderId="54" xfId="0" applyFont="1" applyFill="1" applyBorder="1"/>
    <xf numFmtId="0" fontId="8" fillId="13" borderId="47" xfId="0" applyFont="1" applyFill="1" applyBorder="1"/>
    <xf numFmtId="0" fontId="8" fillId="13" borderId="48" xfId="0" applyFont="1" applyFill="1" applyBorder="1"/>
    <xf numFmtId="0" fontId="8" fillId="13" borderId="49" xfId="0" applyFont="1" applyFill="1" applyBorder="1"/>
    <xf numFmtId="0" fontId="8" fillId="13" borderId="50" xfId="0" applyFont="1" applyFill="1" applyBorder="1"/>
    <xf numFmtId="0" fontId="8" fillId="13" borderId="51" xfId="0" applyFont="1" applyFill="1" applyBorder="1"/>
    <xf numFmtId="0" fontId="8" fillId="13" borderId="52" xfId="0" applyFont="1" applyFill="1" applyBorder="1"/>
    <xf numFmtId="0" fontId="8" fillId="13" borderId="53" xfId="0" applyFont="1" applyFill="1" applyBorder="1"/>
    <xf numFmtId="0" fontId="8" fillId="27" borderId="49" xfId="0" applyFont="1" applyFill="1" applyBorder="1"/>
    <xf numFmtId="0" fontId="8" fillId="27" borderId="50" xfId="0" applyFont="1" applyFill="1" applyBorder="1"/>
    <xf numFmtId="0" fontId="8" fillId="27" borderId="51" xfId="0" applyFont="1" applyFill="1" applyBorder="1"/>
    <xf numFmtId="0" fontId="8" fillId="19" borderId="46" xfId="0" applyFont="1" applyFill="1" applyBorder="1"/>
    <xf numFmtId="0" fontId="8" fillId="19" borderId="47" xfId="0" applyFont="1" applyFill="1" applyBorder="1"/>
    <xf numFmtId="0" fontId="8" fillId="19" borderId="48" xfId="0" applyFont="1" applyFill="1" applyBorder="1"/>
    <xf numFmtId="0" fontId="8" fillId="19" borderId="49" xfId="0" applyFont="1" applyFill="1" applyBorder="1"/>
    <xf numFmtId="0" fontId="8" fillId="19" borderId="50" xfId="0" applyFont="1" applyFill="1" applyBorder="1"/>
    <xf numFmtId="0" fontId="8" fillId="19" borderId="51" xfId="0" applyFont="1" applyFill="1" applyBorder="1"/>
    <xf numFmtId="0" fontId="8" fillId="18" borderId="0" xfId="0" applyFont="1" applyFill="1"/>
    <xf numFmtId="0" fontId="8" fillId="26" borderId="49" xfId="0" applyFont="1" applyFill="1" applyBorder="1"/>
    <xf numFmtId="0" fontId="8" fillId="26" borderId="50" xfId="0" applyFont="1" applyFill="1" applyBorder="1"/>
    <xf numFmtId="0" fontId="8" fillId="26" borderId="58" xfId="0" applyFont="1" applyFill="1" applyBorder="1"/>
    <xf numFmtId="0" fontId="8" fillId="26" borderId="59" xfId="0" applyFont="1" applyFill="1" applyBorder="1"/>
    <xf numFmtId="0" fontId="8" fillId="19" borderId="52" xfId="0" applyFont="1" applyFill="1" applyBorder="1"/>
    <xf numFmtId="0" fontId="8" fillId="19" borderId="53" xfId="0" applyFont="1" applyFill="1" applyBorder="1"/>
    <xf numFmtId="0" fontId="24" fillId="9" borderId="0" xfId="7" applyAlignment="1">
      <alignment horizontal="left" vertical="center" wrapText="1"/>
    </xf>
    <xf numFmtId="0" fontId="73" fillId="32" borderId="13" xfId="0" applyFont="1" applyFill="1" applyBorder="1" applyAlignment="1">
      <alignment horizontal="left" vertical="center" wrapText="1" readingOrder="1"/>
    </xf>
    <xf numFmtId="0" fontId="0" fillId="3" borderId="1" xfId="0" applyFill="1" applyBorder="1" applyAlignment="1">
      <alignment horizontal="center" vertical="center"/>
    </xf>
    <xf numFmtId="0" fontId="0" fillId="0" borderId="21" xfId="0" applyBorder="1" applyAlignment="1">
      <alignment horizontal="center" vertical="center"/>
    </xf>
    <xf numFmtId="0" fontId="16" fillId="0" borderId="21" xfId="0" applyFont="1" applyBorder="1" applyAlignment="1">
      <alignment vertical="center" wrapText="1"/>
    </xf>
    <xf numFmtId="0" fontId="16" fillId="0" borderId="21" xfId="0" applyFont="1" applyBorder="1" applyAlignment="1">
      <alignment horizontal="center" vertical="center" wrapText="1"/>
    </xf>
    <xf numFmtId="0" fontId="80" fillId="0" borderId="21" xfId="0" applyFont="1" applyBorder="1" applyAlignment="1">
      <alignment horizontal="center" vertical="center"/>
    </xf>
    <xf numFmtId="10" fontId="80" fillId="0" borderId="21" xfId="0" applyNumberFormat="1" applyFont="1" applyBorder="1" applyAlignment="1">
      <alignment horizontal="center" vertical="center"/>
    </xf>
    <xf numFmtId="0" fontId="80" fillId="0" borderId="21" xfId="0" applyFont="1" applyBorder="1" applyAlignment="1">
      <alignment vertical="center" wrapText="1"/>
    </xf>
    <xf numFmtId="0" fontId="0" fillId="0" borderId="22" xfId="0" applyBorder="1" applyAlignment="1">
      <alignment horizontal="center" vertical="center"/>
    </xf>
    <xf numFmtId="0" fontId="16" fillId="0" borderId="22" xfId="0" applyFont="1" applyBorder="1" applyAlignment="1">
      <alignment vertical="center" wrapText="1"/>
    </xf>
    <xf numFmtId="0" fontId="16" fillId="0" borderId="22" xfId="0" applyFont="1" applyBorder="1" applyAlignment="1">
      <alignment horizontal="center" vertical="center" wrapText="1"/>
    </xf>
    <xf numFmtId="0" fontId="0" fillId="0" borderId="22" xfId="0" applyBorder="1" applyAlignment="1">
      <alignment vertical="center"/>
    </xf>
    <xf numFmtId="4" fontId="0" fillId="0" borderId="22" xfId="4" applyNumberFormat="1" applyFont="1" applyFill="1" applyBorder="1" applyAlignment="1">
      <alignment horizontal="center" vertical="center"/>
    </xf>
    <xf numFmtId="0" fontId="0" fillId="0" borderId="22" xfId="0" applyFont="1" applyFill="1" applyBorder="1" applyAlignment="1">
      <alignment vertical="center" wrapText="1"/>
    </xf>
    <xf numFmtId="0" fontId="0" fillId="0" borderId="22" xfId="0" applyBorder="1"/>
    <xf numFmtId="9" fontId="0" fillId="0" borderId="22" xfId="0" applyNumberFormat="1" applyBorder="1" applyAlignment="1">
      <alignment horizontal="center" vertical="center"/>
    </xf>
    <xf numFmtId="0" fontId="0" fillId="0" borderId="22" xfId="0" applyBorder="1" applyAlignment="1">
      <alignment wrapText="1"/>
    </xf>
    <xf numFmtId="9" fontId="0" fillId="0" borderId="22" xfId="0" applyNumberFormat="1" applyFill="1" applyBorder="1" applyAlignment="1">
      <alignment horizontal="center" vertical="center" wrapText="1"/>
    </xf>
    <xf numFmtId="0" fontId="0" fillId="0" borderId="22" xfId="0" applyFill="1" applyBorder="1" applyAlignment="1">
      <alignment vertical="center" wrapText="1"/>
    </xf>
    <xf numFmtId="0" fontId="0" fillId="0" borderId="22" xfId="0" applyBorder="1" applyAlignment="1">
      <alignment horizontal="left" vertical="center" wrapText="1"/>
    </xf>
    <xf numFmtId="0" fontId="0" fillId="0" borderId="22" xfId="0" applyFill="1" applyBorder="1" applyAlignment="1">
      <alignment horizontal="center" vertical="center" wrapText="1"/>
    </xf>
    <xf numFmtId="9" fontId="0" fillId="0" borderId="22" xfId="0" applyNumberFormat="1" applyFill="1" applyBorder="1" applyAlignment="1">
      <alignment horizontal="center" vertical="center"/>
    </xf>
    <xf numFmtId="9" fontId="0" fillId="0" borderId="0" xfId="0" applyNumberFormat="1"/>
    <xf numFmtId="0" fontId="0" fillId="0" borderId="22" xfId="0" applyBorder="1" applyAlignment="1">
      <alignment vertical="center" wrapText="1"/>
    </xf>
    <xf numFmtId="0" fontId="0" fillId="0" borderId="23" xfId="0" applyBorder="1" applyAlignment="1">
      <alignment horizontal="center" vertical="center"/>
    </xf>
    <xf numFmtId="0" fontId="16" fillId="0" borderId="23" xfId="0" applyFont="1" applyBorder="1" applyAlignment="1">
      <alignment vertical="center" wrapText="1"/>
    </xf>
    <xf numFmtId="0" fontId="16" fillId="0" borderId="23" xfId="0" applyFont="1" applyBorder="1" applyAlignment="1">
      <alignment horizontal="center" vertical="center" wrapText="1"/>
    </xf>
    <xf numFmtId="0" fontId="0" fillId="0" borderId="23" xfId="0" applyBorder="1"/>
    <xf numFmtId="0" fontId="0" fillId="0" borderId="23" xfId="0" applyFill="1" applyBorder="1" applyAlignment="1">
      <alignment vertical="center"/>
    </xf>
    <xf numFmtId="0" fontId="0" fillId="0" borderId="23" xfId="0" applyFill="1" applyBorder="1" applyAlignment="1">
      <alignment vertical="center" wrapText="1"/>
    </xf>
    <xf numFmtId="0" fontId="73" fillId="13" borderId="13" xfId="0" applyFont="1" applyFill="1" applyBorder="1" applyAlignment="1">
      <alignment horizontal="left" vertical="justify" wrapText="1"/>
    </xf>
    <xf numFmtId="0" fontId="8" fillId="13" borderId="46" xfId="0" applyFont="1" applyFill="1" applyBorder="1" applyAlignment="1">
      <alignment horizontal="center" vertical="center"/>
    </xf>
    <xf numFmtId="14" fontId="8" fillId="19" borderId="51" xfId="0" applyNumberFormat="1" applyFont="1" applyFill="1" applyBorder="1" applyAlignment="1">
      <alignment horizontal="center" vertical="center"/>
    </xf>
    <xf numFmtId="14" fontId="8" fillId="19" borderId="50" xfId="0" applyNumberFormat="1" applyFont="1" applyFill="1" applyBorder="1"/>
    <xf numFmtId="0" fontId="73" fillId="30" borderId="13" xfId="0" applyFont="1" applyFill="1" applyBorder="1" applyAlignment="1">
      <alignment horizontal="left" vertical="center" wrapText="1" readingOrder="1"/>
    </xf>
    <xf numFmtId="0" fontId="73" fillId="22" borderId="13" xfId="0" applyFont="1" applyFill="1" applyBorder="1" applyAlignment="1">
      <alignment horizontal="left" vertical="center" wrapText="1"/>
    </xf>
    <xf numFmtId="0" fontId="0" fillId="22" borderId="0" xfId="0" applyFill="1"/>
    <xf numFmtId="1" fontId="25" fillId="22" borderId="1" xfId="0" applyNumberFormat="1" applyFont="1" applyFill="1" applyBorder="1" applyAlignment="1">
      <alignment horizontal="center" vertical="center" wrapText="1"/>
    </xf>
    <xf numFmtId="1" fontId="2" fillId="22" borderId="1" xfId="0" applyNumberFormat="1" applyFont="1" applyFill="1" applyBorder="1" applyAlignment="1">
      <alignment horizontal="center" vertical="center" wrapText="1"/>
    </xf>
    <xf numFmtId="1" fontId="2" fillId="22" borderId="1" xfId="0" applyNumberFormat="1" applyFont="1" applyFill="1" applyBorder="1" applyAlignment="1">
      <alignment vertical="center" wrapText="1"/>
    </xf>
    <xf numFmtId="0" fontId="8" fillId="22" borderId="1" xfId="0" applyFont="1" applyFill="1" applyBorder="1" applyAlignment="1">
      <alignment vertical="center" wrapText="1"/>
    </xf>
    <xf numFmtId="0" fontId="73" fillId="22" borderId="0" xfId="0" applyFont="1" applyFill="1" applyBorder="1" applyAlignment="1">
      <alignment horizontal="left" vertical="center" wrapText="1"/>
    </xf>
    <xf numFmtId="0" fontId="8" fillId="22" borderId="0" xfId="0" applyFont="1" applyFill="1" applyBorder="1" applyAlignment="1">
      <alignment horizontal="center" vertical="center" wrapText="1"/>
    </xf>
    <xf numFmtId="0" fontId="8" fillId="22" borderId="49" xfId="0" applyFont="1" applyFill="1" applyBorder="1" applyAlignment="1">
      <alignment horizontal="center" vertical="center"/>
    </xf>
    <xf numFmtId="0" fontId="8" fillId="22" borderId="50" xfId="0" applyFont="1" applyFill="1" applyBorder="1" applyAlignment="1">
      <alignment horizontal="center" vertical="center"/>
    </xf>
    <xf numFmtId="0" fontId="8" fillId="22" borderId="53" xfId="0" applyFont="1" applyFill="1" applyBorder="1" applyAlignment="1">
      <alignment horizontal="center" vertical="center"/>
    </xf>
    <xf numFmtId="0" fontId="0" fillId="18" borderId="0" xfId="0" applyFill="1"/>
    <xf numFmtId="0" fontId="66" fillId="22" borderId="13" xfId="0" applyFont="1" applyFill="1" applyBorder="1" applyAlignment="1">
      <alignment horizontal="left" wrapText="1"/>
    </xf>
    <xf numFmtId="0" fontId="8" fillId="22" borderId="49" xfId="0" applyFont="1" applyFill="1" applyBorder="1" applyAlignment="1">
      <alignment horizontal="center"/>
    </xf>
    <xf numFmtId="0" fontId="8" fillId="22" borderId="50" xfId="0" applyFont="1" applyFill="1" applyBorder="1" applyAlignment="1">
      <alignment horizontal="center"/>
    </xf>
    <xf numFmtId="0" fontId="66" fillId="22" borderId="13" xfId="0" applyFont="1" applyFill="1" applyBorder="1" applyAlignment="1">
      <alignment horizontal="left" vertical="center" wrapText="1"/>
    </xf>
    <xf numFmtId="0" fontId="66" fillId="22" borderId="13" xfId="0" applyFont="1" applyFill="1" applyBorder="1" applyAlignment="1">
      <alignment horizontal="center" vertical="center" wrapText="1"/>
    </xf>
    <xf numFmtId="15" fontId="8" fillId="22" borderId="1" xfId="0" applyNumberFormat="1" applyFont="1" applyFill="1" applyBorder="1" applyAlignment="1">
      <alignment horizontal="center" vertical="center"/>
    </xf>
    <xf numFmtId="0" fontId="66" fillId="22" borderId="30" xfId="0" applyFont="1" applyFill="1" applyBorder="1" applyAlignment="1">
      <alignment horizontal="left" vertical="center" wrapText="1"/>
    </xf>
    <xf numFmtId="15" fontId="8" fillId="22" borderId="8" xfId="0" applyNumberFormat="1" applyFont="1" applyFill="1" applyBorder="1" applyAlignment="1">
      <alignment horizontal="center" vertical="center" wrapText="1"/>
    </xf>
    <xf numFmtId="0" fontId="66" fillId="22" borderId="13" xfId="0" applyFont="1" applyFill="1" applyBorder="1" applyAlignment="1">
      <alignment horizontal="left" vertical="center" wrapText="1" readingOrder="1"/>
    </xf>
    <xf numFmtId="0" fontId="62" fillId="22" borderId="30" xfId="0" applyFont="1" applyFill="1" applyBorder="1" applyAlignment="1">
      <alignment horizontal="left" vertical="center" readingOrder="1"/>
    </xf>
    <xf numFmtId="15" fontId="32" fillId="22" borderId="1" xfId="0" applyNumberFormat="1" applyFont="1" applyFill="1" applyBorder="1" applyAlignment="1">
      <alignment horizontal="center" vertical="center" wrapText="1" readingOrder="1"/>
    </xf>
    <xf numFmtId="0" fontId="17" fillId="22" borderId="1" xfId="0" applyFont="1" applyFill="1" applyBorder="1" applyAlignment="1">
      <alignment horizontal="center" vertical="center" wrapText="1" readingOrder="1"/>
    </xf>
    <xf numFmtId="9" fontId="0" fillId="22" borderId="1" xfId="0" applyNumberFormat="1" applyFill="1" applyBorder="1" applyAlignment="1">
      <alignment horizontal="center" vertical="center" wrapText="1"/>
    </xf>
    <xf numFmtId="0" fontId="14" fillId="22" borderId="1" xfId="0" applyFont="1" applyFill="1" applyBorder="1" applyAlignment="1">
      <alignment horizontal="center" vertical="center" wrapText="1" readingOrder="1"/>
    </xf>
    <xf numFmtId="0" fontId="63" fillId="17" borderId="13" xfId="0" applyFont="1" applyFill="1" applyBorder="1" applyAlignment="1">
      <alignment horizontal="left" vertical="center" wrapText="1" readingOrder="1"/>
    </xf>
    <xf numFmtId="15" fontId="8" fillId="17" borderId="1" xfId="0" applyNumberFormat="1" applyFont="1" applyFill="1" applyBorder="1" applyAlignment="1">
      <alignment horizontal="center" vertical="center" wrapText="1"/>
    </xf>
    <xf numFmtId="0" fontId="8" fillId="17" borderId="49" xfId="0" applyFont="1" applyFill="1" applyBorder="1"/>
    <xf numFmtId="0" fontId="8" fillId="17" borderId="50" xfId="0" applyFont="1" applyFill="1" applyBorder="1"/>
    <xf numFmtId="0" fontId="8" fillId="17" borderId="51" xfId="0" applyFont="1" applyFill="1" applyBorder="1"/>
    <xf numFmtId="0" fontId="64" fillId="17" borderId="13" xfId="0" applyFont="1" applyFill="1" applyBorder="1" applyAlignment="1">
      <alignment horizontal="left" vertical="center" wrapText="1" readingOrder="1"/>
    </xf>
    <xf numFmtId="0" fontId="64" fillId="17" borderId="13" xfId="0" applyFont="1" applyFill="1" applyBorder="1" applyAlignment="1">
      <alignment horizontal="left" vertical="center" readingOrder="1"/>
    </xf>
    <xf numFmtId="0" fontId="63" fillId="17" borderId="13" xfId="0" applyFont="1" applyFill="1" applyBorder="1" applyAlignment="1">
      <alignment horizontal="left" vertical="center" readingOrder="1"/>
    </xf>
    <xf numFmtId="0" fontId="66" fillId="17" borderId="13" xfId="0" applyFont="1" applyFill="1" applyBorder="1" applyAlignment="1">
      <alignment horizontal="left" vertical="center" readingOrder="1"/>
    </xf>
    <xf numFmtId="15" fontId="8" fillId="17" borderId="0" xfId="0" applyNumberFormat="1" applyFont="1" applyFill="1" applyBorder="1" applyAlignment="1">
      <alignment horizontal="center" vertical="center" wrapText="1"/>
    </xf>
    <xf numFmtId="0" fontId="8" fillId="17" borderId="58" xfId="0" applyFont="1" applyFill="1" applyBorder="1"/>
    <xf numFmtId="0" fontId="8" fillId="17" borderId="59" xfId="0" applyFont="1" applyFill="1" applyBorder="1"/>
    <xf numFmtId="0" fontId="8" fillId="17" borderId="60" xfId="0" applyFont="1" applyFill="1" applyBorder="1"/>
    <xf numFmtId="0" fontId="8" fillId="17" borderId="1"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1" fillId="9" borderId="62" xfId="7" applyFont="1" applyBorder="1" applyAlignment="1">
      <alignment horizontal="center" vertical="center"/>
    </xf>
    <xf numFmtId="0" fontId="0" fillId="0" borderId="19" xfId="0" applyBorder="1" applyAlignment="1">
      <alignment wrapText="1"/>
    </xf>
    <xf numFmtId="0" fontId="0" fillId="0" borderId="19" xfId="0" applyBorder="1" applyAlignment="1">
      <alignment horizontal="center"/>
    </xf>
    <xf numFmtId="0" fontId="21" fillId="9" borderId="63" xfId="7" applyFont="1" applyBorder="1" applyAlignment="1">
      <alignment horizontal="center" vertical="center"/>
    </xf>
    <xf numFmtId="0" fontId="23" fillId="0" borderId="36" xfId="0" applyFont="1" applyFill="1" applyBorder="1" applyAlignment="1">
      <alignment horizontal="center" vertical="center" wrapText="1"/>
    </xf>
    <xf numFmtId="0" fontId="0" fillId="0" borderId="36" xfId="0" applyBorder="1"/>
    <xf numFmtId="0" fontId="0" fillId="0" borderId="27" xfId="0" applyBorder="1"/>
    <xf numFmtId="0" fontId="0" fillId="0" borderId="39" xfId="0" applyBorder="1"/>
    <xf numFmtId="0" fontId="21" fillId="9" borderId="62" xfId="7" applyFont="1" applyBorder="1" applyAlignment="1">
      <alignment horizontal="center" vertical="center" wrapText="1"/>
    </xf>
    <xf numFmtId="0" fontId="81" fillId="0" borderId="26" xfId="0" applyFont="1" applyBorder="1" applyAlignment="1">
      <alignment vertical="center" wrapText="1"/>
    </xf>
    <xf numFmtId="0" fontId="82" fillId="0" borderId="26" xfId="0" applyFont="1" applyBorder="1" applyAlignment="1">
      <alignment vertical="center" wrapText="1"/>
    </xf>
    <xf numFmtId="0" fontId="81" fillId="0" borderId="26" xfId="0" applyFont="1" applyFill="1" applyBorder="1" applyAlignment="1">
      <alignment vertical="center" wrapText="1"/>
    </xf>
    <xf numFmtId="0" fontId="81" fillId="0" borderId="37" xfId="0" applyFont="1" applyFill="1" applyBorder="1" applyAlignment="1">
      <alignment vertical="center" wrapText="1"/>
    </xf>
    <xf numFmtId="0" fontId="0" fillId="0" borderId="35" xfId="0" applyBorder="1"/>
    <xf numFmtId="0" fontId="0" fillId="0" borderId="38" xfId="0" applyBorder="1"/>
    <xf numFmtId="0" fontId="0" fillId="0" borderId="35" xfId="0" applyBorder="1" applyAlignment="1">
      <alignment horizontal="center" vertical="center"/>
    </xf>
    <xf numFmtId="0" fontId="23" fillId="0" borderId="36" xfId="0" applyFont="1" applyBorder="1" applyAlignment="1">
      <alignment horizontal="center" vertical="center" wrapText="1"/>
    </xf>
    <xf numFmtId="0" fontId="23" fillId="18" borderId="0" xfId="0" applyFont="1" applyFill="1"/>
    <xf numFmtId="0" fontId="0" fillId="0" borderId="1" xfId="0" applyBorder="1" applyAlignment="1">
      <alignment horizontal="center" vertical="center"/>
    </xf>
    <xf numFmtId="9" fontId="2" fillId="17" borderId="1" xfId="0" applyNumberFormat="1" applyFont="1" applyFill="1" applyBorder="1" applyAlignment="1">
      <alignment horizontal="center" vertical="center" wrapText="1"/>
    </xf>
    <xf numFmtId="1" fontId="2" fillId="17" borderId="1" xfId="0" applyNumberFormat="1" applyFont="1" applyFill="1" applyBorder="1" applyAlignment="1">
      <alignment horizontal="center" vertical="center" wrapText="1"/>
    </xf>
    <xf numFmtId="0" fontId="8" fillId="17" borderId="0" xfId="0" applyFont="1" applyFill="1" applyBorder="1" applyAlignment="1">
      <alignment horizontal="center" vertical="center" wrapText="1"/>
    </xf>
    <xf numFmtId="0" fontId="8" fillId="17" borderId="0" xfId="0" applyFont="1" applyFill="1"/>
    <xf numFmtId="0" fontId="8" fillId="17" borderId="52" xfId="0" applyFont="1" applyFill="1" applyBorder="1"/>
    <xf numFmtId="0" fontId="8" fillId="17" borderId="53" xfId="0" applyFont="1" applyFill="1" applyBorder="1"/>
    <xf numFmtId="0" fontId="8" fillId="17" borderId="54" xfId="0" applyFont="1" applyFill="1" applyBorder="1"/>
    <xf numFmtId="0" fontId="8" fillId="5" borderId="0" xfId="0" applyFont="1" applyFill="1"/>
    <xf numFmtId="0" fontId="8" fillId="5" borderId="55" xfId="0" applyFont="1" applyFill="1" applyBorder="1"/>
    <xf numFmtId="0" fontId="8" fillId="5" borderId="56" xfId="0" applyFont="1" applyFill="1" applyBorder="1"/>
    <xf numFmtId="0" fontId="8" fillId="5" borderId="48" xfId="0" applyFont="1" applyFill="1" applyBorder="1"/>
    <xf numFmtId="0" fontId="8" fillId="5" borderId="49" xfId="0" applyFont="1" applyFill="1" applyBorder="1"/>
    <xf numFmtId="0" fontId="8" fillId="5" borderId="50" xfId="0" applyFont="1" applyFill="1" applyBorder="1"/>
    <xf numFmtId="0" fontId="8" fillId="5" borderId="51" xfId="0" applyFont="1" applyFill="1" applyBorder="1"/>
    <xf numFmtId="0" fontId="8" fillId="5" borderId="52" xfId="0" applyFont="1" applyFill="1" applyBorder="1"/>
    <xf numFmtId="0" fontId="8" fillId="5" borderId="53" xfId="0" applyFont="1" applyFill="1" applyBorder="1"/>
    <xf numFmtId="0" fontId="8" fillId="5" borderId="54" xfId="0" applyFont="1" applyFill="1" applyBorder="1"/>
    <xf numFmtId="0" fontId="8" fillId="5" borderId="0" xfId="0" applyFont="1" applyFill="1" applyBorder="1" applyAlignment="1">
      <alignment horizontal="center" vertical="center" wrapText="1"/>
    </xf>
    <xf numFmtId="0" fontId="8" fillId="5" borderId="46" xfId="0" applyFont="1" applyFill="1" applyBorder="1"/>
    <xf numFmtId="0" fontId="8" fillId="5" borderId="47" xfId="0" applyFont="1" applyFill="1" applyBorder="1"/>
    <xf numFmtId="0" fontId="8" fillId="5" borderId="46" xfId="0" applyFont="1" applyFill="1" applyBorder="1" applyAlignment="1">
      <alignment horizontal="center" vertical="center"/>
    </xf>
    <xf numFmtId="0" fontId="8" fillId="5" borderId="49" xfId="0" applyFont="1" applyFill="1" applyBorder="1" applyAlignment="1">
      <alignment horizontal="center" vertical="center"/>
    </xf>
    <xf numFmtId="0" fontId="8" fillId="5" borderId="50" xfId="0" applyFont="1" applyFill="1" applyBorder="1" applyAlignment="1">
      <alignment horizontal="center" vertical="center"/>
    </xf>
    <xf numFmtId="0" fontId="8" fillId="5" borderId="53" xfId="0" applyFont="1" applyFill="1" applyBorder="1" applyAlignment="1">
      <alignment horizontal="center" vertical="center"/>
    </xf>
    <xf numFmtId="15" fontId="8" fillId="5" borderId="13" xfId="0" applyNumberFormat="1" applyFont="1" applyFill="1" applyBorder="1" applyAlignment="1">
      <alignment horizontal="center" vertical="center" wrapText="1"/>
    </xf>
    <xf numFmtId="0" fontId="8" fillId="5" borderId="1" xfId="0" applyFont="1" applyFill="1" applyBorder="1"/>
    <xf numFmtId="0" fontId="8" fillId="5" borderId="1" xfId="0" applyFont="1" applyFill="1" applyBorder="1" applyAlignment="1">
      <alignment vertical="center"/>
    </xf>
    <xf numFmtId="0" fontId="8" fillId="5" borderId="64" xfId="0" applyFont="1" applyFill="1" applyBorder="1"/>
    <xf numFmtId="0" fontId="8" fillId="5" borderId="65" xfId="0" applyFont="1" applyFill="1" applyBorder="1"/>
    <xf numFmtId="0" fontId="8" fillId="5" borderId="65" xfId="0" applyFont="1" applyFill="1" applyBorder="1" applyAlignment="1">
      <alignment horizontal="center" vertical="center"/>
    </xf>
    <xf numFmtId="0" fontId="8" fillId="5" borderId="66" xfId="0" applyFont="1" applyFill="1" applyBorder="1" applyAlignment="1">
      <alignment horizontal="center" vertical="center"/>
    </xf>
    <xf numFmtId="1" fontId="2" fillId="22" borderId="0" xfId="0" applyNumberFormat="1" applyFont="1" applyFill="1" applyBorder="1" applyAlignment="1">
      <alignment horizontal="center" vertical="center" wrapText="1"/>
    </xf>
    <xf numFmtId="0" fontId="8" fillId="5" borderId="67" xfId="0" applyFont="1" applyFill="1" applyBorder="1"/>
    <xf numFmtId="0" fontId="8" fillId="20" borderId="46" xfId="0" applyFont="1" applyFill="1" applyBorder="1"/>
    <xf numFmtId="0" fontId="8" fillId="20" borderId="49" xfId="0" applyFont="1" applyFill="1" applyBorder="1"/>
    <xf numFmtId="0" fontId="8" fillId="20" borderId="52" xfId="0" applyFont="1" applyFill="1" applyBorder="1"/>
    <xf numFmtId="0" fontId="8" fillId="34" borderId="27" xfId="0" applyFont="1" applyFill="1" applyBorder="1" applyAlignment="1">
      <alignment horizontal="center" vertical="center" wrapText="1"/>
    </xf>
    <xf numFmtId="0" fontId="8" fillId="20" borderId="61" xfId="0" applyFont="1" applyFill="1" applyBorder="1"/>
    <xf numFmtId="0" fontId="8" fillId="18" borderId="70" xfId="0" applyFont="1" applyFill="1" applyBorder="1"/>
    <xf numFmtId="0" fontId="8" fillId="20" borderId="58" xfId="0" applyFont="1" applyFill="1" applyBorder="1"/>
    <xf numFmtId="0" fontId="8" fillId="18" borderId="59" xfId="0" applyFont="1" applyFill="1" applyBorder="1"/>
    <xf numFmtId="0" fontId="8" fillId="18" borderId="71" xfId="0" applyFont="1" applyFill="1" applyBorder="1"/>
    <xf numFmtId="14" fontId="8" fillId="18" borderId="51" xfId="0" applyNumberFormat="1" applyFont="1" applyFill="1" applyBorder="1" applyAlignment="1">
      <alignment horizontal="center" vertical="center"/>
    </xf>
    <xf numFmtId="14" fontId="8" fillId="18" borderId="50" xfId="0" applyNumberFormat="1" applyFont="1" applyFill="1" applyBorder="1"/>
    <xf numFmtId="0" fontId="8" fillId="5" borderId="58" xfId="0" applyFont="1" applyFill="1" applyBorder="1" applyAlignment="1">
      <alignment horizontal="center" vertical="center"/>
    </xf>
    <xf numFmtId="0" fontId="8" fillId="5" borderId="8" xfId="0" applyFont="1" applyFill="1" applyBorder="1"/>
    <xf numFmtId="0" fontId="8" fillId="5" borderId="1" xfId="0" applyFont="1" applyFill="1" applyBorder="1" applyAlignment="1">
      <alignment vertical="center" wrapText="1"/>
    </xf>
    <xf numFmtId="0" fontId="61" fillId="0" borderId="0" xfId="0" applyFont="1" applyBorder="1"/>
    <xf numFmtId="0" fontId="88" fillId="9" borderId="0" xfId="7" applyFont="1" applyAlignment="1">
      <alignment horizontal="left" vertical="center" wrapText="1"/>
    </xf>
    <xf numFmtId="0" fontId="89" fillId="0" borderId="0" xfId="0" applyFont="1" applyAlignment="1">
      <alignment horizontal="center" vertical="center" wrapText="1"/>
    </xf>
    <xf numFmtId="0" fontId="61" fillId="0" borderId="0" xfId="0" applyFont="1"/>
    <xf numFmtId="0" fontId="4" fillId="0" borderId="0" xfId="0" applyFont="1" applyBorder="1" applyAlignment="1">
      <alignment horizontal="left" vertical="center"/>
    </xf>
    <xf numFmtId="0" fontId="10" fillId="28" borderId="1" xfId="23" applyFont="1" applyBorder="1" applyAlignment="1">
      <alignment horizontal="center" vertical="center" wrapText="1"/>
    </xf>
    <xf numFmtId="0" fontId="10" fillId="28" borderId="1" xfId="23" applyFont="1" applyBorder="1" applyAlignment="1">
      <alignment horizontal="center" vertical="center"/>
    </xf>
    <xf numFmtId="0" fontId="10" fillId="28" borderId="13" xfId="23" applyFont="1" applyBorder="1" applyAlignment="1">
      <alignment horizontal="center" vertical="center"/>
    </xf>
    <xf numFmtId="0" fontId="8" fillId="0" borderId="1" xfId="0" applyFont="1" applyBorder="1" applyAlignment="1">
      <alignment horizontal="center"/>
    </xf>
    <xf numFmtId="0" fontId="61" fillId="0" borderId="1" xfId="0" applyFont="1" applyBorder="1"/>
    <xf numFmtId="0" fontId="61" fillId="0" borderId="0" xfId="0" applyFont="1" applyAlignment="1">
      <alignment horizontal="left"/>
    </xf>
    <xf numFmtId="0" fontId="8" fillId="0" borderId="0" xfId="0" applyFont="1" applyAlignment="1">
      <alignment horizontal="center"/>
    </xf>
    <xf numFmtId="0" fontId="8" fillId="22" borderId="0" xfId="0" applyFont="1" applyFill="1"/>
    <xf numFmtId="0" fontId="8" fillId="5" borderId="1" xfId="0" applyFont="1" applyFill="1" applyBorder="1" applyAlignment="1">
      <alignment horizontal="left" vertical="center" wrapText="1"/>
    </xf>
    <xf numFmtId="0" fontId="25" fillId="0" borderId="0" xfId="0" applyFont="1"/>
    <xf numFmtId="0" fontId="8" fillId="5" borderId="0" xfId="0" applyFont="1" applyFill="1" applyBorder="1" applyAlignment="1">
      <alignment horizontal="center" vertical="center"/>
    </xf>
    <xf numFmtId="0" fontId="8" fillId="0" borderId="1" xfId="0" applyFont="1" applyBorder="1"/>
    <xf numFmtId="0" fontId="8" fillId="0" borderId="57" xfId="0" applyFont="1" applyBorder="1"/>
    <xf numFmtId="0" fontId="91" fillId="0" borderId="0" xfId="0" applyFont="1" applyBorder="1"/>
    <xf numFmtId="0" fontId="91" fillId="0" borderId="0" xfId="0" applyFont="1"/>
    <xf numFmtId="0" fontId="2" fillId="5" borderId="72" xfId="0" applyFont="1" applyFill="1" applyBorder="1" applyAlignment="1">
      <alignment horizontal="center" vertical="center" wrapText="1"/>
    </xf>
    <xf numFmtId="0" fontId="8" fillId="0" borderId="1" xfId="0" applyFont="1" applyFill="1" applyBorder="1" applyAlignment="1">
      <alignment horizontal="left" vertical="center" wrapText="1" readingOrder="1"/>
    </xf>
    <xf numFmtId="0" fontId="8" fillId="5" borderId="72" xfId="0" applyFont="1" applyFill="1" applyBorder="1" applyAlignment="1">
      <alignment horizontal="center" vertical="center" wrapText="1"/>
    </xf>
    <xf numFmtId="0" fontId="8" fillId="5" borderId="73" xfId="0" applyFont="1" applyFill="1" applyBorder="1" applyAlignment="1">
      <alignment horizontal="center" vertical="center"/>
    </xf>
    <xf numFmtId="0" fontId="2" fillId="5" borderId="1" xfId="0" applyFont="1" applyFill="1" applyBorder="1" applyAlignment="1">
      <alignment horizontal="center" vertical="center"/>
    </xf>
    <xf numFmtId="14" fontId="8" fillId="5" borderId="13" xfId="0" applyNumberFormat="1" applyFont="1" applyFill="1" applyBorder="1" applyAlignment="1">
      <alignment horizontal="center" vertical="center" wrapText="1"/>
    </xf>
    <xf numFmtId="0" fontId="8" fillId="5" borderId="13" xfId="0" applyFont="1" applyFill="1" applyBorder="1" applyAlignment="1">
      <alignment horizontal="center" vertical="center" wrapText="1"/>
    </xf>
    <xf numFmtId="14" fontId="8" fillId="5" borderId="30" xfId="0" applyNumberFormat="1" applyFont="1" applyFill="1" applyBorder="1" applyAlignment="1">
      <alignment horizontal="center" vertical="center" wrapText="1"/>
    </xf>
    <xf numFmtId="0" fontId="2" fillId="5" borderId="30" xfId="0" applyFont="1" applyFill="1" applyBorder="1" applyAlignment="1">
      <alignment horizontal="center" vertical="center" wrapText="1"/>
    </xf>
    <xf numFmtId="0" fontId="8" fillId="5" borderId="30" xfId="0" applyFont="1" applyFill="1" applyBorder="1" applyAlignment="1">
      <alignment horizontal="center" vertical="center" wrapText="1"/>
    </xf>
    <xf numFmtId="0" fontId="8" fillId="5" borderId="24" xfId="0" applyFont="1" applyFill="1" applyBorder="1" applyAlignment="1">
      <alignment horizontal="center" vertical="center" wrapText="1"/>
    </xf>
    <xf numFmtId="0" fontId="8" fillId="5" borderId="18" xfId="0" applyFont="1" applyFill="1" applyBorder="1" applyAlignment="1">
      <alignment horizontal="center" vertical="center" wrapText="1"/>
    </xf>
    <xf numFmtId="15" fontId="8" fillId="35" borderId="13" xfId="0" applyNumberFormat="1" applyFont="1" applyFill="1" applyBorder="1" applyAlignment="1">
      <alignment horizontal="center" vertical="center" wrapText="1"/>
    </xf>
    <xf numFmtId="15" fontId="8" fillId="35" borderId="68" xfId="0" applyNumberFormat="1" applyFont="1" applyFill="1" applyBorder="1" applyAlignment="1">
      <alignment horizontal="center" vertical="center" wrapText="1"/>
    </xf>
    <xf numFmtId="15" fontId="8" fillId="26" borderId="69" xfId="0" applyNumberFormat="1" applyFont="1" applyFill="1" applyBorder="1" applyAlignment="1">
      <alignment horizontal="center" vertical="center" wrapText="1"/>
    </xf>
    <xf numFmtId="15" fontId="8" fillId="26" borderId="13" xfId="0" applyNumberFormat="1" applyFont="1" applyFill="1" applyBorder="1" applyAlignment="1">
      <alignment horizontal="center" vertical="center" wrapText="1"/>
    </xf>
    <xf numFmtId="15" fontId="8" fillId="26" borderId="68" xfId="0" applyNumberFormat="1" applyFont="1" applyFill="1" applyBorder="1" applyAlignment="1">
      <alignment horizontal="center" vertical="center" wrapText="1"/>
    </xf>
    <xf numFmtId="15" fontId="8" fillId="34" borderId="69" xfId="0" applyNumberFormat="1" applyFont="1" applyFill="1" applyBorder="1" applyAlignment="1">
      <alignment horizontal="center" vertical="center" wrapText="1"/>
    </xf>
    <xf numFmtId="15" fontId="8" fillId="34" borderId="13" xfId="0" applyNumberFormat="1" applyFont="1" applyFill="1" applyBorder="1" applyAlignment="1">
      <alignment horizontal="center" vertical="center" wrapText="1"/>
    </xf>
    <xf numFmtId="15" fontId="8" fillId="34" borderId="68" xfId="0" applyNumberFormat="1" applyFont="1" applyFill="1" applyBorder="1" applyAlignment="1">
      <alignment horizontal="center" vertical="center" wrapText="1"/>
    </xf>
    <xf numFmtId="15" fontId="8" fillId="26" borderId="18" xfId="0" applyNumberFormat="1" applyFont="1" applyFill="1" applyBorder="1" applyAlignment="1">
      <alignment horizontal="center" vertical="center" wrapText="1"/>
    </xf>
    <xf numFmtId="15" fontId="8" fillId="26" borderId="13" xfId="0" applyNumberFormat="1" applyFont="1" applyFill="1" applyBorder="1" applyAlignment="1">
      <alignment horizontal="center" vertical="center"/>
    </xf>
    <xf numFmtId="0" fontId="8" fillId="26" borderId="13" xfId="0" applyFont="1" applyFill="1" applyBorder="1" applyAlignment="1">
      <alignment horizontal="center" vertical="center" wrapText="1"/>
    </xf>
    <xf numFmtId="15" fontId="8" fillId="19" borderId="13" xfId="0" applyNumberFormat="1" applyFont="1" applyFill="1" applyBorder="1" applyAlignment="1">
      <alignment horizontal="center" vertical="center"/>
    </xf>
    <xf numFmtId="15" fontId="8" fillId="19" borderId="20" xfId="0" applyNumberFormat="1" applyFont="1" applyFill="1" applyBorder="1" applyAlignment="1">
      <alignment horizontal="center" vertical="center"/>
    </xf>
    <xf numFmtId="15" fontId="8" fillId="5" borderId="13" xfId="0" applyNumberFormat="1" applyFont="1" applyFill="1" applyBorder="1" applyAlignment="1">
      <alignment horizontal="center" vertical="center"/>
    </xf>
    <xf numFmtId="15" fontId="8" fillId="5" borderId="30" xfId="0" applyNumberFormat="1" applyFont="1" applyFill="1" applyBorder="1" applyAlignment="1">
      <alignment horizontal="center" vertical="center" wrapText="1"/>
    </xf>
    <xf numFmtId="15" fontId="85" fillId="5" borderId="13" xfId="0" applyNumberFormat="1" applyFont="1" applyFill="1" applyBorder="1" applyAlignment="1">
      <alignment horizontal="center" vertical="center" wrapText="1" readingOrder="1"/>
    </xf>
    <xf numFmtId="0" fontId="8" fillId="5" borderId="1" xfId="0" applyFont="1" applyFill="1" applyBorder="1" applyAlignment="1">
      <alignment horizontal="left" vertical="center" wrapText="1" readingOrder="1"/>
    </xf>
    <xf numFmtId="0" fontId="2"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90" fillId="0" borderId="1" xfId="0" applyFont="1" applyFill="1" applyBorder="1" applyAlignment="1">
      <alignment horizontal="left" vertical="center" wrapText="1" readingOrder="1"/>
    </xf>
    <xf numFmtId="0" fontId="90" fillId="0" borderId="1" xfId="0" applyFont="1" applyFill="1" applyBorder="1" applyAlignment="1">
      <alignment horizontal="left" vertical="top" wrapText="1" readingOrder="1"/>
    </xf>
    <xf numFmtId="0" fontId="8" fillId="5" borderId="1" xfId="0" applyFont="1" applyFill="1" applyBorder="1" applyAlignment="1">
      <alignment horizontal="left" vertical="top" wrapText="1"/>
    </xf>
    <xf numFmtId="0" fontId="90" fillId="5" borderId="1" xfId="0" applyFont="1" applyFill="1" applyBorder="1" applyAlignment="1">
      <alignment horizontal="left" vertical="center" readingOrder="1"/>
    </xf>
    <xf numFmtId="0" fontId="2" fillId="5" borderId="1" xfId="0" applyFont="1" applyFill="1" applyBorder="1" applyAlignment="1">
      <alignment vertical="center" wrapText="1"/>
    </xf>
    <xf numFmtId="0" fontId="90" fillId="5" borderId="1" xfId="0" applyFont="1" applyFill="1" applyBorder="1" applyAlignment="1">
      <alignment horizontal="left" vertical="center" wrapText="1" readingOrder="1"/>
    </xf>
    <xf numFmtId="0" fontId="2" fillId="5" borderId="1" xfId="0" applyFont="1" applyFill="1" applyBorder="1" applyAlignment="1">
      <alignment horizontal="left" vertical="center" wrapText="1" readingOrder="1"/>
    </xf>
    <xf numFmtId="0" fontId="85" fillId="5" borderId="1" xfId="0" applyFont="1" applyFill="1" applyBorder="1" applyAlignment="1">
      <alignment horizontal="left" vertical="center" wrapText="1"/>
    </xf>
    <xf numFmtId="0" fontId="2" fillId="5" borderId="1" xfId="0" applyFont="1" applyFill="1" applyBorder="1" applyAlignment="1">
      <alignment horizontal="left" vertical="center" wrapText="1"/>
    </xf>
    <xf numFmtId="0" fontId="85" fillId="5" borderId="1" xfId="0" applyFont="1" applyFill="1" applyBorder="1" applyAlignment="1">
      <alignment horizontal="left" vertical="center" wrapText="1" readingOrder="1"/>
    </xf>
    <xf numFmtId="0" fontId="8" fillId="0" borderId="1" xfId="0" applyFont="1" applyBorder="1" applyAlignment="1">
      <alignment horizontal="left"/>
    </xf>
    <xf numFmtId="0" fontId="61" fillId="0" borderId="1" xfId="0" applyFont="1" applyBorder="1" applyAlignment="1">
      <alignment horizontal="left"/>
    </xf>
    <xf numFmtId="0" fontId="8" fillId="0" borderId="1" xfId="0" applyFont="1" applyBorder="1" applyAlignment="1">
      <alignment horizontal="center" vertical="center"/>
    </xf>
    <xf numFmtId="0" fontId="61" fillId="0" borderId="1" xfId="0" applyFont="1" applyBorder="1" applyAlignment="1">
      <alignment horizontal="center" vertical="center"/>
    </xf>
    <xf numFmtId="0" fontId="61" fillId="0" borderId="0" xfId="0" applyFont="1" applyAlignment="1">
      <alignment horizontal="center" vertical="center"/>
    </xf>
    <xf numFmtId="0" fontId="2" fillId="0" borderId="0" xfId="0" applyFont="1" applyBorder="1" applyAlignment="1">
      <alignment horizontal="center" vertical="center"/>
    </xf>
    <xf numFmtId="0" fontId="92" fillId="28" borderId="1" xfId="23" applyFont="1" applyBorder="1" applyAlignment="1">
      <alignment horizontal="center" vertical="center"/>
    </xf>
    <xf numFmtId="0" fontId="2" fillId="28" borderId="13" xfId="23" applyFont="1" applyBorder="1" applyAlignment="1">
      <alignment horizontal="center" vertical="center"/>
    </xf>
    <xf numFmtId="0" fontId="2" fillId="28" borderId="0" xfId="23" applyFont="1" applyBorder="1" applyAlignment="1">
      <alignment horizontal="center" vertical="center"/>
    </xf>
    <xf numFmtId="0" fontId="2" fillId="28" borderId="12" xfId="23" applyFont="1" applyBorder="1" applyAlignment="1">
      <alignment horizontal="center" vertical="center" wrapText="1"/>
    </xf>
    <xf numFmtId="0" fontId="2" fillId="28" borderId="0" xfId="23" applyFont="1" applyBorder="1" applyAlignment="1">
      <alignment horizontal="center" vertical="center" wrapText="1"/>
    </xf>
    <xf numFmtId="0" fontId="2" fillId="0" borderId="0" xfId="0" applyFont="1"/>
    <xf numFmtId="0" fontId="2" fillId="5" borderId="1" xfId="23" applyFont="1" applyFill="1" applyBorder="1" applyAlignment="1">
      <alignment horizontal="left" vertical="center" wrapText="1"/>
    </xf>
    <xf numFmtId="0" fontId="8" fillId="5"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9" fontId="8" fillId="5" borderId="1" xfId="0" applyNumberFormat="1" applyFont="1" applyFill="1" applyBorder="1" applyAlignment="1">
      <alignment horizontal="center" vertical="center" wrapText="1"/>
    </xf>
    <xf numFmtId="0" fontId="8" fillId="26" borderId="9" xfId="0" applyFont="1" applyFill="1" applyBorder="1" applyAlignment="1">
      <alignment horizontal="center" vertical="center" wrapText="1"/>
    </xf>
    <xf numFmtId="9" fontId="2" fillId="5" borderId="1" xfId="0" applyNumberFormat="1" applyFont="1" applyFill="1" applyBorder="1" applyAlignment="1">
      <alignment horizontal="center" vertical="center" wrapText="1"/>
    </xf>
    <xf numFmtId="1" fontId="2" fillId="5" borderId="1" xfId="0" applyNumberFormat="1" applyFont="1" applyFill="1" applyBorder="1" applyAlignment="1">
      <alignment horizontal="center" vertical="center" wrapText="1"/>
    </xf>
    <xf numFmtId="9" fontId="8" fillId="5" borderId="1" xfId="0" applyNumberFormat="1" applyFont="1" applyFill="1" applyBorder="1" applyAlignment="1">
      <alignment horizontal="center" vertical="center"/>
    </xf>
    <xf numFmtId="0" fontId="8" fillId="17" borderId="1"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9" fillId="28" borderId="30" xfId="23" applyFont="1" applyBorder="1" applyAlignment="1">
      <alignment horizontal="center" vertical="center" wrapText="1"/>
    </xf>
    <xf numFmtId="0" fontId="8" fillId="5" borderId="76" xfId="0" applyFont="1" applyFill="1" applyBorder="1" applyAlignment="1">
      <alignment horizontal="center" vertical="center"/>
    </xf>
    <xf numFmtId="0" fontId="8" fillId="5" borderId="76" xfId="0" applyFont="1" applyFill="1" applyBorder="1"/>
    <xf numFmtId="0" fontId="8" fillId="5" borderId="77" xfId="0" applyFont="1" applyFill="1" applyBorder="1" applyAlignment="1">
      <alignment horizontal="center" vertical="center"/>
    </xf>
    <xf numFmtId="0" fontId="8" fillId="5" borderId="77" xfId="0" applyFont="1" applyFill="1" applyBorder="1"/>
    <xf numFmtId="0" fontId="8" fillId="5" borderId="78" xfId="0" applyFont="1" applyFill="1" applyBorder="1"/>
    <xf numFmtId="0" fontId="8" fillId="5" borderId="78" xfId="0" applyFont="1" applyFill="1" applyBorder="1" applyAlignment="1">
      <alignment horizontal="center" vertical="center"/>
    </xf>
    <xf numFmtId="0" fontId="8" fillId="5" borderId="79" xfId="0" applyFont="1" applyFill="1" applyBorder="1" applyAlignment="1">
      <alignment horizontal="center" vertical="center"/>
    </xf>
    <xf numFmtId="0" fontId="93" fillId="28" borderId="11" xfId="23" applyFont="1" applyBorder="1" applyAlignment="1">
      <alignment horizontal="center" vertical="center"/>
    </xf>
    <xf numFmtId="0" fontId="93" fillId="28" borderId="0" xfId="23" applyFont="1" applyBorder="1" applyAlignment="1">
      <alignment horizontal="center" vertical="center" wrapText="1"/>
    </xf>
    <xf numFmtId="0" fontId="93" fillId="28" borderId="24" xfId="23" applyFont="1" applyBorder="1" applyAlignment="1">
      <alignment horizontal="center" vertical="center" wrapText="1"/>
    </xf>
    <xf numFmtId="0" fontId="93" fillId="28" borderId="16" xfId="23" applyFont="1" applyBorder="1" applyAlignment="1">
      <alignment horizontal="center" vertical="center"/>
    </xf>
    <xf numFmtId="0" fontId="93" fillId="28" borderId="17" xfId="23" applyFont="1" applyBorder="1" applyAlignment="1">
      <alignment horizontal="center" vertical="center"/>
    </xf>
    <xf numFmtId="0" fontId="9" fillId="28" borderId="8" xfId="23" applyFont="1" applyBorder="1" applyAlignment="1">
      <alignment horizontal="center" vertical="center" wrapText="1"/>
    </xf>
    <xf numFmtId="0" fontId="8" fillId="0" borderId="19" xfId="0" applyFont="1" applyBorder="1"/>
    <xf numFmtId="0" fontId="8" fillId="0" borderId="20" xfId="0" applyFont="1" applyBorder="1"/>
    <xf numFmtId="0" fontId="8" fillId="0" borderId="100" xfId="0" applyFont="1" applyBorder="1"/>
    <xf numFmtId="0" fontId="8" fillId="0" borderId="101" xfId="0" applyFont="1" applyBorder="1"/>
    <xf numFmtId="0" fontId="61" fillId="0" borderId="19" xfId="0" applyFont="1" applyBorder="1"/>
    <xf numFmtId="0" fontId="61" fillId="0" borderId="20" xfId="0" applyFont="1" applyBorder="1"/>
    <xf numFmtId="0" fontId="61" fillId="0" borderId="100" xfId="0" applyFont="1" applyBorder="1"/>
    <xf numFmtId="0" fontId="61" fillId="0" borderId="101" xfId="0" applyFont="1" applyBorder="1"/>
    <xf numFmtId="0" fontId="10" fillId="28" borderId="12" xfId="23" applyFont="1" applyBorder="1" applyAlignment="1">
      <alignment horizontal="center" vertical="center"/>
    </xf>
    <xf numFmtId="0" fontId="8" fillId="5" borderId="102" xfId="0" applyFont="1" applyFill="1" applyBorder="1" applyAlignment="1">
      <alignment horizontal="center" vertical="center"/>
    </xf>
    <xf numFmtId="0" fontId="8" fillId="5" borderId="103" xfId="0" applyFont="1" applyFill="1" applyBorder="1" applyAlignment="1">
      <alignment horizontal="center" vertical="center"/>
    </xf>
    <xf numFmtId="0" fontId="8" fillId="5" borderId="103" xfId="0" applyFont="1" applyFill="1" applyBorder="1"/>
    <xf numFmtId="0" fontId="8" fillId="5" borderId="104" xfId="0" applyFont="1" applyFill="1" applyBorder="1"/>
    <xf numFmtId="0" fontId="8" fillId="0" borderId="105" xfId="0" applyFont="1" applyBorder="1"/>
    <xf numFmtId="0" fontId="61" fillId="0" borderId="105" xfId="0" applyFont="1" applyBorder="1"/>
    <xf numFmtId="0" fontId="8" fillId="5" borderId="101" xfId="0" applyFont="1" applyFill="1" applyBorder="1" applyAlignment="1">
      <alignment horizontal="center" vertical="center"/>
    </xf>
    <xf numFmtId="10" fontId="0" fillId="39" borderId="0" xfId="4" applyNumberFormat="1" applyFont="1" applyFill="1" applyAlignment="1">
      <alignment horizontal="center"/>
    </xf>
    <xf numFmtId="0" fontId="8" fillId="0" borderId="1" xfId="0" applyFont="1" applyBorder="1" applyAlignment="1">
      <alignment vertical="center" wrapText="1"/>
    </xf>
    <xf numFmtId="0" fontId="61" fillId="3" borderId="0" xfId="0" applyFont="1" applyFill="1"/>
    <xf numFmtId="166" fontId="96" fillId="3" borderId="0" xfId="4" applyNumberFormat="1" applyFont="1" applyFill="1" applyAlignment="1">
      <alignment horizontal="center"/>
    </xf>
    <xf numFmtId="0" fontId="8" fillId="0" borderId="1" xfId="0" applyFont="1" applyBorder="1" applyAlignment="1">
      <alignment horizontal="center" wrapText="1"/>
    </xf>
    <xf numFmtId="10" fontId="23" fillId="0" borderId="0" xfId="0" applyNumberFormat="1" applyFont="1"/>
    <xf numFmtId="0" fontId="8" fillId="0" borderId="0" xfId="0" applyFont="1" applyAlignment="1">
      <alignment wrapText="1"/>
    </xf>
    <xf numFmtId="10" fontId="93" fillId="28" borderId="17" xfId="23" applyNumberFormat="1" applyFont="1" applyBorder="1" applyAlignment="1">
      <alignment horizontal="center" vertical="center"/>
    </xf>
    <xf numFmtId="0" fontId="0" fillId="0" borderId="0" xfId="0"/>
    <xf numFmtId="0" fontId="96" fillId="3" borderId="0" xfId="0" applyFont="1" applyFill="1"/>
    <xf numFmtId="0" fontId="23" fillId="3" borderId="0" xfId="0" applyFont="1" applyFill="1"/>
    <xf numFmtId="0" fontId="23" fillId="3" borderId="0" xfId="0" applyFont="1" applyFill="1" applyAlignment="1">
      <alignment vertical="center"/>
    </xf>
    <xf numFmtId="10" fontId="23" fillId="3" borderId="0" xfId="0" applyNumberFormat="1" applyFont="1" applyFill="1"/>
    <xf numFmtId="0" fontId="97" fillId="0" borderId="0" xfId="0" applyFont="1"/>
    <xf numFmtId="0" fontId="96" fillId="3" borderId="0" xfId="0" applyFont="1" applyFill="1" applyAlignment="1">
      <alignment horizontal="center"/>
    </xf>
    <xf numFmtId="166" fontId="61" fillId="3" borderId="0" xfId="4" applyNumberFormat="1" applyFont="1" applyFill="1"/>
    <xf numFmtId="9" fontId="96" fillId="3" borderId="0" xfId="0" applyNumberFormat="1" applyFont="1" applyFill="1" applyAlignment="1">
      <alignment horizontal="center"/>
    </xf>
    <xf numFmtId="0" fontId="87" fillId="28" borderId="1" xfId="23" applyFont="1" applyBorder="1" applyAlignment="1">
      <alignment horizontal="center" vertical="center" wrapText="1"/>
    </xf>
    <xf numFmtId="0" fontId="87" fillId="28" borderId="30" xfId="23" applyFont="1" applyBorder="1" applyAlignment="1">
      <alignment horizontal="center" vertical="center" wrapText="1"/>
    </xf>
    <xf numFmtId="9" fontId="8" fillId="0" borderId="1" xfId="4" applyFont="1" applyBorder="1" applyAlignment="1">
      <alignment horizontal="center" vertical="center"/>
    </xf>
    <xf numFmtId="0" fontId="87" fillId="28" borderId="1" xfId="23" applyFont="1" applyBorder="1" applyAlignment="1">
      <alignment horizontal="center" vertical="center"/>
    </xf>
    <xf numFmtId="0" fontId="98" fillId="28" borderId="1" xfId="23" applyFont="1" applyBorder="1" applyAlignment="1">
      <alignment horizontal="center" vertical="center"/>
    </xf>
    <xf numFmtId="0" fontId="0" fillId="0" borderId="0" xfId="0" applyFont="1" applyBorder="1"/>
    <xf numFmtId="0" fontId="15" fillId="22"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0" fillId="5" borderId="1" xfId="0" applyFont="1" applyFill="1" applyBorder="1" applyAlignment="1">
      <alignment horizontal="center" vertical="center" wrapText="1"/>
    </xf>
    <xf numFmtId="0" fontId="0" fillId="5" borderId="19" xfId="0" applyFont="1" applyFill="1" applyBorder="1" applyAlignment="1">
      <alignment horizontal="left" vertical="center" wrapText="1"/>
    </xf>
    <xf numFmtId="0" fontId="0" fillId="5" borderId="1" xfId="0" applyFont="1" applyFill="1" applyBorder="1" applyAlignment="1">
      <alignment horizontal="left" vertical="center" wrapText="1"/>
    </xf>
    <xf numFmtId="0" fontId="0" fillId="0" borderId="1" xfId="0" applyFont="1" applyBorder="1" applyAlignment="1">
      <alignment horizontal="left" vertical="center" wrapText="1"/>
    </xf>
    <xf numFmtId="0" fontId="0" fillId="0" borderId="0" xfId="0" applyFont="1"/>
    <xf numFmtId="1" fontId="15" fillId="5" borderId="1" xfId="0" applyNumberFormat="1" applyFont="1" applyFill="1" applyBorder="1" applyAlignment="1">
      <alignment horizontal="center" vertical="center" wrapText="1"/>
    </xf>
    <xf numFmtId="0" fontId="22" fillId="5" borderId="80" xfId="0" applyFont="1" applyFill="1" applyBorder="1" applyAlignment="1">
      <alignment horizontal="left" vertical="center" wrapText="1"/>
    </xf>
    <xf numFmtId="0" fontId="0" fillId="5" borderId="91" xfId="0" applyFont="1" applyFill="1" applyBorder="1" applyAlignment="1">
      <alignment horizontal="center" vertical="center"/>
    </xf>
    <xf numFmtId="0" fontId="0" fillId="5" borderId="92" xfId="0" applyFont="1" applyFill="1" applyBorder="1" applyAlignment="1">
      <alignment horizontal="center" vertical="center"/>
    </xf>
    <xf numFmtId="0" fontId="15" fillId="5" borderId="1" xfId="0" applyFont="1" applyFill="1" applyBorder="1" applyAlignment="1">
      <alignment horizontal="left" vertical="center" wrapText="1"/>
    </xf>
    <xf numFmtId="0" fontId="15" fillId="0" borderId="1" xfId="0" applyFont="1" applyBorder="1" applyAlignment="1">
      <alignment horizontal="left" vertical="center" wrapText="1"/>
    </xf>
    <xf numFmtId="0" fontId="87" fillId="28" borderId="13" xfId="23" applyFont="1" applyBorder="1" applyAlignment="1">
      <alignment horizontal="center" vertical="center"/>
    </xf>
    <xf numFmtId="0" fontId="0" fillId="0" borderId="0" xfId="0" applyFont="1" applyBorder="1" applyAlignment="1">
      <alignment vertical="center" wrapText="1"/>
    </xf>
    <xf numFmtId="0" fontId="0" fillId="0" borderId="1" xfId="0" applyFont="1" applyBorder="1" applyAlignment="1">
      <alignment vertical="center" wrapText="1"/>
    </xf>
    <xf numFmtId="0" fontId="0" fillId="0" borderId="0" xfId="0" applyFont="1" applyAlignment="1">
      <alignment vertical="center" wrapText="1"/>
    </xf>
    <xf numFmtId="0" fontId="100" fillId="0" borderId="0" xfId="0" applyFont="1" applyBorder="1" applyAlignment="1">
      <alignment horizontal="left" vertical="center" wrapText="1"/>
    </xf>
    <xf numFmtId="0" fontId="0" fillId="0" borderId="24" xfId="0" applyFont="1" applyBorder="1" applyAlignment="1">
      <alignment vertical="center" wrapText="1"/>
    </xf>
    <xf numFmtId="0" fontId="0" fillId="0" borderId="0" xfId="0" applyFont="1" applyFill="1" applyBorder="1" applyAlignment="1">
      <alignment vertical="center" wrapText="1"/>
    </xf>
    <xf numFmtId="0" fontId="16" fillId="0" borderId="1" xfId="0" applyFont="1" applyBorder="1" applyAlignment="1">
      <alignment vertical="center" wrapText="1"/>
    </xf>
    <xf numFmtId="0" fontId="15" fillId="0" borderId="201" xfId="23" applyFont="1" applyFill="1" applyBorder="1" applyAlignment="1">
      <alignment horizontal="center" vertical="center" wrapText="1"/>
    </xf>
    <xf numFmtId="0" fontId="15" fillId="0" borderId="93" xfId="23"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17" xfId="0" applyFont="1" applyFill="1" applyBorder="1" applyAlignment="1">
      <alignment vertical="center" wrapText="1"/>
    </xf>
    <xf numFmtId="0" fontId="0" fillId="0" borderId="0" xfId="0" applyFont="1" applyAlignment="1">
      <alignment horizontal="center" vertical="center" wrapText="1"/>
    </xf>
    <xf numFmtId="0" fontId="0" fillId="0" borderId="0" xfId="0" applyFont="1" applyAlignment="1">
      <alignment horizontal="left" vertical="center" wrapText="1"/>
    </xf>
    <xf numFmtId="166" fontId="0" fillId="0" borderId="0" xfId="4" applyNumberFormat="1" applyFont="1" applyAlignment="1">
      <alignment vertical="center" wrapText="1"/>
    </xf>
    <xf numFmtId="0" fontId="23" fillId="3" borderId="0" xfId="0" applyFont="1" applyFill="1" applyAlignment="1"/>
    <xf numFmtId="0" fontId="0" fillId="5" borderId="11" xfId="0" applyFont="1" applyFill="1" applyBorder="1" applyAlignment="1">
      <alignment vertical="center" wrapText="1"/>
    </xf>
    <xf numFmtId="0" fontId="0" fillId="0" borderId="0" xfId="0" applyFont="1" applyBorder="1" applyAlignment="1">
      <alignment horizontal="center" vertical="center" wrapText="1"/>
    </xf>
    <xf numFmtId="0" fontId="100" fillId="0" borderId="0" xfId="0" applyFont="1" applyBorder="1" applyAlignment="1">
      <alignment horizontal="center" vertical="center" wrapText="1"/>
    </xf>
    <xf numFmtId="0" fontId="15" fillId="0" borderId="0" xfId="0" applyFont="1" applyBorder="1" applyAlignment="1">
      <alignment horizontal="center" vertical="center" wrapText="1"/>
    </xf>
    <xf numFmtId="0" fontId="21" fillId="28" borderId="1" xfId="23" applyFont="1" applyBorder="1" applyAlignment="1">
      <alignment horizontal="center" vertical="center" wrapText="1"/>
    </xf>
    <xf numFmtId="0" fontId="24" fillId="28" borderId="1" xfId="23" applyFont="1" applyBorder="1" applyAlignment="1">
      <alignment horizontal="center" vertical="center" wrapText="1"/>
    </xf>
    <xf numFmtId="0" fontId="21" fillId="28" borderId="30" xfId="23" applyFont="1" applyBorder="1" applyAlignment="1">
      <alignment horizontal="center" vertical="center" wrapText="1"/>
    </xf>
    <xf numFmtId="0" fontId="21" fillId="28" borderId="13" xfId="23" applyFont="1" applyBorder="1" applyAlignment="1">
      <alignment horizontal="center" vertical="center" wrapText="1"/>
    </xf>
    <xf numFmtId="0" fontId="0" fillId="0" borderId="1" xfId="0" applyFont="1" applyFill="1" applyBorder="1" applyAlignment="1">
      <alignment horizontal="left" vertical="center" wrapText="1" readingOrder="1"/>
    </xf>
    <xf numFmtId="0" fontId="15" fillId="0" borderId="1" xfId="0" applyFont="1" applyFill="1" applyBorder="1" applyAlignment="1">
      <alignment horizontal="left" vertical="center" wrapText="1"/>
    </xf>
    <xf numFmtId="0" fontId="15" fillId="0" borderId="140" xfId="23" applyFont="1" applyFill="1" applyBorder="1" applyAlignment="1">
      <alignment horizontal="center" vertical="center" wrapText="1"/>
    </xf>
    <xf numFmtId="0" fontId="15" fillId="5" borderId="1" xfId="0" applyFont="1" applyFill="1" applyBorder="1" applyAlignment="1">
      <alignment horizontal="left" vertical="center" wrapText="1" readingOrder="1"/>
    </xf>
    <xf numFmtId="0" fontId="15" fillId="5" borderId="1" xfId="0" applyFont="1" applyFill="1" applyBorder="1" applyAlignment="1">
      <alignment vertical="center" wrapText="1"/>
    </xf>
    <xf numFmtId="0" fontId="0" fillId="5" borderId="1" xfId="0" applyFont="1" applyFill="1" applyBorder="1" applyAlignment="1">
      <alignment vertical="center"/>
    </xf>
    <xf numFmtId="0" fontId="15" fillId="0" borderId="91" xfId="23" applyFont="1" applyFill="1" applyBorder="1" applyAlignment="1">
      <alignment horizontal="center" vertical="center" wrapText="1"/>
    </xf>
    <xf numFmtId="0" fontId="15" fillId="0" borderId="92" xfId="23" applyFont="1" applyFill="1" applyBorder="1" applyAlignment="1">
      <alignment horizontal="center" vertical="center" wrapText="1"/>
    </xf>
    <xf numFmtId="0" fontId="0" fillId="5" borderId="1" xfId="0" applyFont="1" applyFill="1" applyBorder="1" applyAlignment="1">
      <alignment vertical="center" wrapText="1"/>
    </xf>
    <xf numFmtId="0" fontId="0" fillId="5" borderId="0" xfId="0" applyFont="1" applyFill="1" applyAlignment="1">
      <alignment vertical="center" wrapText="1"/>
    </xf>
    <xf numFmtId="0" fontId="0" fillId="0" borderId="1" xfId="0" applyFont="1" applyFill="1" applyBorder="1" applyAlignment="1">
      <alignment vertical="center" wrapText="1"/>
    </xf>
    <xf numFmtId="0" fontId="15" fillId="0" borderId="1" xfId="23" applyFont="1" applyFill="1" applyBorder="1" applyAlignment="1">
      <alignment horizontal="center" vertical="center" wrapText="1"/>
    </xf>
    <xf numFmtId="0" fontId="100" fillId="0" borderId="0" xfId="0" applyFont="1" applyBorder="1" applyAlignment="1">
      <alignment horizontal="left" vertical="center"/>
    </xf>
    <xf numFmtId="0" fontId="0" fillId="0" borderId="30" xfId="0" applyFont="1" applyBorder="1"/>
    <xf numFmtId="0" fontId="0" fillId="0" borderId="11" xfId="0" applyFont="1" applyBorder="1"/>
    <xf numFmtId="0" fontId="0" fillId="0" borderId="24" xfId="0" applyFont="1" applyBorder="1"/>
    <xf numFmtId="0" fontId="15" fillId="33" borderId="110" xfId="23" applyFont="1" applyFill="1" applyBorder="1" applyAlignment="1">
      <alignment horizontal="center" vertical="center" wrapText="1"/>
    </xf>
    <xf numFmtId="0" fontId="0" fillId="0" borderId="1" xfId="0" applyFont="1" applyBorder="1"/>
    <xf numFmtId="0" fontId="0" fillId="0" borderId="1" xfId="0" applyFont="1" applyBorder="1" applyAlignment="1">
      <alignment horizontal="center" vertical="center"/>
    </xf>
    <xf numFmtId="0" fontId="0" fillId="0" borderId="1" xfId="0" applyFont="1" applyBorder="1" applyAlignment="1">
      <alignment horizontal="left"/>
    </xf>
    <xf numFmtId="0" fontId="15" fillId="33" borderId="93" xfId="23"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left"/>
    </xf>
    <xf numFmtId="0" fontId="0" fillId="3" borderId="0" xfId="0" applyFont="1" applyFill="1"/>
    <xf numFmtId="0" fontId="0" fillId="3" borderId="0" xfId="0" applyFont="1" applyFill="1" applyAlignment="1">
      <alignment horizontal="left"/>
    </xf>
    <xf numFmtId="0" fontId="0" fillId="5" borderId="0" xfId="0" applyFont="1" applyFill="1" applyAlignment="1">
      <alignment vertical="center"/>
    </xf>
    <xf numFmtId="0" fontId="100" fillId="0" borderId="0" xfId="0" applyFont="1" applyBorder="1" applyAlignment="1">
      <alignment horizontal="center" vertical="center"/>
    </xf>
    <xf numFmtId="0" fontId="15" fillId="0" borderId="0" xfId="0" applyFont="1" applyBorder="1" applyAlignment="1">
      <alignment horizontal="center" vertical="center"/>
    </xf>
    <xf numFmtId="0" fontId="21" fillId="28" borderId="19" xfId="23" applyFont="1" applyBorder="1" applyAlignment="1">
      <alignment horizontal="center" vertical="center" wrapText="1"/>
    </xf>
    <xf numFmtId="0" fontId="21" fillId="28" borderId="1" xfId="23" applyFont="1" applyBorder="1" applyAlignment="1">
      <alignment horizontal="center" vertical="center"/>
    </xf>
    <xf numFmtId="0" fontId="21" fillId="28" borderId="8" xfId="23" applyFont="1" applyBorder="1" applyAlignment="1">
      <alignment horizontal="center" vertical="center" wrapText="1"/>
    </xf>
    <xf numFmtId="0" fontId="15" fillId="5" borderId="132" xfId="23" applyFont="1" applyFill="1" applyBorder="1" applyAlignment="1">
      <alignment horizontal="center" vertical="center" wrapText="1"/>
    </xf>
    <xf numFmtId="0" fontId="15" fillId="33" borderId="209" xfId="23" applyFont="1" applyFill="1" applyBorder="1" applyAlignment="1">
      <alignment horizontal="center" vertical="center" wrapText="1"/>
    </xf>
    <xf numFmtId="0" fontId="15" fillId="33" borderId="80" xfId="23" applyFont="1" applyFill="1" applyBorder="1" applyAlignment="1">
      <alignment horizontal="center" vertical="center" wrapText="1"/>
    </xf>
    <xf numFmtId="0" fontId="15" fillId="33" borderId="81" xfId="23" applyFont="1" applyFill="1" applyBorder="1" applyAlignment="1">
      <alignment horizontal="center" vertical="center" wrapText="1"/>
    </xf>
    <xf numFmtId="0" fontId="15" fillId="5" borderId="210" xfId="23" applyFont="1" applyFill="1" applyBorder="1" applyAlignment="1">
      <alignment horizontal="center" vertical="center" wrapText="1"/>
    </xf>
    <xf numFmtId="0" fontId="15" fillId="33" borderId="211" xfId="23" applyFont="1" applyFill="1" applyBorder="1" applyAlignment="1">
      <alignment horizontal="center" vertical="center" wrapText="1"/>
    </xf>
    <xf numFmtId="0" fontId="15" fillId="33" borderId="75" xfId="23" applyFont="1" applyFill="1" applyBorder="1" applyAlignment="1">
      <alignment horizontal="center" vertical="center" wrapText="1"/>
    </xf>
    <xf numFmtId="0" fontId="15" fillId="33" borderId="82" xfId="23" applyFont="1" applyFill="1" applyBorder="1" applyAlignment="1">
      <alignment horizontal="center" vertical="center" wrapText="1"/>
    </xf>
    <xf numFmtId="0" fontId="15" fillId="5" borderId="212" xfId="23" applyFont="1" applyFill="1" applyBorder="1" applyAlignment="1">
      <alignment horizontal="center" vertical="center" wrapText="1"/>
    </xf>
    <xf numFmtId="0" fontId="15" fillId="33" borderId="213" xfId="23" applyFont="1" applyFill="1" applyBorder="1" applyAlignment="1">
      <alignment horizontal="center" vertical="center" wrapText="1"/>
    </xf>
    <xf numFmtId="0" fontId="15" fillId="33" borderId="83" xfId="23" applyFont="1" applyFill="1" applyBorder="1" applyAlignment="1">
      <alignment horizontal="center" vertical="center" wrapText="1"/>
    </xf>
    <xf numFmtId="0" fontId="15" fillId="33" borderId="84" xfId="23" applyFont="1" applyFill="1" applyBorder="1" applyAlignment="1">
      <alignment horizontal="center" vertical="center" wrapText="1"/>
    </xf>
    <xf numFmtId="0" fontId="15" fillId="33" borderId="87" xfId="23" applyFont="1" applyFill="1" applyBorder="1" applyAlignment="1">
      <alignment horizontal="center" vertical="center" wrapText="1"/>
    </xf>
    <xf numFmtId="0" fontId="15" fillId="33" borderId="96" xfId="23" applyFont="1" applyFill="1" applyBorder="1" applyAlignment="1">
      <alignment horizontal="center" vertical="center" wrapText="1"/>
    </xf>
    <xf numFmtId="0" fontId="15" fillId="33" borderId="134" xfId="23" applyFont="1" applyFill="1" applyBorder="1" applyAlignment="1">
      <alignment horizontal="center" vertical="center" wrapText="1"/>
    </xf>
    <xf numFmtId="0" fontId="15" fillId="33" borderId="143" xfId="23" applyFont="1" applyFill="1" applyBorder="1" applyAlignment="1">
      <alignment horizontal="center" vertical="center" wrapText="1"/>
    </xf>
    <xf numFmtId="0" fontId="15" fillId="33" borderId="144" xfId="23" applyFont="1" applyFill="1" applyBorder="1" applyAlignment="1">
      <alignment horizontal="center" vertical="center" wrapText="1"/>
    </xf>
    <xf numFmtId="0" fontId="15" fillId="33" borderId="137" xfId="23" applyFont="1" applyFill="1" applyBorder="1" applyAlignment="1">
      <alignment horizontal="center" vertical="center" wrapText="1"/>
    </xf>
    <xf numFmtId="0" fontId="15" fillId="33" borderId="145" xfId="23" applyFont="1" applyFill="1" applyBorder="1" applyAlignment="1">
      <alignment horizontal="center" vertical="center" wrapText="1"/>
    </xf>
    <xf numFmtId="0" fontId="15" fillId="33" borderId="89" xfId="23" applyFont="1" applyFill="1" applyBorder="1" applyAlignment="1">
      <alignment horizontal="center" vertical="center" wrapText="1"/>
    </xf>
    <xf numFmtId="0" fontId="15" fillId="33" borderId="140" xfId="23" applyFont="1" applyFill="1" applyBorder="1" applyAlignment="1">
      <alignment horizontal="center" vertical="center" wrapText="1"/>
    </xf>
    <xf numFmtId="0" fontId="15" fillId="33" borderId="146" xfId="23" applyFont="1" applyFill="1" applyBorder="1" applyAlignment="1">
      <alignment horizontal="center" vertical="center" wrapText="1"/>
    </xf>
    <xf numFmtId="0" fontId="15" fillId="33" borderId="90" xfId="23" applyFont="1" applyFill="1" applyBorder="1" applyAlignment="1">
      <alignment horizontal="center" vertical="center" wrapText="1"/>
    </xf>
    <xf numFmtId="0" fontId="15" fillId="33" borderId="214" xfId="23" applyFont="1" applyFill="1" applyBorder="1" applyAlignment="1">
      <alignment horizontal="center" vertical="center" wrapText="1"/>
    </xf>
    <xf numFmtId="0" fontId="15" fillId="33" borderId="161" xfId="23" applyFont="1" applyFill="1" applyBorder="1" applyAlignment="1">
      <alignment horizontal="center" vertical="center" wrapText="1"/>
    </xf>
    <xf numFmtId="0" fontId="15" fillId="33" borderId="215" xfId="23" applyFont="1" applyFill="1" applyBorder="1" applyAlignment="1">
      <alignment horizontal="center" vertical="center" wrapText="1"/>
    </xf>
    <xf numFmtId="0" fontId="15" fillId="5" borderId="216" xfId="23" applyFont="1" applyFill="1" applyBorder="1" applyAlignment="1">
      <alignment horizontal="center" vertical="center" wrapText="1"/>
    </xf>
    <xf numFmtId="0" fontId="15" fillId="33" borderId="217" xfId="23" applyFont="1" applyFill="1" applyBorder="1" applyAlignment="1">
      <alignment horizontal="center" vertical="center" wrapText="1"/>
    </xf>
    <xf numFmtId="0" fontId="15" fillId="33" borderId="218" xfId="23" applyFont="1" applyFill="1" applyBorder="1" applyAlignment="1">
      <alignment horizontal="center" vertical="center" wrapText="1"/>
    </xf>
    <xf numFmtId="0" fontId="0" fillId="0" borderId="1" xfId="0" applyFont="1" applyBorder="1" applyAlignment="1">
      <alignment horizontal="center"/>
    </xf>
    <xf numFmtId="0" fontId="15" fillId="33" borderId="219" xfId="23" applyFont="1" applyFill="1" applyBorder="1" applyAlignment="1">
      <alignment horizontal="center" vertical="center" wrapText="1"/>
    </xf>
    <xf numFmtId="0" fontId="15" fillId="33" borderId="109" xfId="23" applyFont="1" applyFill="1" applyBorder="1" applyAlignment="1">
      <alignment horizontal="center" vertical="center" wrapText="1"/>
    </xf>
    <xf numFmtId="0" fontId="15" fillId="33" borderId="91" xfId="23" applyFont="1" applyFill="1" applyBorder="1" applyAlignment="1">
      <alignment horizontal="center" vertical="center" wrapText="1"/>
    </xf>
    <xf numFmtId="0" fontId="15" fillId="33" borderId="220" xfId="23" applyFont="1" applyFill="1" applyBorder="1" applyAlignment="1">
      <alignment horizontal="center" vertical="center" wrapText="1"/>
    </xf>
    <xf numFmtId="0" fontId="15" fillId="33" borderId="92" xfId="23" applyFont="1" applyFill="1" applyBorder="1" applyAlignment="1">
      <alignment horizontal="center" vertical="center" wrapText="1"/>
    </xf>
    <xf numFmtId="0" fontId="0" fillId="0" borderId="0" xfId="0" applyFont="1" applyAlignment="1">
      <alignment horizontal="center"/>
    </xf>
    <xf numFmtId="0" fontId="21" fillId="28" borderId="30" xfId="23" applyFont="1" applyBorder="1" applyAlignment="1">
      <alignment horizontal="center" vertical="center"/>
    </xf>
    <xf numFmtId="0" fontId="0" fillId="0" borderId="0" xfId="0" applyFont="1" applyAlignment="1"/>
    <xf numFmtId="0" fontId="0" fillId="0" borderId="0" xfId="0" applyFont="1" applyAlignment="1">
      <alignment wrapText="1"/>
    </xf>
    <xf numFmtId="0" fontId="0" fillId="0" borderId="0" xfId="0" applyFont="1" applyAlignment="1">
      <alignment vertical="center"/>
    </xf>
    <xf numFmtId="0" fontId="0" fillId="0" borderId="1" xfId="0" applyFont="1" applyBorder="1" applyAlignment="1">
      <alignment vertical="center"/>
    </xf>
    <xf numFmtId="0" fontId="15" fillId="33" borderId="1" xfId="23" applyFont="1" applyFill="1" applyBorder="1" applyAlignment="1">
      <alignment horizontal="center" vertical="center" wrapText="1"/>
    </xf>
    <xf numFmtId="0" fontId="15" fillId="0" borderId="162" xfId="23" applyFont="1" applyFill="1" applyBorder="1" applyAlignment="1">
      <alignment horizontal="center" vertical="center" wrapText="1"/>
    </xf>
    <xf numFmtId="0" fontId="0" fillId="0" borderId="1" xfId="0" applyFont="1" applyFill="1" applyBorder="1" applyAlignment="1">
      <alignment horizontal="center" vertical="center"/>
    </xf>
    <xf numFmtId="0" fontId="23" fillId="3" borderId="0" xfId="0" applyFont="1" applyFill="1" applyAlignment="1">
      <alignment horizontal="left"/>
    </xf>
    <xf numFmtId="9" fontId="15" fillId="0" borderId="9" xfId="0" applyNumberFormat="1" applyFont="1" applyBorder="1" applyAlignment="1">
      <alignment horizontal="center" vertical="center"/>
    </xf>
    <xf numFmtId="0" fontId="15" fillId="0" borderId="45" xfId="0" applyFont="1" applyBorder="1" applyAlignment="1">
      <alignment horizontal="left" vertical="center" wrapText="1"/>
    </xf>
    <xf numFmtId="0" fontId="15" fillId="0" borderId="11" xfId="0" applyFont="1" applyBorder="1" applyAlignment="1">
      <alignment vertical="center" wrapText="1"/>
    </xf>
    <xf numFmtId="0" fontId="15" fillId="0" borderId="9" xfId="0" applyFont="1" applyBorder="1" applyAlignment="1">
      <alignment horizontal="center" vertical="center"/>
    </xf>
    <xf numFmtId="0" fontId="101" fillId="5" borderId="1" xfId="0" applyFont="1" applyFill="1" applyBorder="1" applyAlignment="1">
      <alignment vertical="center" wrapText="1"/>
    </xf>
    <xf numFmtId="9" fontId="15" fillId="0" borderId="10" xfId="0" applyNumberFormat="1" applyFont="1" applyBorder="1" applyAlignment="1">
      <alignment horizontal="center" vertical="center"/>
    </xf>
    <xf numFmtId="0" fontId="15" fillId="0" borderId="16" xfId="0" applyFont="1" applyBorder="1" applyAlignment="1">
      <alignment vertical="center" wrapText="1"/>
    </xf>
    <xf numFmtId="0" fontId="0" fillId="0" borderId="19" xfId="0" applyFont="1" applyBorder="1" applyAlignment="1">
      <alignment horizontal="left"/>
    </xf>
    <xf numFmtId="0" fontId="15" fillId="5" borderId="16" xfId="23" applyFont="1" applyFill="1" applyBorder="1" applyAlignment="1">
      <alignment horizontal="left" vertical="center" wrapText="1"/>
    </xf>
    <xf numFmtId="0" fontId="15" fillId="33" borderId="99" xfId="23" applyFont="1" applyFill="1" applyBorder="1" applyAlignment="1">
      <alignment horizontal="center" vertical="center" wrapText="1"/>
    </xf>
    <xf numFmtId="0" fontId="15" fillId="33" borderId="85" xfId="23" applyFont="1" applyFill="1" applyBorder="1" applyAlignment="1">
      <alignment horizontal="center" vertical="center" wrapText="1"/>
    </xf>
    <xf numFmtId="0" fontId="15" fillId="33" borderId="107" xfId="23" applyFont="1" applyFill="1" applyBorder="1" applyAlignment="1">
      <alignment horizontal="center" vertical="center" wrapText="1"/>
    </xf>
    <xf numFmtId="0" fontId="15" fillId="0" borderId="0" xfId="0" applyFont="1"/>
    <xf numFmtId="0" fontId="15" fillId="5" borderId="19" xfId="23" applyFont="1" applyFill="1" applyBorder="1" applyAlignment="1">
      <alignment horizontal="left" vertical="center" wrapText="1"/>
    </xf>
    <xf numFmtId="0" fontId="15" fillId="33" borderId="94" xfId="23" applyFont="1" applyFill="1" applyBorder="1" applyAlignment="1">
      <alignment horizontal="center" vertical="center" wrapText="1"/>
    </xf>
    <xf numFmtId="0" fontId="15" fillId="33" borderId="153" xfId="23" applyFont="1" applyFill="1" applyBorder="1" applyAlignment="1">
      <alignment horizontal="center" vertical="center" wrapText="1"/>
    </xf>
    <xf numFmtId="0" fontId="15" fillId="33" borderId="95" xfId="23" applyFont="1" applyFill="1" applyBorder="1" applyAlignment="1">
      <alignment horizontal="center" vertical="center" wrapText="1"/>
    </xf>
    <xf numFmtId="0" fontId="15" fillId="33" borderId="202" xfId="23" applyFont="1" applyFill="1" applyBorder="1" applyAlignment="1">
      <alignment horizontal="center" vertical="center" wrapText="1"/>
    </xf>
    <xf numFmtId="0" fontId="0" fillId="5" borderId="1" xfId="0" applyFont="1" applyFill="1" applyBorder="1"/>
    <xf numFmtId="0" fontId="0" fillId="5" borderId="0" xfId="0" applyFont="1" applyFill="1"/>
    <xf numFmtId="0" fontId="15" fillId="0" borderId="0" xfId="0" applyFont="1" applyAlignment="1">
      <alignment vertical="center"/>
    </xf>
    <xf numFmtId="0" fontId="0" fillId="0" borderId="1" xfId="0" applyFont="1" applyFill="1" applyBorder="1"/>
    <xf numFmtId="0" fontId="0" fillId="0" borderId="1" xfId="0" applyFont="1" applyFill="1" applyBorder="1" applyAlignment="1">
      <alignment horizontal="center"/>
    </xf>
    <xf numFmtId="0" fontId="0" fillId="0" borderId="19" xfId="0" applyFont="1" applyFill="1" applyBorder="1" applyAlignment="1">
      <alignment horizontal="left"/>
    </xf>
    <xf numFmtId="9" fontId="15" fillId="0" borderId="93" xfId="23" applyNumberFormat="1" applyFont="1" applyFill="1" applyBorder="1" applyAlignment="1">
      <alignment horizontal="center" vertical="center" wrapText="1"/>
    </xf>
    <xf numFmtId="0" fontId="0" fillId="0" borderId="0" xfId="0" applyFont="1" applyFill="1"/>
    <xf numFmtId="9" fontId="15" fillId="0" borderId="1" xfId="0" applyNumberFormat="1" applyFont="1" applyBorder="1" applyAlignment="1">
      <alignment horizontal="center" vertical="center"/>
    </xf>
    <xf numFmtId="0" fontId="15" fillId="0" borderId="1" xfId="0" applyFont="1" applyBorder="1" applyAlignment="1">
      <alignment vertical="center" wrapText="1"/>
    </xf>
    <xf numFmtId="0" fontId="15" fillId="0" borderId="1" xfId="0" applyFont="1" applyBorder="1" applyAlignment="1">
      <alignment horizontal="center" vertical="center"/>
    </xf>
    <xf numFmtId="0" fontId="6" fillId="0" borderId="0" xfId="0" applyFont="1"/>
    <xf numFmtId="9" fontId="6" fillId="0" borderId="1" xfId="0" applyNumberFormat="1" applyFont="1" applyBorder="1" applyAlignment="1">
      <alignment horizontal="center" vertical="center"/>
    </xf>
    <xf numFmtId="9" fontId="6" fillId="42" borderId="1" xfId="0" applyNumberFormat="1" applyFont="1" applyFill="1" applyBorder="1" applyAlignment="1">
      <alignment horizontal="center" vertical="center"/>
    </xf>
    <xf numFmtId="0" fontId="6" fillId="0" borderId="1" xfId="0" applyFont="1" applyBorder="1" applyAlignment="1">
      <alignment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xf numFmtId="0" fontId="6" fillId="0" borderId="1" xfId="0" applyFont="1" applyBorder="1" applyAlignment="1">
      <alignment horizontal="left"/>
    </xf>
    <xf numFmtId="0" fontId="6" fillId="0" borderId="0" xfId="0" applyFont="1" applyAlignment="1">
      <alignment horizontal="center" vertical="center"/>
    </xf>
    <xf numFmtId="0" fontId="6" fillId="0" borderId="0" xfId="0" applyFont="1" applyAlignment="1">
      <alignment horizontal="left"/>
    </xf>
    <xf numFmtId="0" fontId="6" fillId="3" borderId="0" xfId="0" applyFont="1" applyFill="1" applyAlignment="1">
      <alignment horizontal="center"/>
    </xf>
    <xf numFmtId="0" fontId="6" fillId="3" borderId="0" xfId="0" applyFont="1" applyFill="1"/>
    <xf numFmtId="166" fontId="23" fillId="3" borderId="0" xfId="4" applyNumberFormat="1" applyFont="1" applyFill="1" applyAlignment="1">
      <alignment horizontal="center"/>
    </xf>
    <xf numFmtId="0" fontId="6" fillId="0" borderId="0" xfId="0" applyFont="1" applyBorder="1"/>
    <xf numFmtId="0" fontId="6" fillId="5" borderId="0" xfId="0" applyFont="1" applyFill="1" applyAlignment="1">
      <alignment vertical="center"/>
    </xf>
    <xf numFmtId="0" fontId="6" fillId="5" borderId="1" xfId="0" applyFont="1" applyFill="1" applyBorder="1" applyAlignment="1">
      <alignment horizontal="left" vertical="center" wrapText="1" readingOrder="1"/>
    </xf>
    <xf numFmtId="0" fontId="6" fillId="5" borderId="1" xfId="0" applyFont="1" applyFill="1" applyBorder="1"/>
    <xf numFmtId="0" fontId="6" fillId="0" borderId="1" xfId="0" applyFont="1" applyBorder="1" applyAlignment="1">
      <alignment horizontal="center"/>
    </xf>
    <xf numFmtId="0" fontId="6" fillId="5" borderId="0" xfId="0" applyFont="1" applyFill="1"/>
    <xf numFmtId="0" fontId="6" fillId="0" borderId="0" xfId="0" applyFont="1" applyAlignment="1">
      <alignment horizontal="center"/>
    </xf>
    <xf numFmtId="0" fontId="6" fillId="0" borderId="0" xfId="0" applyFont="1" applyAlignment="1">
      <alignment wrapText="1"/>
    </xf>
    <xf numFmtId="9" fontId="6" fillId="0" borderId="1" xfId="0" applyNumberFormat="1" applyFont="1" applyBorder="1" applyAlignment="1">
      <alignment horizontal="center"/>
    </xf>
    <xf numFmtId="0" fontId="6" fillId="0" borderId="0" xfId="0" applyFont="1" applyAlignment="1">
      <alignment vertical="center"/>
    </xf>
    <xf numFmtId="9" fontId="6" fillId="0" borderId="0" xfId="4" applyFont="1"/>
    <xf numFmtId="166" fontId="6" fillId="0" borderId="0" xfId="4" applyNumberFormat="1" applyFont="1"/>
    <xf numFmtId="0" fontId="6" fillId="5" borderId="1" xfId="0" applyFont="1" applyFill="1" applyBorder="1" applyAlignment="1">
      <alignment horizontal="left" vertical="center" wrapText="1"/>
    </xf>
    <xf numFmtId="0" fontId="6" fillId="0" borderId="1" xfId="0" applyFont="1" applyFill="1" applyBorder="1" applyAlignment="1">
      <alignment horizontal="left" vertical="center" wrapText="1" readingOrder="1"/>
    </xf>
    <xf numFmtId="0" fontId="6" fillId="5" borderId="19" xfId="0" applyFont="1" applyFill="1" applyBorder="1" applyAlignment="1">
      <alignment vertical="center"/>
    </xf>
    <xf numFmtId="0" fontId="6" fillId="0" borderId="1" xfId="0" applyFont="1" applyBorder="1" applyAlignment="1">
      <alignment vertical="center"/>
    </xf>
    <xf numFmtId="0" fontId="6" fillId="0" borderId="1" xfId="0" applyFont="1" applyBorder="1" applyAlignment="1">
      <alignment horizontal="left" vertical="center"/>
    </xf>
    <xf numFmtId="0" fontId="6" fillId="3" borderId="0" xfId="0" applyFont="1" applyFill="1" applyAlignment="1">
      <alignment horizontal="left"/>
    </xf>
    <xf numFmtId="0" fontId="6" fillId="42" borderId="0" xfId="0" applyFont="1" applyFill="1"/>
    <xf numFmtId="9" fontId="15" fillId="0" borderId="1" xfId="4" applyFont="1" applyFill="1" applyBorder="1" applyAlignment="1">
      <alignment horizontal="center" vertical="center" wrapText="1"/>
    </xf>
    <xf numFmtId="9" fontId="15" fillId="0" borderId="239" xfId="23" applyNumberFormat="1" applyFont="1" applyFill="1" applyBorder="1" applyAlignment="1">
      <alignment horizontal="center" vertical="center" wrapText="1"/>
    </xf>
    <xf numFmtId="0" fontId="15" fillId="0" borderId="240" xfId="23" applyFont="1" applyFill="1" applyBorder="1" applyAlignment="1">
      <alignment horizontal="center" vertical="center" wrapText="1"/>
    </xf>
    <xf numFmtId="9" fontId="15" fillId="0" borderId="241" xfId="23" applyNumberFormat="1" applyFont="1" applyFill="1" applyBorder="1" applyAlignment="1">
      <alignment horizontal="center" vertical="center" wrapText="1"/>
    </xf>
    <xf numFmtId="10" fontId="15" fillId="0" borderId="239" xfId="23" applyNumberFormat="1" applyFont="1" applyFill="1" applyBorder="1" applyAlignment="1">
      <alignment horizontal="center" vertical="center" wrapText="1"/>
    </xf>
    <xf numFmtId="0" fontId="15" fillId="0" borderId="242" xfId="23" applyFont="1" applyFill="1" applyBorder="1" applyAlignment="1">
      <alignment horizontal="center" vertical="center" wrapText="1"/>
    </xf>
    <xf numFmtId="0" fontId="15" fillId="0" borderId="243" xfId="23" applyFont="1" applyFill="1" applyBorder="1" applyAlignment="1">
      <alignment horizontal="center" vertical="center" wrapText="1"/>
    </xf>
    <xf numFmtId="0" fontId="15" fillId="0" borderId="244" xfId="23" applyFont="1" applyFill="1" applyBorder="1" applyAlignment="1">
      <alignment horizontal="center" vertical="center" wrapText="1"/>
    </xf>
    <xf numFmtId="0" fontId="15" fillId="33" borderId="97" xfId="23" applyFont="1" applyFill="1" applyBorder="1" applyAlignment="1">
      <alignment horizontal="center" vertical="center" wrapText="1"/>
    </xf>
    <xf numFmtId="0" fontId="15" fillId="33" borderId="98" xfId="23" applyFont="1" applyFill="1" applyBorder="1" applyAlignment="1">
      <alignment horizontal="center" vertical="center" wrapText="1"/>
    </xf>
    <xf numFmtId="0" fontId="21" fillId="28" borderId="12" xfId="23" applyFont="1" applyBorder="1" applyAlignment="1">
      <alignment horizontal="center" vertical="center" wrapText="1"/>
    </xf>
    <xf numFmtId="0" fontId="0" fillId="0" borderId="12" xfId="0" applyFont="1" applyFill="1" applyBorder="1" applyAlignment="1">
      <alignment vertical="center" wrapText="1"/>
    </xf>
    <xf numFmtId="0" fontId="15" fillId="0" borderId="20" xfId="0" applyFont="1" applyFill="1" applyBorder="1" applyAlignment="1">
      <alignment horizontal="center" vertical="center" wrapText="1"/>
    </xf>
    <xf numFmtId="9" fontId="6" fillId="0" borderId="156" xfId="0" applyNumberFormat="1" applyFont="1" applyBorder="1" applyAlignment="1">
      <alignment horizontal="center" vertical="center"/>
    </xf>
    <xf numFmtId="9" fontId="6" fillId="0" borderId="158" xfId="0" applyNumberFormat="1" applyFont="1" applyBorder="1" applyAlignment="1">
      <alignment horizontal="center" vertical="center"/>
    </xf>
    <xf numFmtId="0" fontId="6" fillId="0" borderId="160" xfId="0" applyFont="1" applyBorder="1" applyAlignment="1">
      <alignment horizontal="center" vertical="center"/>
    </xf>
    <xf numFmtId="0" fontId="6" fillId="0" borderId="105" xfId="0" applyFont="1" applyBorder="1"/>
    <xf numFmtId="0" fontId="6" fillId="0" borderId="100" xfId="0" applyFont="1" applyBorder="1"/>
    <xf numFmtId="0" fontId="6" fillId="0" borderId="101" xfId="0" applyFont="1" applyBorder="1"/>
    <xf numFmtId="0" fontId="6" fillId="0" borderId="19" xfId="0" applyFont="1" applyBorder="1"/>
    <xf numFmtId="0" fontId="6" fillId="0" borderId="20" xfId="0" applyFont="1" applyBorder="1"/>
    <xf numFmtId="0" fontId="23" fillId="0" borderId="0" xfId="0" applyFont="1" applyAlignment="1">
      <alignment horizontal="center" vertical="center" wrapText="1"/>
    </xf>
    <xf numFmtId="0" fontId="21" fillId="28" borderId="12" xfId="23" applyFont="1" applyBorder="1" applyAlignment="1">
      <alignment horizontal="center" vertical="center"/>
    </xf>
    <xf numFmtId="0" fontId="6" fillId="5" borderId="1" xfId="0" applyFont="1" applyFill="1" applyBorder="1" applyAlignment="1">
      <alignment vertical="center" wrapText="1"/>
    </xf>
    <xf numFmtId="15" fontId="6" fillId="5" borderId="13" xfId="0" applyNumberFormat="1" applyFont="1" applyFill="1" applyBorder="1" applyAlignment="1">
      <alignment horizontal="center" vertical="center" wrapText="1"/>
    </xf>
    <xf numFmtId="0" fontId="6" fillId="0" borderId="0" xfId="0" applyFont="1" applyAlignment="1">
      <alignment vertical="center" wrapText="1"/>
    </xf>
    <xf numFmtId="0" fontId="6" fillId="33" borderId="102" xfId="0" applyFont="1" applyFill="1" applyBorder="1" applyAlignment="1">
      <alignment horizontal="center" vertical="center"/>
    </xf>
    <xf numFmtId="0" fontId="6" fillId="33" borderId="77" xfId="0" applyFont="1" applyFill="1" applyBorder="1" applyAlignment="1">
      <alignment horizontal="center" vertical="center"/>
    </xf>
    <xf numFmtId="0" fontId="6" fillId="33" borderId="77" xfId="0" applyFont="1" applyFill="1" applyBorder="1" applyAlignment="1">
      <alignment vertical="center"/>
    </xf>
    <xf numFmtId="0" fontId="6" fillId="33" borderId="101" xfId="0" applyFont="1" applyFill="1" applyBorder="1" applyAlignment="1">
      <alignment horizontal="center" vertical="center"/>
    </xf>
    <xf numFmtId="0" fontId="6" fillId="33" borderId="103" xfId="0" applyFont="1" applyFill="1" applyBorder="1" applyAlignment="1">
      <alignment horizontal="center" vertical="center"/>
    </xf>
    <xf numFmtId="0" fontId="6" fillId="33" borderId="76" xfId="0" applyFont="1" applyFill="1" applyBorder="1" applyAlignment="1">
      <alignment horizontal="center" vertical="center"/>
    </xf>
    <xf numFmtId="0" fontId="6" fillId="33" borderId="79" xfId="0" applyFont="1" applyFill="1" applyBorder="1" applyAlignment="1">
      <alignment horizontal="center" vertical="center"/>
    </xf>
    <xf numFmtId="0" fontId="6" fillId="33" borderId="103" xfId="0" applyFont="1" applyFill="1" applyBorder="1" applyAlignment="1">
      <alignment vertical="center"/>
    </xf>
    <xf numFmtId="0" fontId="6" fillId="33" borderId="76" xfId="0" applyFont="1" applyFill="1" applyBorder="1" applyAlignment="1">
      <alignment vertical="center"/>
    </xf>
    <xf numFmtId="0" fontId="6" fillId="33" borderId="104" xfId="0" applyFont="1" applyFill="1" applyBorder="1" applyAlignment="1">
      <alignment vertical="center"/>
    </xf>
    <xf numFmtId="0" fontId="6" fillId="33" borderId="78" xfId="0" applyFont="1" applyFill="1" applyBorder="1" applyAlignment="1">
      <alignment vertical="center"/>
    </xf>
    <xf numFmtId="0" fontId="6" fillId="33" borderId="78" xfId="0" applyFont="1" applyFill="1" applyBorder="1" applyAlignment="1">
      <alignment horizontal="center" vertical="center"/>
    </xf>
    <xf numFmtId="0" fontId="6" fillId="0" borderId="8" xfId="0" applyFont="1" applyBorder="1" applyAlignment="1">
      <alignment vertical="center" wrapText="1"/>
    </xf>
    <xf numFmtId="0" fontId="6" fillId="5" borderId="19" xfId="0" applyFont="1" applyFill="1" applyBorder="1" applyAlignment="1">
      <alignment horizontal="left" vertical="center" wrapText="1"/>
    </xf>
    <xf numFmtId="0" fontId="6" fillId="13" borderId="75" xfId="0" applyFont="1" applyFill="1" applyBorder="1" applyAlignment="1">
      <alignment horizontal="center" vertical="center"/>
    </xf>
    <xf numFmtId="9" fontId="6" fillId="5" borderId="1" xfId="4" applyFont="1" applyFill="1" applyBorder="1" applyAlignment="1">
      <alignment horizontal="center" vertical="center"/>
    </xf>
    <xf numFmtId="0" fontId="6" fillId="0" borderId="1" xfId="0" applyFont="1" applyBorder="1" applyAlignment="1">
      <alignment horizontal="left" vertical="center" wrapText="1"/>
    </xf>
    <xf numFmtId="0" fontId="6" fillId="5" borderId="45" xfId="0" applyFont="1" applyFill="1" applyBorder="1" applyAlignment="1">
      <alignment horizontal="left" vertical="center" wrapText="1"/>
    </xf>
    <xf numFmtId="0" fontId="6" fillId="13" borderId="87" xfId="0" applyFont="1" applyFill="1" applyBorder="1" applyAlignment="1">
      <alignment horizontal="center" vertical="center"/>
    </xf>
    <xf numFmtId="9" fontId="6" fillId="5" borderId="8" xfId="4" applyFont="1" applyFill="1" applyBorder="1" applyAlignment="1">
      <alignment horizontal="center" vertical="center"/>
    </xf>
    <xf numFmtId="0" fontId="6" fillId="5" borderId="8" xfId="0" applyFont="1" applyFill="1" applyBorder="1" applyAlignment="1">
      <alignment horizontal="left" vertical="center" wrapText="1"/>
    </xf>
    <xf numFmtId="0" fontId="6" fillId="0" borderId="8" xfId="0" applyFont="1" applyBorder="1" applyAlignment="1">
      <alignment horizontal="left" vertical="center" wrapText="1"/>
    </xf>
    <xf numFmtId="0" fontId="6" fillId="5" borderId="1" xfId="0" applyFont="1" applyFill="1" applyBorder="1" applyAlignment="1">
      <alignment horizontal="center" vertical="center" wrapText="1"/>
    </xf>
    <xf numFmtId="0" fontId="6" fillId="5" borderId="19" xfId="0" applyFont="1" applyFill="1" applyBorder="1" applyAlignment="1">
      <alignment vertical="center" wrapText="1"/>
    </xf>
    <xf numFmtId="0" fontId="6" fillId="5" borderId="91" xfId="0" applyFont="1" applyFill="1" applyBorder="1" applyAlignment="1">
      <alignment horizontal="center" vertical="center"/>
    </xf>
    <xf numFmtId="0" fontId="6" fillId="5" borderId="92" xfId="0" applyFont="1" applyFill="1" applyBorder="1" applyAlignment="1">
      <alignment horizontal="center" vertical="center"/>
    </xf>
    <xf numFmtId="9" fontId="6" fillId="5" borderId="92" xfId="4" applyFont="1" applyFill="1" applyBorder="1" applyAlignment="1">
      <alignment horizontal="center" vertical="center"/>
    </xf>
    <xf numFmtId="0" fontId="6" fillId="5" borderId="92" xfId="0" applyFont="1" applyFill="1" applyBorder="1" applyAlignment="1">
      <alignment horizontal="left" vertical="center" wrapText="1"/>
    </xf>
    <xf numFmtId="0" fontId="6" fillId="5" borderId="201" xfId="0" applyFont="1" applyFill="1" applyBorder="1" applyAlignment="1">
      <alignment horizontal="left" vertical="center" wrapText="1"/>
    </xf>
    <xf numFmtId="9" fontId="6" fillId="5" borderId="80" xfId="4" applyFont="1" applyFill="1" applyBorder="1" applyAlignment="1">
      <alignment horizontal="center" vertical="center"/>
    </xf>
    <xf numFmtId="0" fontId="6" fillId="5" borderId="75" xfId="0" applyFont="1" applyFill="1" applyBorder="1" applyAlignment="1">
      <alignment horizontal="center" vertical="center"/>
    </xf>
    <xf numFmtId="0" fontId="6" fillId="5" borderId="83" xfId="0" applyFont="1" applyFill="1" applyBorder="1" applyAlignment="1">
      <alignment horizontal="center" vertical="center"/>
    </xf>
    <xf numFmtId="0" fontId="6" fillId="5" borderId="143" xfId="0" applyFont="1" applyFill="1" applyBorder="1" applyAlignment="1">
      <alignment horizontal="center" vertical="center"/>
    </xf>
    <xf numFmtId="0" fontId="6" fillId="5" borderId="137" xfId="0" applyFont="1" applyFill="1" applyBorder="1" applyAlignment="1">
      <alignment horizontal="center" vertical="center"/>
    </xf>
    <xf numFmtId="0" fontId="6" fillId="5" borderId="140" xfId="0" applyFont="1" applyFill="1" applyBorder="1" applyAlignment="1">
      <alignment horizontal="center" vertical="center"/>
    </xf>
    <xf numFmtId="0" fontId="6" fillId="5" borderId="146" xfId="0" applyFont="1" applyFill="1" applyBorder="1" applyAlignment="1">
      <alignment horizontal="center" vertical="center"/>
    </xf>
    <xf numFmtId="0" fontId="6" fillId="13" borderId="196" xfId="0" applyFont="1" applyFill="1" applyBorder="1" applyAlignment="1">
      <alignment horizontal="center" vertical="center"/>
    </xf>
    <xf numFmtId="0" fontId="6" fillId="5" borderId="148" xfId="0" applyFont="1" applyFill="1" applyBorder="1" applyAlignment="1">
      <alignment horizontal="center" vertical="center"/>
    </xf>
    <xf numFmtId="0" fontId="6" fillId="13" borderId="83" xfId="0" applyFont="1" applyFill="1" applyBorder="1" applyAlignment="1">
      <alignment horizontal="center" vertical="center"/>
    </xf>
    <xf numFmtId="0" fontId="6" fillId="5" borderId="149" xfId="0" applyFont="1" applyFill="1" applyBorder="1" applyAlignment="1">
      <alignment horizontal="center" vertical="center"/>
    </xf>
    <xf numFmtId="0" fontId="6" fillId="5" borderId="16" xfId="0" applyFont="1" applyFill="1" applyBorder="1" applyAlignment="1">
      <alignment horizontal="left" vertical="center" wrapText="1"/>
    </xf>
    <xf numFmtId="0" fontId="6" fillId="5" borderId="85" xfId="0" applyFont="1" applyFill="1" applyBorder="1" applyAlignment="1">
      <alignment horizontal="center" vertical="center"/>
    </xf>
    <xf numFmtId="0" fontId="6" fillId="5" borderId="107" xfId="0" applyFont="1" applyFill="1" applyBorder="1" applyAlignment="1">
      <alignment horizontal="center" vertical="center"/>
    </xf>
    <xf numFmtId="0" fontId="6" fillId="5" borderId="10" xfId="0" applyFont="1" applyFill="1" applyBorder="1" applyAlignment="1">
      <alignment horizontal="left" vertical="center" wrapText="1"/>
    </xf>
    <xf numFmtId="0" fontId="6" fillId="0" borderId="10" xfId="0" applyFont="1" applyBorder="1" applyAlignment="1">
      <alignment horizontal="left" vertical="center" wrapText="1"/>
    </xf>
    <xf numFmtId="0" fontId="6" fillId="5" borderId="153" xfId="0" applyFont="1" applyFill="1" applyBorder="1" applyAlignment="1">
      <alignment horizontal="center" vertical="center"/>
    </xf>
    <xf numFmtId="0" fontId="6" fillId="5" borderId="154" xfId="0" applyFont="1" applyFill="1" applyBorder="1" applyAlignment="1">
      <alignment horizontal="center" vertical="center"/>
    </xf>
    <xf numFmtId="9" fontId="6" fillId="0" borderId="0" xfId="4" applyFont="1" applyAlignment="1">
      <alignment horizontal="center" vertical="center"/>
    </xf>
    <xf numFmtId="0" fontId="6" fillId="0" borderId="0" xfId="0" applyFont="1" applyAlignment="1">
      <alignment horizontal="left" vertical="center" wrapText="1"/>
    </xf>
    <xf numFmtId="9" fontId="6" fillId="5" borderId="1" xfId="0" applyNumberFormat="1" applyFont="1" applyFill="1" applyBorder="1" applyAlignment="1">
      <alignment horizontal="center" vertical="center"/>
    </xf>
    <xf numFmtId="0" fontId="6" fillId="5" borderId="1" xfId="0" applyFont="1" applyFill="1" applyBorder="1" applyAlignment="1">
      <alignment horizontal="center" vertical="center"/>
    </xf>
    <xf numFmtId="0" fontId="6" fillId="17" borderId="0" xfId="0" applyFont="1" applyFill="1"/>
    <xf numFmtId="0" fontId="6" fillId="5" borderId="223" xfId="0" applyFont="1" applyFill="1" applyBorder="1" applyAlignment="1">
      <alignment horizontal="center" vertical="center"/>
    </xf>
    <xf numFmtId="0" fontId="23" fillId="3" borderId="0" xfId="0" applyFont="1" applyFill="1" applyAlignment="1">
      <alignment horizontal="left" vertical="center" wrapText="1"/>
    </xf>
    <xf numFmtId="0" fontId="23" fillId="17" borderId="0" xfId="0" applyFont="1" applyFill="1"/>
    <xf numFmtId="9" fontId="6" fillId="17" borderId="0" xfId="0" applyNumberFormat="1" applyFont="1" applyFill="1" applyAlignment="1">
      <alignment horizontal="center"/>
    </xf>
    <xf numFmtId="0" fontId="6" fillId="5" borderId="224" xfId="0" applyFont="1" applyFill="1" applyBorder="1" applyAlignment="1">
      <alignment horizontal="center" vertical="center"/>
    </xf>
    <xf numFmtId="166" fontId="23" fillId="17" borderId="0" xfId="4" applyNumberFormat="1" applyFont="1" applyFill="1"/>
    <xf numFmtId="0" fontId="6" fillId="5" borderId="225" xfId="0" applyFont="1" applyFill="1" applyBorder="1" applyAlignment="1">
      <alignment horizontal="center" vertical="center"/>
    </xf>
    <xf numFmtId="0" fontId="6" fillId="0" borderId="92" xfId="0" applyFont="1" applyBorder="1"/>
    <xf numFmtId="0" fontId="6" fillId="0" borderId="93" xfId="0" applyFont="1" applyBorder="1"/>
    <xf numFmtId="9" fontId="21" fillId="28" borderId="1" xfId="4" applyFont="1" applyFill="1" applyBorder="1" applyAlignment="1">
      <alignment horizontal="center" vertical="center" wrapText="1"/>
    </xf>
    <xf numFmtId="0" fontId="6" fillId="5" borderId="162" xfId="0" applyFont="1" applyFill="1" applyBorder="1"/>
    <xf numFmtId="0" fontId="6" fillId="5" borderId="109" xfId="0" applyFont="1" applyFill="1" applyBorder="1"/>
    <xf numFmtId="0" fontId="6" fillId="5" borderId="109" xfId="0" applyFont="1" applyFill="1" applyBorder="1" applyAlignment="1">
      <alignment horizontal="center" vertical="center"/>
    </xf>
    <xf numFmtId="0" fontId="6" fillId="5" borderId="110" xfId="0" applyFont="1" applyFill="1" applyBorder="1" applyAlignment="1">
      <alignment horizontal="center" vertical="center"/>
    </xf>
    <xf numFmtId="9" fontId="6" fillId="5" borderId="110" xfId="4" applyFont="1" applyFill="1" applyBorder="1" applyAlignment="1">
      <alignment horizontal="center" vertical="center"/>
    </xf>
    <xf numFmtId="0" fontId="6" fillId="5" borderId="110" xfId="0" applyFont="1" applyFill="1" applyBorder="1" applyAlignment="1">
      <alignment horizontal="left" vertical="center" wrapText="1"/>
    </xf>
    <xf numFmtId="1" fontId="15" fillId="5" borderId="143" xfId="0" applyNumberFormat="1" applyFont="1" applyFill="1" applyBorder="1" applyAlignment="1">
      <alignment horizontal="center" vertical="center" wrapText="1"/>
    </xf>
    <xf numFmtId="9" fontId="6" fillId="5" borderId="1" xfId="0" applyNumberFormat="1" applyFont="1" applyFill="1" applyBorder="1" applyAlignment="1">
      <alignment horizontal="center"/>
    </xf>
    <xf numFmtId="0" fontId="6" fillId="5" borderId="80" xfId="0" applyFont="1" applyFill="1" applyBorder="1" applyAlignment="1">
      <alignment vertical="center"/>
    </xf>
    <xf numFmtId="0" fontId="6" fillId="5" borderId="75" xfId="0" applyFont="1" applyFill="1" applyBorder="1" applyAlignment="1">
      <alignment vertical="center"/>
    </xf>
    <xf numFmtId="0" fontId="6" fillId="5" borderId="152" xfId="0" applyFont="1" applyFill="1" applyBorder="1" applyAlignment="1">
      <alignment vertical="center"/>
    </xf>
    <xf numFmtId="0" fontId="6" fillId="5" borderId="87" xfId="0" applyFont="1" applyFill="1" applyBorder="1" applyAlignment="1">
      <alignment vertical="center"/>
    </xf>
    <xf numFmtId="0" fontId="6" fillId="5" borderId="202" xfId="0" applyFont="1" applyFill="1" applyBorder="1" applyAlignment="1">
      <alignment vertical="center"/>
    </xf>
    <xf numFmtId="0" fontId="6" fillId="5" borderId="153" xfId="0" applyFont="1" applyFill="1" applyBorder="1" applyAlignment="1">
      <alignment vertical="center"/>
    </xf>
    <xf numFmtId="0" fontId="6" fillId="5" borderId="83" xfId="0" applyFont="1" applyFill="1" applyBorder="1" applyAlignment="1">
      <alignment vertical="center"/>
    </xf>
    <xf numFmtId="0" fontId="6" fillId="5" borderId="154" xfId="0" applyFont="1" applyFill="1" applyBorder="1" applyAlignment="1">
      <alignment vertical="center"/>
    </xf>
    <xf numFmtId="0" fontId="6" fillId="5" borderId="143" xfId="0" applyFont="1" applyFill="1" applyBorder="1" applyAlignment="1">
      <alignment vertical="center"/>
    </xf>
    <xf numFmtId="0" fontId="6" fillId="5" borderId="148" xfId="0" applyFont="1" applyFill="1" applyBorder="1" applyAlignment="1">
      <alignment vertical="center"/>
    </xf>
    <xf numFmtId="0" fontId="6" fillId="0" borderId="145" xfId="0" applyFont="1" applyBorder="1" applyAlignment="1">
      <alignment vertical="center"/>
    </xf>
    <xf numFmtId="0" fontId="6" fillId="0" borderId="233" xfId="0" applyFont="1" applyBorder="1" applyAlignment="1">
      <alignment vertical="center"/>
    </xf>
    <xf numFmtId="0" fontId="6" fillId="0" borderId="146" xfId="0" applyFont="1" applyBorder="1" applyAlignment="1">
      <alignment vertical="center"/>
    </xf>
    <xf numFmtId="0" fontId="6" fillId="0" borderId="149" xfId="0" applyFont="1" applyBorder="1" applyAlignment="1">
      <alignment vertical="center"/>
    </xf>
    <xf numFmtId="0" fontId="6" fillId="0" borderId="143" xfId="0" applyFont="1" applyBorder="1" applyAlignment="1">
      <alignment vertical="center"/>
    </xf>
    <xf numFmtId="0" fontId="6" fillId="0" borderId="148" xfId="0" applyFont="1" applyBorder="1" applyAlignment="1">
      <alignment vertical="center"/>
    </xf>
    <xf numFmtId="0" fontId="6" fillId="5" borderId="162" xfId="0" applyFont="1" applyFill="1" applyBorder="1" applyAlignment="1">
      <alignment vertical="center"/>
    </xf>
    <xf numFmtId="0" fontId="6" fillId="5" borderId="109" xfId="0" applyFont="1" applyFill="1" applyBorder="1" applyAlignment="1">
      <alignment vertical="center"/>
    </xf>
    <xf numFmtId="0" fontId="21" fillId="0" borderId="10" xfId="7" applyFont="1" applyFill="1" applyBorder="1" applyAlignment="1">
      <alignment vertical="center" wrapText="1"/>
    </xf>
    <xf numFmtId="0" fontId="6" fillId="0" borderId="10" xfId="0" applyFont="1" applyFill="1" applyBorder="1"/>
    <xf numFmtId="9" fontId="6" fillId="0" borderId="0" xfId="4" applyFont="1" applyFill="1" applyAlignment="1">
      <alignment horizontal="center" vertical="center"/>
    </xf>
    <xf numFmtId="0" fontId="6" fillId="0" borderId="0" xfId="0" applyFont="1" applyFill="1" applyAlignment="1">
      <alignment horizontal="left" vertical="center" wrapText="1"/>
    </xf>
    <xf numFmtId="0" fontId="6" fillId="0" borderId="0" xfId="0" applyFont="1" applyFill="1"/>
    <xf numFmtId="0" fontId="6" fillId="33" borderId="91" xfId="0" applyFont="1" applyFill="1" applyBorder="1" applyAlignment="1">
      <alignment horizontal="center" vertical="center"/>
    </xf>
    <xf numFmtId="0" fontId="6" fillId="33" borderId="92" xfId="0" applyFont="1" applyFill="1" applyBorder="1" applyAlignment="1">
      <alignment horizontal="center" vertical="center"/>
    </xf>
    <xf numFmtId="0" fontId="6" fillId="33" borderId="97" xfId="0" applyFont="1" applyFill="1" applyBorder="1" applyAlignment="1">
      <alignment horizontal="center" vertical="center"/>
    </xf>
    <xf numFmtId="0" fontId="6" fillId="33" borderId="80" xfId="0" applyFont="1" applyFill="1" applyBorder="1" applyAlignment="1">
      <alignment horizontal="center" vertical="center"/>
    </xf>
    <xf numFmtId="0" fontId="6" fillId="33" borderId="80" xfId="0" applyFont="1" applyFill="1" applyBorder="1" applyAlignment="1">
      <alignment vertical="center"/>
    </xf>
    <xf numFmtId="0" fontId="6" fillId="33" borderId="94" xfId="0" applyFont="1" applyFill="1" applyBorder="1" applyAlignment="1">
      <alignment horizontal="center" vertical="center"/>
    </xf>
    <xf numFmtId="0" fontId="6" fillId="33" borderId="75" xfId="0" applyFont="1" applyFill="1" applyBorder="1" applyAlignment="1">
      <alignment horizontal="center" vertical="center"/>
    </xf>
    <xf numFmtId="0" fontId="6" fillId="33" borderId="75" xfId="0" applyFont="1" applyFill="1" applyBorder="1" applyAlignment="1">
      <alignment vertical="center"/>
    </xf>
    <xf numFmtId="0" fontId="6" fillId="33" borderId="87" xfId="0" applyFont="1" applyFill="1" applyBorder="1" applyAlignment="1">
      <alignment vertical="center"/>
    </xf>
    <xf numFmtId="0" fontId="6" fillId="33" borderId="97" xfId="0" applyFont="1" applyFill="1" applyBorder="1" applyAlignment="1">
      <alignment vertical="center"/>
    </xf>
    <xf numFmtId="0" fontId="6" fillId="33" borderId="95" xfId="0" applyFont="1" applyFill="1" applyBorder="1" applyAlignment="1">
      <alignment vertical="center"/>
    </xf>
    <xf numFmtId="0" fontId="6" fillId="33" borderId="134" xfId="0" applyFont="1" applyFill="1" applyBorder="1" applyAlignment="1">
      <alignment horizontal="center" vertical="center"/>
    </xf>
    <xf numFmtId="0" fontId="6" fillId="33" borderId="143" xfId="0" applyFont="1" applyFill="1" applyBorder="1" applyAlignment="1">
      <alignment horizontal="center" vertical="center"/>
    </xf>
    <xf numFmtId="0" fontId="6" fillId="33" borderId="143" xfId="0" applyFont="1" applyFill="1" applyBorder="1" applyAlignment="1">
      <alignment vertical="center"/>
    </xf>
    <xf numFmtId="0" fontId="6" fillId="33" borderId="137" xfId="0" applyFont="1" applyFill="1" applyBorder="1" applyAlignment="1">
      <alignment horizontal="center" vertical="center"/>
    </xf>
    <xf numFmtId="0" fontId="6" fillId="33" borderId="145" xfId="0" applyFont="1" applyFill="1" applyBorder="1" applyAlignment="1">
      <alignment horizontal="center" vertical="center"/>
    </xf>
    <xf numFmtId="0" fontId="6" fillId="33" borderId="140" xfId="0" applyFont="1" applyFill="1" applyBorder="1" applyAlignment="1">
      <alignment horizontal="center" vertical="center"/>
    </xf>
    <xf numFmtId="0" fontId="6" fillId="33" borderId="146" xfId="0" applyFont="1" applyFill="1" applyBorder="1" applyAlignment="1">
      <alignment horizontal="center" vertical="center"/>
    </xf>
    <xf numFmtId="0" fontId="6" fillId="33" borderId="140" xfId="0" applyFont="1" applyFill="1" applyBorder="1" applyAlignment="1">
      <alignment vertical="center"/>
    </xf>
    <xf numFmtId="0" fontId="6" fillId="33" borderId="146" xfId="0" applyFont="1" applyFill="1" applyBorder="1" applyAlignment="1">
      <alignment vertical="center"/>
    </xf>
    <xf numFmtId="0" fontId="6" fillId="33" borderId="98" xfId="0" applyFont="1" applyFill="1" applyBorder="1" applyAlignment="1">
      <alignment horizontal="center" vertical="center"/>
    </xf>
    <xf numFmtId="0" fontId="6" fillId="33" borderId="83" xfId="0" applyFont="1" applyFill="1" applyBorder="1" applyAlignment="1">
      <alignment horizontal="center" vertical="center"/>
    </xf>
    <xf numFmtId="0" fontId="6" fillId="33" borderId="83" xfId="0" applyFont="1" applyFill="1" applyBorder="1" applyAlignment="1">
      <alignment vertical="center"/>
    </xf>
    <xf numFmtId="0" fontId="6" fillId="33" borderId="134" xfId="0" applyFont="1" applyFill="1" applyBorder="1" applyAlignment="1">
      <alignment vertical="center"/>
    </xf>
    <xf numFmtId="0" fontId="6" fillId="33" borderId="85" xfId="0" applyFont="1" applyFill="1" applyBorder="1" applyAlignment="1">
      <alignment horizontal="center" vertical="center"/>
    </xf>
    <xf numFmtId="0" fontId="6" fillId="33" borderId="99" xfId="0" applyFont="1" applyFill="1" applyBorder="1" applyAlignment="1">
      <alignment vertical="center"/>
    </xf>
    <xf numFmtId="0" fontId="6" fillId="33" borderId="85" xfId="0" applyFont="1" applyFill="1" applyBorder="1" applyAlignment="1">
      <alignment vertical="center"/>
    </xf>
    <xf numFmtId="0" fontId="6" fillId="33" borderId="94" xfId="0" applyFont="1" applyFill="1" applyBorder="1" applyAlignment="1">
      <alignment vertical="center"/>
    </xf>
    <xf numFmtId="0" fontId="6" fillId="33" borderId="98" xfId="0" applyFont="1" applyFill="1" applyBorder="1" applyAlignment="1">
      <alignment vertical="center"/>
    </xf>
    <xf numFmtId="0" fontId="6" fillId="0" borderId="1" xfId="0" applyFont="1" applyFill="1" applyBorder="1" applyAlignment="1">
      <alignment horizontal="left" vertical="center" wrapText="1"/>
    </xf>
    <xf numFmtId="9" fontId="6" fillId="0" borderId="158" xfId="0" applyNumberFormat="1" applyFont="1" applyFill="1" applyBorder="1" applyAlignment="1">
      <alignment horizontal="center" vertical="center" wrapText="1"/>
    </xf>
    <xf numFmtId="0" fontId="6" fillId="0" borderId="10" xfId="0" applyFont="1" applyFill="1" applyBorder="1" applyAlignment="1">
      <alignment horizontal="left" vertical="center" wrapText="1"/>
    </xf>
    <xf numFmtId="0" fontId="6" fillId="5" borderId="89" xfId="0" applyFont="1" applyFill="1" applyBorder="1" applyAlignment="1">
      <alignment horizontal="center" vertical="center"/>
    </xf>
    <xf numFmtId="9" fontId="6" fillId="0" borderId="160" xfId="0" applyNumberFormat="1" applyFont="1" applyFill="1" applyBorder="1" applyAlignment="1">
      <alignment horizontal="center" vertical="center" wrapText="1"/>
    </xf>
    <xf numFmtId="9" fontId="6" fillId="0" borderId="156" xfId="0" applyNumberFormat="1" applyFont="1" applyFill="1" applyBorder="1" applyAlignment="1">
      <alignment horizontal="center" vertical="center" wrapText="1"/>
    </xf>
    <xf numFmtId="9" fontId="6" fillId="0" borderId="228" xfId="0" applyNumberFormat="1" applyFont="1" applyFill="1" applyBorder="1" applyAlignment="1">
      <alignment horizontal="center" vertical="center" wrapText="1"/>
    </xf>
    <xf numFmtId="9" fontId="6" fillId="0" borderId="229" xfId="0" applyNumberFormat="1" applyFont="1" applyFill="1" applyBorder="1" applyAlignment="1">
      <alignment horizontal="center" vertical="center" wrapText="1"/>
    </xf>
    <xf numFmtId="0" fontId="6" fillId="5" borderId="214" xfId="0" applyFont="1" applyFill="1" applyBorder="1" applyAlignment="1">
      <alignment horizontal="center" vertical="center"/>
    </xf>
    <xf numFmtId="9" fontId="6" fillId="0" borderId="237" xfId="0" applyNumberFormat="1" applyFont="1" applyFill="1" applyBorder="1" applyAlignment="1">
      <alignment horizontal="center" vertical="center" wrapText="1"/>
    </xf>
    <xf numFmtId="9" fontId="6" fillId="0" borderId="230" xfId="0" applyNumberFormat="1" applyFont="1" applyFill="1" applyBorder="1" applyAlignment="1">
      <alignment horizontal="center" vertical="center" wrapText="1"/>
    </xf>
    <xf numFmtId="0" fontId="6" fillId="5" borderId="162" xfId="0" applyFont="1" applyFill="1" applyBorder="1" applyAlignment="1">
      <alignment horizontal="center" vertical="center"/>
    </xf>
    <xf numFmtId="0" fontId="6" fillId="5" borderId="200" xfId="0" applyFont="1" applyFill="1" applyBorder="1" applyAlignment="1">
      <alignment horizontal="center" vertical="center"/>
    </xf>
    <xf numFmtId="0" fontId="6" fillId="5" borderId="227" xfId="0" applyFont="1" applyFill="1" applyBorder="1" applyAlignment="1">
      <alignment horizontal="center" vertical="center"/>
    </xf>
    <xf numFmtId="9" fontId="6" fillId="5" borderId="227" xfId="0" applyNumberFormat="1" applyFont="1" applyFill="1" applyBorder="1" applyAlignment="1">
      <alignment horizontal="center" vertical="center"/>
    </xf>
    <xf numFmtId="0" fontId="6" fillId="5" borderId="226" xfId="0" applyFont="1" applyFill="1" applyBorder="1" applyAlignment="1">
      <alignment horizontal="center" vertical="center"/>
    </xf>
    <xf numFmtId="0" fontId="6" fillId="5" borderId="238" xfId="0" applyFont="1" applyFill="1" applyBorder="1" applyAlignment="1">
      <alignment horizontal="center" vertical="center"/>
    </xf>
    <xf numFmtId="0" fontId="6" fillId="5" borderId="201" xfId="0" applyFont="1" applyFill="1" applyBorder="1" applyAlignment="1">
      <alignment horizontal="center" vertical="center"/>
    </xf>
    <xf numFmtId="166" fontId="23" fillId="27" borderId="227" xfId="4" applyNumberFormat="1" applyFont="1" applyFill="1" applyBorder="1" applyAlignment="1">
      <alignment horizontal="center" vertical="center"/>
    </xf>
    <xf numFmtId="0" fontId="6" fillId="33" borderId="135" xfId="0" applyFont="1" applyFill="1" applyBorder="1" applyAlignment="1">
      <alignment horizontal="center" vertical="center"/>
    </xf>
    <xf numFmtId="0" fontId="6" fillId="33" borderId="137" xfId="0" applyFont="1" applyFill="1" applyBorder="1" applyAlignment="1">
      <alignment vertical="center"/>
    </xf>
    <xf numFmtId="0" fontId="6" fillId="33" borderId="145" xfId="0" applyFont="1" applyFill="1" applyBorder="1" applyAlignment="1">
      <alignment vertical="center"/>
    </xf>
    <xf numFmtId="0" fontId="6" fillId="33" borderId="89" xfId="0" applyFont="1" applyFill="1" applyBorder="1" applyAlignment="1">
      <alignment horizontal="center" vertical="center"/>
    </xf>
    <xf numFmtId="0" fontId="6" fillId="33" borderId="214" xfId="0" applyFont="1" applyFill="1" applyBorder="1" applyAlignment="1">
      <alignment horizontal="center" vertical="center"/>
    </xf>
    <xf numFmtId="0" fontId="6" fillId="33" borderId="161" xfId="0" applyFont="1" applyFill="1" applyBorder="1" applyAlignment="1">
      <alignment horizontal="center" vertical="center"/>
    </xf>
    <xf numFmtId="0" fontId="6" fillId="33" borderId="161" xfId="0" applyFont="1" applyFill="1" applyBorder="1" applyAlignment="1">
      <alignment vertical="center"/>
    </xf>
    <xf numFmtId="0" fontId="6" fillId="5" borderId="245" xfId="0" applyFont="1" applyFill="1" applyBorder="1" applyAlignment="1">
      <alignment horizontal="center" vertical="center"/>
    </xf>
    <xf numFmtId="9" fontId="6" fillId="5" borderId="245" xfId="0" applyNumberFormat="1" applyFont="1" applyFill="1" applyBorder="1" applyAlignment="1">
      <alignment horizontal="center" vertical="center"/>
    </xf>
    <xf numFmtId="9" fontId="6" fillId="0" borderId="1" xfId="0" applyNumberFormat="1" applyFont="1" applyFill="1" applyBorder="1" applyAlignment="1">
      <alignment horizontal="center" vertical="center" wrapText="1"/>
    </xf>
    <xf numFmtId="166" fontId="23" fillId="3" borderId="0" xfId="4" applyNumberFormat="1" applyFont="1" applyFill="1" applyAlignment="1">
      <alignment horizontal="left"/>
    </xf>
    <xf numFmtId="0" fontId="23" fillId="3" borderId="0" xfId="0" applyFont="1" applyFill="1" applyAlignment="1">
      <alignment horizontal="left" vertical="center"/>
    </xf>
    <xf numFmtId="166" fontId="6" fillId="0" borderId="0" xfId="4" applyNumberFormat="1" applyFont="1" applyAlignment="1">
      <alignment horizontal="center"/>
    </xf>
    <xf numFmtId="0" fontId="6" fillId="0" borderId="0" xfId="0" applyFont="1" applyAlignment="1">
      <alignment horizontal="left" vertical="center"/>
    </xf>
    <xf numFmtId="0" fontId="6" fillId="5" borderId="30" xfId="0" applyFont="1" applyFill="1" applyBorder="1" applyAlignment="1">
      <alignment horizontal="center" vertical="center" wrapText="1"/>
    </xf>
    <xf numFmtId="9" fontId="6" fillId="0" borderId="1" xfId="4" applyFont="1" applyBorder="1" applyAlignment="1">
      <alignment horizontal="center" vertical="center"/>
    </xf>
    <xf numFmtId="0" fontId="6" fillId="5" borderId="24" xfId="0" applyFont="1" applyFill="1" applyBorder="1" applyAlignment="1">
      <alignment horizontal="center" vertical="center" wrapText="1"/>
    </xf>
    <xf numFmtId="9" fontId="6" fillId="0" borderId="0" xfId="0" applyNumberFormat="1" applyFont="1" applyAlignment="1">
      <alignment horizontal="center" vertical="center"/>
    </xf>
    <xf numFmtId="0" fontId="102" fillId="0" borderId="1" xfId="0" applyFont="1" applyFill="1" applyBorder="1" applyAlignment="1">
      <alignment horizontal="left" vertical="center" wrapText="1" readingOrder="1"/>
    </xf>
    <xf numFmtId="15" fontId="6" fillId="5" borderId="143" xfId="0" applyNumberFormat="1" applyFont="1" applyFill="1" applyBorder="1" applyAlignment="1">
      <alignment horizontal="center" vertical="center" wrapText="1"/>
    </xf>
    <xf numFmtId="15" fontId="6" fillId="5" borderId="145" xfId="0" applyNumberFormat="1" applyFont="1" applyFill="1" applyBorder="1" applyAlignment="1">
      <alignment horizontal="center" vertical="center" wrapText="1"/>
    </xf>
    <xf numFmtId="0" fontId="6" fillId="0" borderId="160" xfId="0" applyFont="1" applyBorder="1" applyAlignment="1">
      <alignment vertical="center" wrapText="1"/>
    </xf>
    <xf numFmtId="15" fontId="6" fillId="5" borderId="146" xfId="0" applyNumberFormat="1" applyFont="1" applyFill="1" applyBorder="1" applyAlignment="1">
      <alignment horizontal="center" vertical="center" wrapText="1"/>
    </xf>
    <xf numFmtId="0" fontId="102" fillId="5" borderId="1" xfId="0" applyFont="1" applyFill="1" applyBorder="1" applyAlignment="1">
      <alignment vertical="center" wrapText="1"/>
    </xf>
    <xf numFmtId="0" fontId="6" fillId="2" borderId="145" xfId="0" applyFont="1" applyFill="1" applyBorder="1" applyAlignment="1">
      <alignment horizontal="center" vertical="center"/>
    </xf>
    <xf numFmtId="0" fontId="102" fillId="5" borderId="1" xfId="0" applyFont="1" applyFill="1" applyBorder="1" applyAlignment="1">
      <alignment horizontal="left" vertical="center" wrapText="1" readingOrder="1"/>
    </xf>
    <xf numFmtId="0" fontId="6" fillId="5" borderId="110" xfId="0" applyFont="1" applyFill="1" applyBorder="1"/>
    <xf numFmtId="0" fontId="6" fillId="5" borderId="1" xfId="0" applyFont="1" applyFill="1" applyBorder="1" applyAlignment="1">
      <alignment horizontal="left" vertical="center"/>
    </xf>
    <xf numFmtId="9" fontId="6" fillId="3" borderId="0" xfId="4" applyFont="1" applyFill="1" applyAlignment="1">
      <alignment horizontal="center"/>
    </xf>
    <xf numFmtId="9" fontId="23" fillId="3" borderId="0" xfId="4" applyFont="1" applyFill="1" applyAlignment="1">
      <alignment horizontal="left" vertical="center"/>
    </xf>
    <xf numFmtId="0" fontId="6" fillId="5" borderId="200" xfId="0" applyFont="1" applyFill="1" applyBorder="1"/>
    <xf numFmtId="0" fontId="6" fillId="5" borderId="93" xfId="0" applyFont="1" applyFill="1" applyBorder="1" applyAlignment="1">
      <alignment horizontal="center" vertical="center"/>
    </xf>
    <xf numFmtId="9" fontId="6" fillId="0" borderId="0" xfId="0" applyNumberFormat="1" applyFont="1" applyAlignment="1">
      <alignment horizontal="center"/>
    </xf>
    <xf numFmtId="0" fontId="6" fillId="0" borderId="156" xfId="0" applyFont="1" applyBorder="1" applyAlignment="1">
      <alignment vertical="center" wrapText="1"/>
    </xf>
    <xf numFmtId="0" fontId="6" fillId="0" borderId="158" xfId="0" applyFont="1" applyBorder="1" applyAlignment="1">
      <alignment vertical="center" wrapText="1"/>
    </xf>
    <xf numFmtId="0" fontId="6" fillId="33" borderId="95" xfId="0" applyFont="1" applyFill="1" applyBorder="1" applyAlignment="1">
      <alignment horizontal="center" vertical="center"/>
    </xf>
    <xf numFmtId="0" fontId="6" fillId="33" borderId="87" xfId="0" applyFont="1" applyFill="1" applyBorder="1" applyAlignment="1">
      <alignment horizontal="center" vertical="center"/>
    </xf>
    <xf numFmtId="9" fontId="6" fillId="3" borderId="241" xfId="0" applyNumberFormat="1" applyFont="1" applyFill="1" applyBorder="1" applyAlignment="1">
      <alignment horizontal="center" vertical="center"/>
    </xf>
    <xf numFmtId="9" fontId="6" fillId="3" borderId="239" xfId="0" applyNumberFormat="1" applyFont="1" applyFill="1" applyBorder="1" applyAlignment="1">
      <alignment horizontal="center" vertical="center"/>
    </xf>
    <xf numFmtId="0" fontId="6" fillId="0" borderId="240" xfId="0" applyFont="1" applyBorder="1" applyAlignment="1">
      <alignment horizontal="center" vertical="center"/>
    </xf>
    <xf numFmtId="9" fontId="6" fillId="0" borderId="241" xfId="0" applyNumberFormat="1" applyFont="1" applyBorder="1" applyAlignment="1">
      <alignment horizontal="center" vertical="center"/>
    </xf>
    <xf numFmtId="9" fontId="6" fillId="0" borderId="239" xfId="0" applyNumberFormat="1" applyFont="1" applyBorder="1" applyAlignment="1">
      <alignment horizontal="center" vertical="center"/>
    </xf>
    <xf numFmtId="9" fontId="6" fillId="0" borderId="240" xfId="0" applyNumberFormat="1" applyFont="1" applyBorder="1" applyAlignment="1">
      <alignment horizontal="center" vertical="center"/>
    </xf>
    <xf numFmtId="9" fontId="6" fillId="0" borderId="246" xfId="0" applyNumberFormat="1" applyFont="1" applyBorder="1" applyAlignment="1">
      <alignment horizontal="center" vertical="center"/>
    </xf>
    <xf numFmtId="0" fontId="6" fillId="33" borderId="81" xfId="0" applyFont="1" applyFill="1" applyBorder="1" applyAlignment="1">
      <alignment horizontal="center" vertical="center"/>
    </xf>
    <xf numFmtId="0" fontId="6" fillId="33" borderId="82" xfId="0" applyFont="1" applyFill="1" applyBorder="1" applyAlignment="1">
      <alignment horizontal="center" vertical="center"/>
    </xf>
    <xf numFmtId="0" fontId="6" fillId="33" borderId="96" xfId="0" applyFont="1" applyFill="1" applyBorder="1" applyAlignment="1">
      <alignment horizontal="center" vertical="center"/>
    </xf>
    <xf numFmtId="0" fontId="6" fillId="33" borderId="144" xfId="0" applyFont="1" applyFill="1" applyBorder="1" applyAlignment="1">
      <alignment horizontal="center" vertical="center"/>
    </xf>
    <xf numFmtId="0" fontId="6" fillId="33" borderId="90" xfId="0" applyFont="1" applyFill="1" applyBorder="1" applyAlignment="1">
      <alignment vertical="center"/>
    </xf>
    <xf numFmtId="0" fontId="6" fillId="33" borderId="90" xfId="0" applyFont="1" applyFill="1" applyBorder="1" applyAlignment="1">
      <alignment horizontal="center" vertical="center"/>
    </xf>
    <xf numFmtId="0" fontId="21" fillId="0" borderId="0" xfId="7" applyFont="1" applyFill="1" applyBorder="1" applyAlignment="1">
      <alignment vertical="center" wrapText="1"/>
    </xf>
    <xf numFmtId="0" fontId="24" fillId="0" borderId="0" xfId="7" applyFont="1" applyFill="1" applyBorder="1" applyAlignment="1">
      <alignment vertical="center" wrapText="1"/>
    </xf>
    <xf numFmtId="0" fontId="21" fillId="0" borderId="0" xfId="23" applyFont="1" applyFill="1" applyBorder="1" applyAlignment="1">
      <alignment horizontal="center" vertical="center" wrapText="1"/>
    </xf>
    <xf numFmtId="0" fontId="0" fillId="0" borderId="0" xfId="0" applyFont="1" applyFill="1" applyBorder="1"/>
    <xf numFmtId="9" fontId="0" fillId="3" borderId="0" xfId="0" applyNumberFormat="1" applyFont="1" applyFill="1"/>
    <xf numFmtId="0" fontId="23" fillId="3" borderId="0" xfId="0" applyFont="1" applyFill="1" applyBorder="1" applyAlignment="1">
      <alignment horizontal="left" vertical="center"/>
    </xf>
    <xf numFmtId="0" fontId="23" fillId="3" borderId="0" xfId="0" applyFont="1" applyFill="1" applyBorder="1" applyAlignment="1">
      <alignment vertical="center"/>
    </xf>
    <xf numFmtId="9" fontId="23" fillId="3" borderId="0" xfId="4" applyFont="1" applyFill="1" applyBorder="1" applyAlignment="1">
      <alignment horizontal="left" vertical="center"/>
    </xf>
    <xf numFmtId="0" fontId="6" fillId="5" borderId="92" xfId="0" applyFont="1" applyFill="1" applyBorder="1"/>
    <xf numFmtId="0" fontId="6" fillId="5" borderId="93" xfId="0" applyFont="1" applyFill="1" applyBorder="1"/>
    <xf numFmtId="0" fontId="6" fillId="0" borderId="19" xfId="0" applyFont="1" applyBorder="1" applyAlignment="1">
      <alignment horizontal="left"/>
    </xf>
    <xf numFmtId="0" fontId="23" fillId="5" borderId="93" xfId="0" applyFont="1" applyFill="1" applyBorder="1"/>
    <xf numFmtId="0" fontId="23" fillId="3" borderId="93" xfId="0" applyFont="1" applyFill="1" applyBorder="1"/>
    <xf numFmtId="166" fontId="23" fillId="5" borderId="93" xfId="4" applyNumberFormat="1" applyFont="1" applyFill="1" applyBorder="1"/>
    <xf numFmtId="10" fontId="23" fillId="5" borderId="93" xfId="0" applyNumberFormat="1" applyFont="1" applyFill="1" applyBorder="1"/>
    <xf numFmtId="166" fontId="23" fillId="3" borderId="93" xfId="4" applyNumberFormat="1" applyFont="1" applyFill="1" applyBorder="1"/>
    <xf numFmtId="0" fontId="6" fillId="5" borderId="91" xfId="0" applyFont="1" applyFill="1" applyBorder="1"/>
    <xf numFmtId="9" fontId="6" fillId="5" borderId="92" xfId="0" applyNumberFormat="1" applyFont="1" applyFill="1" applyBorder="1"/>
    <xf numFmtId="0" fontId="6" fillId="5" borderId="19" xfId="0" applyFont="1" applyFill="1" applyBorder="1" applyAlignment="1">
      <alignment horizontal="left" vertical="top" wrapText="1"/>
    </xf>
    <xf numFmtId="0" fontId="6" fillId="33" borderId="97" xfId="0" applyFont="1" applyFill="1" applyBorder="1"/>
    <xf numFmtId="0" fontId="6" fillId="33" borderId="80" xfId="0" applyFont="1" applyFill="1" applyBorder="1"/>
    <xf numFmtId="9" fontId="6" fillId="33" borderId="80" xfId="4" applyNumberFormat="1" applyFont="1" applyFill="1" applyBorder="1" applyAlignment="1">
      <alignment horizontal="center" vertical="center"/>
    </xf>
    <xf numFmtId="0" fontId="6" fillId="33" borderId="81" xfId="0" applyFont="1" applyFill="1" applyBorder="1"/>
    <xf numFmtId="0" fontId="6" fillId="33" borderId="94" xfId="0" applyFont="1" applyFill="1" applyBorder="1"/>
    <xf numFmtId="0" fontId="6" fillId="33" borderId="75" xfId="0" applyFont="1" applyFill="1" applyBorder="1"/>
    <xf numFmtId="9" fontId="6" fillId="33" borderId="75" xfId="4" applyNumberFormat="1" applyFont="1" applyFill="1" applyBorder="1" applyAlignment="1">
      <alignment horizontal="center" vertical="center"/>
    </xf>
    <xf numFmtId="0" fontId="6" fillId="33" borderId="82" xfId="0" applyFont="1" applyFill="1" applyBorder="1"/>
    <xf numFmtId="0" fontId="6" fillId="33" borderId="98" xfId="0" applyFont="1" applyFill="1" applyBorder="1"/>
    <xf numFmtId="0" fontId="6" fillId="33" borderId="83" xfId="0" applyFont="1" applyFill="1" applyBorder="1"/>
    <xf numFmtId="9" fontId="6" fillId="33" borderId="83" xfId="4" applyNumberFormat="1" applyFont="1" applyFill="1" applyBorder="1" applyAlignment="1">
      <alignment horizontal="center" vertical="center"/>
    </xf>
    <xf numFmtId="0" fontId="6" fillId="33" borderId="84" xfId="0" applyFont="1" applyFill="1" applyBorder="1"/>
    <xf numFmtId="0" fontId="102" fillId="5" borderId="19" xfId="0" applyFont="1" applyFill="1" applyBorder="1" applyAlignment="1">
      <alignment horizontal="left" vertical="center" wrapText="1" readingOrder="1"/>
    </xf>
    <xf numFmtId="0" fontId="6" fillId="5" borderId="144" xfId="0" applyFont="1" applyFill="1" applyBorder="1" applyAlignment="1">
      <alignment horizontal="center" vertical="center"/>
    </xf>
    <xf numFmtId="15" fontId="6" fillId="26" borderId="1" xfId="0" applyNumberFormat="1" applyFont="1" applyFill="1" applyBorder="1" applyAlignment="1">
      <alignment horizontal="center" vertical="center" wrapText="1"/>
    </xf>
    <xf numFmtId="0" fontId="6" fillId="5" borderId="90" xfId="0" applyFont="1" applyFill="1" applyBorder="1" applyAlignment="1">
      <alignment horizontal="center" vertical="center"/>
    </xf>
    <xf numFmtId="0" fontId="14" fillId="5" borderId="19" xfId="0" applyFont="1" applyFill="1" applyBorder="1" applyAlignment="1">
      <alignment horizontal="left" vertical="center" wrapText="1"/>
    </xf>
    <xf numFmtId="10" fontId="23" fillId="5" borderId="93" xfId="0" applyNumberFormat="1" applyFont="1" applyFill="1" applyBorder="1" applyAlignment="1">
      <alignment horizontal="center"/>
    </xf>
    <xf numFmtId="0" fontId="23" fillId="3" borderId="0" xfId="0" applyFont="1" applyFill="1" applyBorder="1" applyAlignment="1">
      <alignment vertical="center" wrapText="1"/>
    </xf>
    <xf numFmtId="166" fontId="23" fillId="3" borderId="0" xfId="4" applyNumberFormat="1" applyFont="1" applyFill="1" applyBorder="1" applyAlignment="1">
      <alignment vertical="center" wrapText="1"/>
    </xf>
    <xf numFmtId="0" fontId="6" fillId="5" borderId="1" xfId="0" applyFont="1" applyFill="1" applyBorder="1" applyAlignment="1">
      <alignment vertical="center"/>
    </xf>
    <xf numFmtId="0" fontId="6" fillId="0" borderId="0" xfId="0" applyFont="1" applyBorder="1" applyAlignment="1">
      <alignment horizontal="center" vertical="center"/>
    </xf>
    <xf numFmtId="9" fontId="0" fillId="5" borderId="1" xfId="0" applyNumberFormat="1" applyFont="1" applyFill="1" applyBorder="1" applyAlignment="1">
      <alignment vertical="center" wrapText="1"/>
    </xf>
    <xf numFmtId="9" fontId="6" fillId="0" borderId="1" xfId="4" applyFont="1" applyBorder="1" applyAlignment="1">
      <alignment vertical="center"/>
    </xf>
    <xf numFmtId="0" fontId="0" fillId="0" borderId="1" xfId="0" applyFont="1" applyBorder="1" applyAlignment="1">
      <alignment wrapText="1"/>
    </xf>
    <xf numFmtId="9" fontId="0" fillId="0" borderId="1" xfId="4" applyFont="1" applyBorder="1" applyAlignment="1">
      <alignment horizontal="center" vertical="center"/>
    </xf>
    <xf numFmtId="0" fontId="102" fillId="5" borderId="16" xfId="0" applyFont="1" applyFill="1" applyBorder="1" applyAlignment="1">
      <alignment horizontal="left" vertical="center" wrapText="1" readingOrder="1"/>
    </xf>
    <xf numFmtId="0" fontId="6" fillId="3" borderId="1" xfId="0" applyFont="1" applyFill="1" applyBorder="1" applyAlignment="1">
      <alignment horizontal="center" vertical="center"/>
    </xf>
    <xf numFmtId="9" fontId="0" fillId="5" borderId="1" xfId="0" applyNumberFormat="1" applyFont="1" applyFill="1" applyBorder="1" applyAlignment="1">
      <alignment horizontal="center" vertical="center" wrapText="1"/>
    </xf>
    <xf numFmtId="9" fontId="6" fillId="5" borderId="1" xfId="0" applyNumberFormat="1" applyFont="1" applyFill="1" applyBorder="1" applyAlignment="1">
      <alignment horizontal="center" vertical="center" wrapText="1"/>
    </xf>
    <xf numFmtId="9" fontId="6" fillId="5" borderId="1" xfId="0" applyNumberFormat="1" applyFont="1" applyFill="1" applyBorder="1" applyAlignment="1">
      <alignment horizontal="left" vertical="center" wrapText="1"/>
    </xf>
    <xf numFmtId="0" fontId="22" fillId="0" borderId="1" xfId="0" applyFont="1" applyBorder="1" applyAlignment="1">
      <alignment vertical="center" wrapText="1"/>
    </xf>
    <xf numFmtId="9" fontId="6" fillId="5" borderId="1" xfId="0" applyNumberFormat="1" applyFont="1" applyFill="1" applyBorder="1" applyAlignment="1">
      <alignment vertical="center" wrapText="1"/>
    </xf>
    <xf numFmtId="0" fontId="22" fillId="5" borderId="19" xfId="0" applyFont="1" applyFill="1" applyBorder="1" applyAlignment="1">
      <alignment horizontal="left" vertical="center" wrapText="1"/>
    </xf>
    <xf numFmtId="0" fontId="21" fillId="28" borderId="45" xfId="23" applyFont="1" applyBorder="1" applyAlignment="1">
      <alignment horizontal="center" vertical="center"/>
    </xf>
    <xf numFmtId="0" fontId="6" fillId="0" borderId="16" xfId="0" applyFont="1" applyBorder="1" applyAlignment="1">
      <alignment horizontal="left"/>
    </xf>
    <xf numFmtId="9" fontId="6" fillId="5" borderId="110" xfId="0" applyNumberFormat="1" applyFont="1" applyFill="1" applyBorder="1" applyAlignment="1">
      <alignment horizontal="center"/>
    </xf>
    <xf numFmtId="0" fontId="6" fillId="26" borderId="1" xfId="0" applyFont="1" applyFill="1" applyBorder="1" applyAlignment="1">
      <alignment horizontal="center" vertical="center" wrapText="1"/>
    </xf>
    <xf numFmtId="0" fontId="14" fillId="5" borderId="1" xfId="0" applyFont="1" applyFill="1" applyBorder="1" applyAlignment="1">
      <alignment horizontal="left" vertical="center" wrapText="1"/>
    </xf>
    <xf numFmtId="0" fontId="6" fillId="13" borderId="80" xfId="0" applyFont="1" applyFill="1" applyBorder="1" applyAlignment="1">
      <alignment horizontal="center" vertical="center"/>
    </xf>
    <xf numFmtId="0" fontId="6" fillId="13" borderId="81" xfId="0" applyFont="1" applyFill="1" applyBorder="1" applyAlignment="1">
      <alignment horizontal="center" vertical="center"/>
    </xf>
    <xf numFmtId="0" fontId="6" fillId="13" borderId="84" xfId="0" applyFont="1" applyFill="1" applyBorder="1" applyAlignment="1">
      <alignment horizontal="center" vertical="center"/>
    </xf>
    <xf numFmtId="0" fontId="6" fillId="33" borderId="84" xfId="0" applyFont="1" applyFill="1" applyBorder="1" applyAlignment="1">
      <alignment horizontal="center" vertical="center"/>
    </xf>
    <xf numFmtId="10" fontId="6" fillId="5" borderId="1" xfId="4" applyNumberFormat="1" applyFont="1" applyFill="1" applyBorder="1" applyAlignment="1">
      <alignment vertical="center" wrapText="1"/>
    </xf>
    <xf numFmtId="0" fontId="6" fillId="5" borderId="8" xfId="0" applyFont="1" applyFill="1" applyBorder="1" applyAlignment="1">
      <alignment vertical="center" wrapText="1"/>
    </xf>
    <xf numFmtId="10" fontId="23" fillId="0" borderId="1" xfId="0" applyNumberFormat="1" applyFont="1" applyFill="1" applyBorder="1" applyAlignment="1">
      <alignment horizontal="center" wrapText="1"/>
    </xf>
    <xf numFmtId="0" fontId="6" fillId="0" borderId="1" xfId="0" applyFont="1" applyFill="1" applyBorder="1"/>
    <xf numFmtId="166" fontId="6" fillId="3" borderId="0" xfId="4" applyNumberFormat="1" applyFont="1" applyFill="1" applyAlignment="1">
      <alignment horizontal="center"/>
    </xf>
    <xf numFmtId="0" fontId="23" fillId="3" borderId="0" xfId="0" applyFont="1" applyFill="1" applyBorder="1"/>
    <xf numFmtId="166" fontId="6" fillId="3" borderId="0" xfId="4" applyNumberFormat="1" applyFont="1" applyFill="1" applyAlignment="1"/>
    <xf numFmtId="166" fontId="23" fillId="3" borderId="0" xfId="4" applyNumberFormat="1" applyFont="1" applyFill="1" applyBorder="1"/>
    <xf numFmtId="0" fontId="6" fillId="33" borderId="248" xfId="0" applyFont="1" applyFill="1" applyBorder="1" applyAlignment="1">
      <alignment horizontal="center" vertical="center"/>
    </xf>
    <xf numFmtId="0" fontId="6" fillId="33" borderId="249" xfId="0" applyFont="1" applyFill="1" applyBorder="1" applyAlignment="1">
      <alignment horizontal="center" vertical="center"/>
    </xf>
    <xf numFmtId="0" fontId="6" fillId="33" borderId="250" xfId="0" applyFont="1" applyFill="1" applyBorder="1" applyAlignment="1">
      <alignment horizontal="center" vertical="center"/>
    </xf>
    <xf numFmtId="0" fontId="6" fillId="33" borderId="211" xfId="0" applyFont="1" applyFill="1" applyBorder="1" applyAlignment="1">
      <alignment horizontal="center" vertical="center"/>
    </xf>
    <xf numFmtId="0" fontId="6" fillId="33" borderId="251" xfId="0" applyFont="1" applyFill="1" applyBorder="1" applyAlignment="1">
      <alignment horizontal="center" vertical="center"/>
    </xf>
    <xf numFmtId="0" fontId="6" fillId="33" borderId="252" xfId="0" applyFont="1" applyFill="1" applyBorder="1" applyAlignment="1">
      <alignment horizontal="center" vertical="center"/>
    </xf>
    <xf numFmtId="0" fontId="6" fillId="33" borderId="253" xfId="0" applyFont="1" applyFill="1" applyBorder="1" applyAlignment="1">
      <alignment horizontal="center" vertical="center"/>
    </xf>
    <xf numFmtId="0" fontId="6" fillId="33" borderId="254" xfId="0" applyFont="1" applyFill="1" applyBorder="1" applyAlignment="1">
      <alignment horizontal="center" vertical="center"/>
    </xf>
    <xf numFmtId="10" fontId="6" fillId="5" borderId="30" xfId="4" applyNumberFormat="1" applyFont="1" applyFill="1" applyBorder="1" applyAlignment="1">
      <alignment horizontal="center" vertical="center" wrapText="1"/>
    </xf>
    <xf numFmtId="0" fontId="6" fillId="5" borderId="8" xfId="0" applyFont="1" applyFill="1" applyBorder="1" applyAlignment="1">
      <alignment horizontal="center" vertical="center" wrapText="1"/>
    </xf>
    <xf numFmtId="9" fontId="6" fillId="5" borderId="13" xfId="4" applyFont="1" applyFill="1" applyBorder="1" applyAlignment="1">
      <alignment horizontal="center" vertical="center" wrapText="1"/>
    </xf>
    <xf numFmtId="0" fontId="23" fillId="0" borderId="1" xfId="0" applyFont="1" applyBorder="1" applyAlignment="1">
      <alignment vertical="center" wrapText="1"/>
    </xf>
    <xf numFmtId="9" fontId="6" fillId="5" borderId="1" xfId="4" applyNumberFormat="1" applyFont="1" applyFill="1" applyBorder="1" applyAlignment="1">
      <alignment horizontal="center" vertical="center"/>
    </xf>
    <xf numFmtId="9" fontId="6" fillId="0" borderId="1" xfId="4" applyFont="1" applyBorder="1" applyAlignment="1">
      <alignment horizontal="center" vertical="center" wrapText="1"/>
    </xf>
    <xf numFmtId="0" fontId="7" fillId="0" borderId="1" xfId="30" applyBorder="1" applyAlignment="1">
      <alignment vertical="center" wrapText="1"/>
    </xf>
    <xf numFmtId="0" fontId="0" fillId="0" borderId="1" xfId="0" applyFont="1" applyFill="1" applyBorder="1" applyAlignment="1">
      <alignment horizontal="left" vertical="center" wrapText="1"/>
    </xf>
    <xf numFmtId="9" fontId="6" fillId="5" borderId="171" xfId="4" applyNumberFormat="1" applyFont="1" applyFill="1" applyBorder="1" applyAlignment="1">
      <alignment horizontal="center" vertical="center"/>
    </xf>
    <xf numFmtId="9" fontId="6" fillId="5" borderId="247" xfId="4" applyNumberFormat="1" applyFont="1" applyFill="1" applyBorder="1" applyAlignment="1">
      <alignment horizontal="center" vertical="center"/>
    </xf>
    <xf numFmtId="9" fontId="6" fillId="5" borderId="172" xfId="4" applyNumberFormat="1" applyFont="1" applyFill="1" applyBorder="1" applyAlignment="1">
      <alignment horizontal="center" vertical="center"/>
    </xf>
    <xf numFmtId="10" fontId="6" fillId="18" borderId="1" xfId="0" applyNumberFormat="1" applyFont="1" applyFill="1" applyBorder="1" applyAlignment="1">
      <alignment horizontal="center" vertical="center"/>
    </xf>
    <xf numFmtId="10" fontId="6" fillId="0" borderId="1" xfId="0" applyNumberFormat="1" applyFont="1" applyBorder="1" applyAlignment="1">
      <alignment horizontal="center" vertical="center" wrapText="1"/>
    </xf>
    <xf numFmtId="10" fontId="6" fillId="5" borderId="1" xfId="4" applyNumberFormat="1" applyFont="1" applyFill="1" applyBorder="1" applyAlignment="1">
      <alignment horizontal="center" vertical="center"/>
    </xf>
    <xf numFmtId="9" fontId="6" fillId="0" borderId="1" xfId="0" applyNumberFormat="1" applyFont="1" applyBorder="1" applyAlignment="1">
      <alignment horizontal="center" vertical="center" wrapText="1"/>
    </xf>
    <xf numFmtId="0" fontId="6" fillId="3" borderId="93" xfId="0" applyFont="1" applyFill="1" applyBorder="1"/>
    <xf numFmtId="166" fontId="6" fillId="3" borderId="93" xfId="4" applyNumberFormat="1" applyFont="1" applyFill="1" applyBorder="1"/>
    <xf numFmtId="10" fontId="23" fillId="3" borderId="93" xfId="0" applyNumberFormat="1" applyFont="1" applyFill="1" applyBorder="1" applyAlignment="1">
      <alignment horizontal="center" vertical="center"/>
    </xf>
    <xf numFmtId="10" fontId="6" fillId="5" borderId="93" xfId="0" applyNumberFormat="1" applyFont="1" applyFill="1" applyBorder="1"/>
    <xf numFmtId="0" fontId="6" fillId="0" borderId="0" xfId="0" applyFont="1" applyBorder="1" applyAlignment="1">
      <alignment horizontal="left"/>
    </xf>
    <xf numFmtId="171" fontId="23" fillId="0" borderId="0" xfId="0" applyNumberFormat="1" applyFont="1" applyAlignment="1">
      <alignment horizontal="center"/>
    </xf>
    <xf numFmtId="10" fontId="6" fillId="0" borderId="0" xfId="4" applyNumberFormat="1" applyFont="1"/>
    <xf numFmtId="0" fontId="21" fillId="28" borderId="176" xfId="23" applyFont="1" applyBorder="1" applyAlignment="1">
      <alignment horizontal="center" vertical="center" wrapText="1"/>
    </xf>
    <xf numFmtId="0" fontId="21" fillId="28" borderId="175" xfId="23" applyFont="1" applyBorder="1" applyAlignment="1">
      <alignment horizontal="center" vertical="center" wrapText="1"/>
    </xf>
    <xf numFmtId="0" fontId="21" fillId="28" borderId="131" xfId="23" applyFont="1" applyBorder="1" applyAlignment="1">
      <alignment horizontal="center" vertical="center" wrapText="1"/>
    </xf>
    <xf numFmtId="0" fontId="6" fillId="5" borderId="201" xfId="0" applyFont="1" applyFill="1" applyBorder="1"/>
    <xf numFmtId="0" fontId="6" fillId="5" borderId="0" xfId="0" applyFont="1" applyFill="1" applyBorder="1"/>
    <xf numFmtId="0" fontId="6" fillId="0" borderId="0" xfId="0" applyFont="1" applyBorder="1" applyAlignment="1">
      <alignment horizontal="center"/>
    </xf>
    <xf numFmtId="0" fontId="21" fillId="28" borderId="173" xfId="23" applyFont="1" applyBorder="1" applyAlignment="1">
      <alignment horizontal="center" vertical="center" wrapText="1"/>
    </xf>
    <xf numFmtId="0" fontId="24" fillId="28" borderId="174" xfId="23" applyFont="1" applyBorder="1" applyAlignment="1">
      <alignment horizontal="center" vertical="center" wrapText="1"/>
    </xf>
    <xf numFmtId="0" fontId="21" fillId="28" borderId="62" xfId="23" applyFont="1" applyBorder="1" applyAlignment="1">
      <alignment horizontal="center" vertical="center"/>
    </xf>
    <xf numFmtId="0" fontId="23" fillId="0" borderId="178" xfId="0" applyFont="1" applyFill="1" applyBorder="1" applyAlignment="1">
      <alignment horizontal="center" vertical="center"/>
    </xf>
    <xf numFmtId="10" fontId="6" fillId="39" borderId="179" xfId="4" applyNumberFormat="1" applyFont="1" applyFill="1" applyBorder="1" applyAlignment="1">
      <alignment horizontal="center" vertical="center"/>
    </xf>
    <xf numFmtId="10" fontId="6" fillId="39" borderId="21" xfId="4" applyNumberFormat="1" applyFont="1" applyFill="1" applyBorder="1" applyAlignment="1">
      <alignment horizontal="center" vertical="center"/>
    </xf>
    <xf numFmtId="10" fontId="6" fillId="39" borderId="180" xfId="4" applyNumberFormat="1" applyFont="1" applyFill="1" applyBorder="1" applyAlignment="1">
      <alignment horizontal="center" vertical="center"/>
    </xf>
    <xf numFmtId="166" fontId="100" fillId="0" borderId="178" xfId="4" applyNumberFormat="1" applyFont="1" applyFill="1" applyBorder="1" applyAlignment="1">
      <alignment horizontal="center" vertical="center"/>
    </xf>
    <xf numFmtId="0" fontId="23" fillId="0" borderId="182" xfId="0" applyFont="1" applyFill="1" applyBorder="1" applyAlignment="1">
      <alignment horizontal="center" vertical="center"/>
    </xf>
    <xf numFmtId="10" fontId="6" fillId="39" borderId="183" xfId="4" applyNumberFormat="1" applyFont="1" applyFill="1" applyBorder="1" applyAlignment="1">
      <alignment horizontal="center" vertical="center"/>
    </xf>
    <xf numFmtId="10" fontId="6" fillId="39" borderId="23" xfId="4" applyNumberFormat="1" applyFont="1" applyFill="1" applyBorder="1" applyAlignment="1">
      <alignment horizontal="center" vertical="center"/>
    </xf>
    <xf numFmtId="10" fontId="6" fillId="39" borderId="184" xfId="4" applyNumberFormat="1" applyFont="1" applyFill="1" applyBorder="1" applyAlignment="1">
      <alignment horizontal="center" vertical="center"/>
    </xf>
    <xf numFmtId="10" fontId="100" fillId="0" borderId="182" xfId="4" applyNumberFormat="1" applyFont="1" applyFill="1" applyBorder="1" applyAlignment="1">
      <alignment horizontal="center" vertical="center"/>
    </xf>
    <xf numFmtId="10" fontId="6" fillId="39" borderId="185" xfId="4" applyNumberFormat="1" applyFont="1" applyFill="1" applyBorder="1" applyAlignment="1">
      <alignment horizontal="center" vertical="center"/>
    </xf>
    <xf numFmtId="10" fontId="6" fillId="39" borderId="186" xfId="4" applyNumberFormat="1" applyFont="1" applyFill="1" applyBorder="1" applyAlignment="1">
      <alignment horizontal="center" vertical="center"/>
    </xf>
    <xf numFmtId="10" fontId="6" fillId="39" borderId="187" xfId="4" applyNumberFormat="1" applyFont="1" applyFill="1" applyBorder="1" applyAlignment="1">
      <alignment horizontal="center" vertical="center"/>
    </xf>
    <xf numFmtId="0" fontId="23" fillId="0" borderId="189" xfId="0" applyFont="1" applyFill="1" applyBorder="1" applyAlignment="1">
      <alignment horizontal="center" vertical="center"/>
    </xf>
    <xf numFmtId="10" fontId="6" fillId="39" borderId="190" xfId="4" applyNumberFormat="1" applyFont="1" applyFill="1" applyBorder="1" applyAlignment="1">
      <alignment horizontal="center" vertical="center"/>
    </xf>
    <xf numFmtId="10" fontId="6" fillId="39" borderId="191" xfId="4" applyNumberFormat="1" applyFont="1" applyFill="1" applyBorder="1" applyAlignment="1">
      <alignment horizontal="center" vertical="center"/>
    </xf>
    <xf numFmtId="10" fontId="6" fillId="39" borderId="192" xfId="4" applyNumberFormat="1" applyFont="1" applyFill="1" applyBorder="1" applyAlignment="1">
      <alignment horizontal="center" vertical="center"/>
    </xf>
    <xf numFmtId="10" fontId="100" fillId="0" borderId="189" xfId="4" applyNumberFormat="1" applyFont="1" applyFill="1" applyBorder="1" applyAlignment="1">
      <alignment horizontal="center" vertical="center"/>
    </xf>
    <xf numFmtId="10" fontId="6" fillId="33" borderId="134" xfId="4" applyNumberFormat="1" applyFont="1" applyFill="1" applyBorder="1" applyAlignment="1">
      <alignment horizontal="center" vertical="center"/>
    </xf>
    <xf numFmtId="10" fontId="6" fillId="33" borderId="143" xfId="4" applyNumberFormat="1" applyFont="1" applyFill="1" applyBorder="1" applyAlignment="1">
      <alignment horizontal="center" vertical="center"/>
    </xf>
    <xf numFmtId="0" fontId="6" fillId="33" borderId="171" xfId="0" applyFont="1" applyFill="1" applyBorder="1" applyAlignment="1">
      <alignment horizontal="center" vertical="center"/>
    </xf>
    <xf numFmtId="0" fontId="6" fillId="33" borderId="152" xfId="0" applyFont="1" applyFill="1" applyBorder="1" applyAlignment="1">
      <alignment horizontal="center" vertical="center"/>
    </xf>
    <xf numFmtId="10" fontId="6" fillId="33" borderId="140" xfId="4" applyNumberFormat="1" applyFont="1" applyFill="1" applyBorder="1" applyAlignment="1">
      <alignment horizontal="center" vertical="center"/>
    </xf>
    <xf numFmtId="10" fontId="6" fillId="33" borderId="146" xfId="4" applyNumberFormat="1" applyFont="1" applyFill="1" applyBorder="1" applyAlignment="1">
      <alignment horizontal="center" vertical="center"/>
    </xf>
    <xf numFmtId="0" fontId="6" fillId="33" borderId="172" xfId="0" applyFont="1" applyFill="1" applyBorder="1" applyAlignment="1">
      <alignment horizontal="center" vertical="center"/>
    </xf>
    <xf numFmtId="0" fontId="6" fillId="33" borderId="202" xfId="0" applyFont="1" applyFill="1" applyBorder="1" applyAlignment="1">
      <alignment horizontal="center" vertical="center"/>
    </xf>
    <xf numFmtId="0" fontId="100" fillId="0" borderId="11" xfId="0" applyFont="1" applyBorder="1" applyAlignment="1">
      <alignment horizontal="center" vertical="center"/>
    </xf>
    <xf numFmtId="15" fontId="0" fillId="5" borderId="1" xfId="0" applyNumberFormat="1" applyFont="1" applyFill="1" applyBorder="1" applyAlignment="1">
      <alignment horizontal="center" vertical="center" wrapText="1"/>
    </xf>
    <xf numFmtId="9" fontId="0" fillId="0" borderId="1" xfId="0" applyNumberFormat="1" applyFont="1" applyBorder="1" applyAlignment="1">
      <alignment horizontal="center" vertical="center"/>
    </xf>
    <xf numFmtId="0" fontId="0" fillId="44" borderId="1" xfId="0" applyFont="1" applyFill="1" applyBorder="1" applyAlignment="1">
      <alignment horizontal="center" wrapText="1"/>
    </xf>
    <xf numFmtId="0" fontId="0" fillId="44" borderId="1" xfId="0" applyFont="1" applyFill="1" applyBorder="1" applyAlignment="1">
      <alignment horizontal="center" vertical="center"/>
    </xf>
    <xf numFmtId="0" fontId="0" fillId="5" borderId="91" xfId="0" applyFont="1" applyFill="1" applyBorder="1"/>
    <xf numFmtId="0" fontId="0" fillId="5" borderId="92" xfId="0" applyFont="1" applyFill="1" applyBorder="1"/>
    <xf numFmtId="0" fontId="0" fillId="5" borderId="9" xfId="0" applyFont="1" applyFill="1" applyBorder="1" applyAlignment="1">
      <alignment horizontal="center" vertical="center" wrapText="1"/>
    </xf>
    <xf numFmtId="0" fontId="102" fillId="5" borderId="19" xfId="0" applyFont="1" applyFill="1" applyBorder="1" applyAlignment="1">
      <alignment horizontal="left" vertical="center" readingOrder="1"/>
    </xf>
    <xf numFmtId="15" fontId="0" fillId="5" borderId="8" xfId="0" applyNumberFormat="1" applyFont="1" applyFill="1" applyBorder="1" applyAlignment="1">
      <alignment horizontal="center" vertical="center" wrapText="1"/>
    </xf>
    <xf numFmtId="0" fontId="0" fillId="0" borderId="19" xfId="0" applyFont="1" applyBorder="1"/>
    <xf numFmtId="0" fontId="0" fillId="0" borderId="20" xfId="0" applyFont="1" applyBorder="1"/>
    <xf numFmtId="0" fontId="0" fillId="0" borderId="106" xfId="0" applyFont="1" applyBorder="1"/>
    <xf numFmtId="0" fontId="0" fillId="0" borderId="85" xfId="0" applyFont="1" applyBorder="1"/>
    <xf numFmtId="0" fontId="0" fillId="0" borderId="107" xfId="0" applyFont="1" applyBorder="1"/>
    <xf numFmtId="0" fontId="0" fillId="5" borderId="93" xfId="0" applyFont="1" applyFill="1" applyBorder="1"/>
    <xf numFmtId="0" fontId="0" fillId="33" borderId="163" xfId="0" applyFont="1" applyFill="1" applyBorder="1"/>
    <xf numFmtId="0" fontId="0" fillId="33" borderId="164" xfId="0" applyFont="1" applyFill="1" applyBorder="1"/>
    <xf numFmtId="0" fontId="0" fillId="33" borderId="164" xfId="0" applyFont="1" applyFill="1" applyBorder="1" applyAlignment="1">
      <alignment horizontal="center" vertical="center"/>
    </xf>
    <xf numFmtId="0" fontId="0" fillId="33" borderId="165" xfId="0" applyFont="1" applyFill="1" applyBorder="1" applyAlignment="1">
      <alignment horizontal="center" vertical="center"/>
    </xf>
    <xf numFmtId="0" fontId="0" fillId="33" borderId="166" xfId="0" applyFont="1" applyFill="1" applyBorder="1" applyAlignment="1">
      <alignment horizontal="center" vertical="center"/>
    </xf>
    <xf numFmtId="0" fontId="0" fillId="33" borderId="167" xfId="0" applyFont="1" applyFill="1" applyBorder="1"/>
    <xf numFmtId="0" fontId="0" fillId="33" borderId="168" xfId="0" applyFont="1" applyFill="1" applyBorder="1"/>
    <xf numFmtId="0" fontId="0" fillId="33" borderId="168" xfId="0" applyFont="1" applyFill="1" applyBorder="1" applyAlignment="1">
      <alignment horizontal="center" vertical="center"/>
    </xf>
    <xf numFmtId="0" fontId="0" fillId="33" borderId="169" xfId="0" applyFont="1" applyFill="1" applyBorder="1" applyAlignment="1">
      <alignment horizontal="center" vertical="center"/>
    </xf>
    <xf numFmtId="0" fontId="0" fillId="33" borderId="170" xfId="0" applyFont="1" applyFill="1" applyBorder="1" applyAlignment="1">
      <alignment horizontal="center" vertical="center"/>
    </xf>
    <xf numFmtId="0" fontId="0" fillId="33" borderId="134" xfId="0" applyFont="1" applyFill="1" applyBorder="1" applyAlignment="1">
      <alignment horizontal="center" vertical="center"/>
    </xf>
    <xf numFmtId="0" fontId="0" fillId="33" borderId="143" xfId="0" applyFont="1" applyFill="1" applyBorder="1" applyAlignment="1">
      <alignment horizontal="center" vertical="center"/>
    </xf>
    <xf numFmtId="0" fontId="0" fillId="33" borderId="144" xfId="0" applyFont="1" applyFill="1" applyBorder="1" applyAlignment="1">
      <alignment horizontal="center" vertical="center"/>
    </xf>
    <xf numFmtId="0" fontId="0" fillId="33" borderId="137" xfId="0" applyFont="1" applyFill="1" applyBorder="1" applyAlignment="1">
      <alignment horizontal="center" vertical="center"/>
    </xf>
    <xf numFmtId="0" fontId="0" fillId="33" borderId="145" xfId="0" applyFont="1" applyFill="1" applyBorder="1" applyAlignment="1">
      <alignment horizontal="center" vertical="center"/>
    </xf>
    <xf numFmtId="0" fontId="0" fillId="33" borderId="89" xfId="0" applyFont="1" applyFill="1" applyBorder="1" applyAlignment="1">
      <alignment horizontal="center" vertical="center"/>
    </xf>
    <xf numFmtId="0" fontId="0" fillId="33" borderId="140" xfId="0" applyFont="1" applyFill="1" applyBorder="1"/>
    <xf numFmtId="0" fontId="0" fillId="33" borderId="146" xfId="0" applyFont="1" applyFill="1" applyBorder="1"/>
    <xf numFmtId="0" fontId="0" fillId="33" borderId="146" xfId="0" applyFont="1" applyFill="1" applyBorder="1" applyAlignment="1">
      <alignment horizontal="center" vertical="center"/>
    </xf>
    <xf numFmtId="0" fontId="0" fillId="33" borderId="90" xfId="0" applyFont="1" applyFill="1" applyBorder="1" applyAlignment="1">
      <alignment horizontal="center" vertical="center"/>
    </xf>
    <xf numFmtId="0" fontId="0" fillId="33" borderId="99" xfId="0" applyFont="1" applyFill="1" applyBorder="1"/>
    <xf numFmtId="0" fontId="0" fillId="33" borderId="85" xfId="0" applyFont="1" applyFill="1" applyBorder="1"/>
    <xf numFmtId="0" fontId="0" fillId="33" borderId="85" xfId="0" applyFont="1" applyFill="1" applyBorder="1" applyAlignment="1">
      <alignment horizontal="center" vertical="center"/>
    </xf>
    <xf numFmtId="0" fontId="0" fillId="33" borderId="81" xfId="0" applyFont="1" applyFill="1" applyBorder="1" applyAlignment="1">
      <alignment horizontal="center" vertical="center"/>
    </xf>
    <xf numFmtId="0" fontId="0" fillId="33" borderId="94" xfId="0" applyFont="1" applyFill="1" applyBorder="1"/>
    <xf numFmtId="0" fontId="0" fillId="33" borderId="75" xfId="0" applyFont="1" applyFill="1" applyBorder="1"/>
    <xf numFmtId="0" fontId="0" fillId="33" borderId="75" xfId="0" applyFont="1" applyFill="1" applyBorder="1" applyAlignment="1">
      <alignment horizontal="center" vertical="center"/>
    </xf>
    <xf numFmtId="0" fontId="0" fillId="33" borderId="86" xfId="0" applyFont="1" applyFill="1" applyBorder="1" applyAlignment="1">
      <alignment horizontal="center" vertical="center"/>
    </xf>
    <xf numFmtId="0" fontId="0" fillId="33" borderId="110" xfId="0" applyFont="1" applyFill="1" applyBorder="1" applyAlignment="1">
      <alignment horizontal="center" vertical="center"/>
    </xf>
    <xf numFmtId="0" fontId="0" fillId="33" borderId="97" xfId="0" applyFont="1" applyFill="1" applyBorder="1"/>
    <xf numFmtId="0" fontId="0" fillId="33" borderId="80" xfId="0" applyFont="1" applyFill="1" applyBorder="1"/>
    <xf numFmtId="0" fontId="0" fillId="33" borderId="80" xfId="0" applyFont="1" applyFill="1" applyBorder="1" applyAlignment="1">
      <alignment horizontal="center" vertical="center"/>
    </xf>
    <xf numFmtId="0" fontId="0" fillId="33" borderId="82" xfId="0" applyFont="1" applyFill="1" applyBorder="1" applyAlignment="1">
      <alignment horizontal="center" vertical="center"/>
    </xf>
    <xf numFmtId="0" fontId="0" fillId="33" borderId="95" xfId="0" applyFont="1" applyFill="1" applyBorder="1"/>
    <xf numFmtId="0" fontId="0" fillId="33" borderId="87" xfId="0" applyFont="1" applyFill="1" applyBorder="1" applyAlignment="1">
      <alignment horizontal="center" vertical="center"/>
    </xf>
    <xf numFmtId="0" fontId="0" fillId="33" borderId="96" xfId="0" applyFont="1" applyFill="1" applyBorder="1" applyAlignment="1">
      <alignment horizontal="center" vertical="center"/>
    </xf>
    <xf numFmtId="0" fontId="0" fillId="33" borderId="98" xfId="0" applyFont="1" applyFill="1" applyBorder="1"/>
    <xf numFmtId="0" fontId="0" fillId="33" borderId="83" xfId="0" applyFont="1" applyFill="1" applyBorder="1"/>
    <xf numFmtId="0" fontId="0" fillId="33" borderId="83" xfId="0" applyFont="1" applyFill="1" applyBorder="1" applyAlignment="1">
      <alignment horizontal="center" vertical="center"/>
    </xf>
    <xf numFmtId="0" fontId="0" fillId="33" borderId="84" xfId="0" applyFont="1" applyFill="1" applyBorder="1" applyAlignment="1">
      <alignment horizontal="center" vertical="center"/>
    </xf>
    <xf numFmtId="0" fontId="0" fillId="33" borderId="91" xfId="0" applyFont="1" applyFill="1" applyBorder="1"/>
    <xf numFmtId="0" fontId="0" fillId="33" borderId="92" xfId="0" applyFont="1" applyFill="1" applyBorder="1"/>
    <xf numFmtId="0" fontId="0" fillId="33" borderId="92" xfId="0" applyFont="1" applyFill="1" applyBorder="1" applyAlignment="1">
      <alignment horizontal="center" vertical="center"/>
    </xf>
    <xf numFmtId="0" fontId="0" fillId="33" borderId="93" xfId="0" applyFont="1" applyFill="1" applyBorder="1" applyAlignment="1">
      <alignment horizontal="center" vertical="center"/>
    </xf>
    <xf numFmtId="9" fontId="6" fillId="0" borderId="144" xfId="0" applyNumberFormat="1" applyFont="1" applyBorder="1" applyAlignment="1">
      <alignment horizontal="center" vertical="center"/>
    </xf>
    <xf numFmtId="9" fontId="6" fillId="0" borderId="90" xfId="0" applyNumberFormat="1" applyFont="1" applyBorder="1" applyAlignment="1">
      <alignment horizontal="center" vertical="center"/>
    </xf>
    <xf numFmtId="166" fontId="6" fillId="3" borderId="0" xfId="4" applyNumberFormat="1" applyFont="1" applyFill="1"/>
    <xf numFmtId="0" fontId="6" fillId="5" borderId="11" xfId="0" applyFont="1" applyFill="1" applyBorder="1" applyAlignment="1">
      <alignment vertical="center"/>
    </xf>
    <xf numFmtId="0" fontId="6" fillId="0" borderId="24" xfId="0" applyFont="1" applyBorder="1"/>
    <xf numFmtId="166" fontId="6" fillId="3" borderId="0" xfId="4" applyNumberFormat="1" applyFont="1" applyFill="1" applyAlignment="1">
      <alignment horizontal="left"/>
    </xf>
    <xf numFmtId="0" fontId="0" fillId="5" borderId="193" xfId="0" applyFont="1" applyFill="1" applyBorder="1" applyAlignment="1">
      <alignment vertical="center" wrapText="1"/>
    </xf>
    <xf numFmtId="0" fontId="0" fillId="5" borderId="194" xfId="0" applyFont="1" applyFill="1" applyBorder="1" applyAlignment="1">
      <alignment vertical="center" wrapText="1"/>
    </xf>
    <xf numFmtId="0" fontId="6" fillId="0" borderId="91" xfId="0" applyFont="1" applyBorder="1"/>
    <xf numFmtId="166" fontId="23" fillId="3" borderId="0" xfId="4" applyNumberFormat="1" applyFont="1" applyFill="1" applyAlignment="1">
      <alignment horizontal="center" vertical="center"/>
    </xf>
    <xf numFmtId="0" fontId="15" fillId="5" borderId="19" xfId="0" applyFont="1" applyFill="1" applyBorder="1" applyAlignment="1">
      <alignment horizontal="left" vertical="center" wrapText="1"/>
    </xf>
    <xf numFmtId="0" fontId="6" fillId="5" borderId="134" xfId="0" applyFont="1" applyFill="1" applyBorder="1" applyAlignment="1">
      <alignment horizontal="center" vertical="center" wrapText="1"/>
    </xf>
    <xf numFmtId="0" fontId="6" fillId="5" borderId="137" xfId="0" applyFont="1" applyFill="1" applyBorder="1" applyAlignment="1">
      <alignment horizontal="center" vertical="center" wrapText="1"/>
    </xf>
    <xf numFmtId="0" fontId="6" fillId="5" borderId="140" xfId="0" applyFont="1" applyFill="1" applyBorder="1" applyAlignment="1">
      <alignment horizontal="center" vertical="center" wrapText="1"/>
    </xf>
    <xf numFmtId="0" fontId="6" fillId="5" borderId="134" xfId="0" applyFont="1" applyFill="1" applyBorder="1" applyAlignment="1">
      <alignment vertical="center" wrapText="1"/>
    </xf>
    <xf numFmtId="15" fontId="6" fillId="5" borderId="143" xfId="0" applyNumberFormat="1" applyFont="1" applyFill="1" applyBorder="1" applyAlignment="1">
      <alignment horizontal="center" vertical="center"/>
    </xf>
    <xf numFmtId="0" fontId="6" fillId="5" borderId="137" xfId="0" applyFont="1" applyFill="1" applyBorder="1" applyAlignment="1">
      <alignment vertical="center" wrapText="1"/>
    </xf>
    <xf numFmtId="0" fontId="6" fillId="5" borderId="145" xfId="0" applyFont="1" applyFill="1" applyBorder="1" applyAlignment="1">
      <alignment horizontal="center" vertical="center" wrapText="1"/>
    </xf>
    <xf numFmtId="0" fontId="6" fillId="5" borderId="140" xfId="0" applyFont="1" applyFill="1" applyBorder="1" applyAlignment="1">
      <alignment vertical="center" wrapText="1"/>
    </xf>
    <xf numFmtId="15" fontId="6" fillId="5" borderId="146" xfId="0" applyNumberFormat="1" applyFont="1" applyFill="1" applyBorder="1" applyAlignment="1">
      <alignment horizontal="center" vertical="center"/>
    </xf>
    <xf numFmtId="15" fontId="6" fillId="5" borderId="1" xfId="0" applyNumberFormat="1" applyFont="1" applyFill="1" applyBorder="1" applyAlignment="1">
      <alignment horizontal="center" vertical="center" wrapText="1"/>
    </xf>
    <xf numFmtId="15" fontId="6" fillId="5" borderId="144" xfId="0" applyNumberFormat="1" applyFont="1" applyFill="1" applyBorder="1" applyAlignment="1">
      <alignment horizontal="center" vertical="center"/>
    </xf>
    <xf numFmtId="0" fontId="6" fillId="5" borderId="147" xfId="0" applyFont="1" applyFill="1" applyBorder="1" applyAlignment="1">
      <alignment vertical="center" wrapText="1"/>
    </xf>
    <xf numFmtId="0" fontId="6" fillId="0" borderId="1" xfId="0" applyFont="1" applyFill="1" applyBorder="1" applyAlignment="1">
      <alignment vertical="center" wrapText="1"/>
    </xf>
    <xf numFmtId="15" fontId="6" fillId="5" borderId="145" xfId="0" applyNumberFormat="1" applyFont="1" applyFill="1" applyBorder="1" applyAlignment="1">
      <alignment horizontal="center" vertical="center"/>
    </xf>
    <xf numFmtId="9" fontId="6" fillId="5" borderId="146" xfId="0" applyNumberFormat="1" applyFont="1" applyFill="1" applyBorder="1" applyAlignment="1">
      <alignment horizontal="center" vertical="center"/>
    </xf>
    <xf numFmtId="0" fontId="6" fillId="5" borderId="90" xfId="0" applyFont="1" applyFill="1" applyBorder="1" applyAlignment="1">
      <alignment horizontal="center" vertical="center" wrapText="1"/>
    </xf>
    <xf numFmtId="0" fontId="6" fillId="0" borderId="8" xfId="0" applyFont="1" applyFill="1" applyBorder="1" applyAlignment="1">
      <alignment vertical="center" wrapText="1"/>
    </xf>
    <xf numFmtId="9" fontId="6" fillId="5" borderId="18" xfId="0" applyNumberFormat="1" applyFont="1" applyFill="1" applyBorder="1" applyAlignment="1">
      <alignment horizontal="center" vertical="center"/>
    </xf>
    <xf numFmtId="0" fontId="6" fillId="0" borderId="9" xfId="0" applyFont="1" applyFill="1" applyBorder="1" applyAlignment="1">
      <alignment vertical="center" wrapText="1"/>
    </xf>
    <xf numFmtId="9" fontId="6" fillId="5" borderId="13" xfId="4" applyFont="1" applyFill="1" applyBorder="1" applyAlignment="1">
      <alignment horizontal="center" vertical="center"/>
    </xf>
    <xf numFmtId="0" fontId="6" fillId="0" borderId="10" xfId="0" applyFont="1" applyFill="1" applyBorder="1" applyAlignment="1">
      <alignment vertical="center" wrapText="1"/>
    </xf>
    <xf numFmtId="166" fontId="6" fillId="0" borderId="93" xfId="0" applyNumberFormat="1" applyFont="1" applyBorder="1" applyAlignment="1">
      <alignment horizontal="center"/>
    </xf>
    <xf numFmtId="14" fontId="6" fillId="33" borderId="81" xfId="0" applyNumberFormat="1" applyFont="1" applyFill="1" applyBorder="1" applyAlignment="1">
      <alignment horizontal="center" vertical="center"/>
    </xf>
    <xf numFmtId="14" fontId="6" fillId="33" borderId="75" xfId="0" applyNumberFormat="1" applyFont="1" applyFill="1" applyBorder="1" applyAlignment="1">
      <alignment horizontal="center" vertical="center"/>
    </xf>
    <xf numFmtId="14" fontId="6" fillId="33" borderId="84" xfId="0" applyNumberFormat="1" applyFont="1" applyFill="1" applyBorder="1" applyAlignment="1">
      <alignment horizontal="center" vertical="center"/>
    </xf>
    <xf numFmtId="14" fontId="6" fillId="33" borderId="143" xfId="0" applyNumberFormat="1" applyFont="1" applyFill="1" applyBorder="1" applyAlignment="1">
      <alignment horizontal="center" vertical="center"/>
    </xf>
    <xf numFmtId="14" fontId="6" fillId="33" borderId="146" xfId="0" applyNumberFormat="1" applyFont="1" applyFill="1" applyBorder="1" applyAlignment="1">
      <alignment horizontal="center" vertical="center"/>
    </xf>
    <xf numFmtId="14" fontId="6" fillId="33" borderId="145" xfId="0" applyNumberFormat="1" applyFont="1" applyFill="1" applyBorder="1" applyAlignment="1">
      <alignment horizontal="center" vertical="center"/>
    </xf>
    <xf numFmtId="14" fontId="6" fillId="33" borderId="148" xfId="0" applyNumberFormat="1" applyFont="1" applyFill="1" applyBorder="1" applyAlignment="1">
      <alignment horizontal="center" vertical="center"/>
    </xf>
    <xf numFmtId="14" fontId="6" fillId="33" borderId="149" xfId="0" applyNumberFormat="1" applyFont="1" applyFill="1" applyBorder="1" applyAlignment="1">
      <alignment horizontal="center" vertical="center"/>
    </xf>
    <xf numFmtId="14" fontId="6" fillId="33" borderId="150" xfId="0" applyNumberFormat="1" applyFont="1" applyFill="1" applyBorder="1" applyAlignment="1">
      <alignment horizontal="center" vertical="center"/>
    </xf>
    <xf numFmtId="14" fontId="6" fillId="33" borderId="86" xfId="0" applyNumberFormat="1" applyFont="1" applyFill="1" applyBorder="1" applyAlignment="1">
      <alignment horizontal="center" vertical="center"/>
    </xf>
    <xf numFmtId="14" fontId="6" fillId="33" borderId="119" xfId="0" applyNumberFormat="1" applyFont="1" applyFill="1" applyBorder="1" applyAlignment="1">
      <alignment horizontal="center" vertical="center"/>
    </xf>
    <xf numFmtId="14" fontId="6" fillId="33" borderId="82" xfId="0" applyNumberFormat="1" applyFont="1" applyFill="1" applyBorder="1" applyAlignment="1">
      <alignment horizontal="center" vertical="center"/>
    </xf>
    <xf numFmtId="14" fontId="6" fillId="33" borderId="120" xfId="0" applyNumberFormat="1" applyFont="1" applyFill="1" applyBorder="1" applyAlignment="1">
      <alignment horizontal="center" vertical="center"/>
    </xf>
    <xf numFmtId="14" fontId="6" fillId="33" borderId="96" xfId="0" applyNumberFormat="1" applyFont="1" applyFill="1" applyBorder="1" applyAlignment="1">
      <alignment horizontal="center" vertical="center"/>
    </xf>
    <xf numFmtId="0" fontId="6" fillId="33" borderId="81" xfId="0" applyFont="1" applyFill="1" applyBorder="1" applyAlignment="1">
      <alignment vertical="center"/>
    </xf>
    <xf numFmtId="0" fontId="6" fillId="33" borderId="82" xfId="0" applyFont="1" applyFill="1" applyBorder="1" applyAlignment="1">
      <alignment vertical="center"/>
    </xf>
    <xf numFmtId="14" fontId="6" fillId="33" borderId="145" xfId="0" applyNumberFormat="1" applyFont="1" applyFill="1" applyBorder="1" applyAlignment="1">
      <alignment vertical="center"/>
    </xf>
    <xf numFmtId="0" fontId="23" fillId="3" borderId="0" xfId="0" applyFont="1" applyFill="1" applyBorder="1" applyAlignment="1"/>
    <xf numFmtId="0" fontId="6" fillId="3" borderId="0" xfId="0" applyFont="1" applyFill="1" applyAlignment="1"/>
    <xf numFmtId="0" fontId="6" fillId="5" borderId="13" xfId="0" applyFont="1" applyFill="1" applyBorder="1" applyAlignment="1">
      <alignment horizontal="left" vertical="center"/>
    </xf>
    <xf numFmtId="9" fontId="6" fillId="3" borderId="1" xfId="0" applyNumberFormat="1" applyFont="1" applyFill="1" applyBorder="1" applyAlignment="1">
      <alignment horizontal="center" vertical="center"/>
    </xf>
    <xf numFmtId="0" fontId="23" fillId="3" borderId="1" xfId="0" applyFont="1" applyFill="1" applyBorder="1" applyAlignment="1">
      <alignment horizontal="center" vertical="center"/>
    </xf>
    <xf numFmtId="0" fontId="15" fillId="5" borderId="1" xfId="0" applyFont="1" applyFill="1" applyBorder="1" applyAlignment="1">
      <alignment horizontal="center" vertical="center"/>
    </xf>
    <xf numFmtId="166" fontId="6" fillId="0" borderId="0" xfId="4" applyNumberFormat="1" applyFont="1" applyAlignment="1">
      <alignment horizontal="center" vertical="center"/>
    </xf>
    <xf numFmtId="166" fontId="6" fillId="0" borderId="0" xfId="4" applyNumberFormat="1" applyFont="1" applyAlignment="1">
      <alignment vertical="center"/>
    </xf>
    <xf numFmtId="166" fontId="6" fillId="0" borderId="133" xfId="4" applyNumberFormat="1" applyFont="1" applyBorder="1" applyAlignment="1">
      <alignment horizontal="center" vertical="center"/>
    </xf>
    <xf numFmtId="0" fontId="6" fillId="33" borderId="255" xfId="0" applyFont="1" applyFill="1" applyBorder="1" applyAlignment="1">
      <alignment horizontal="center" vertical="center"/>
    </xf>
    <xf numFmtId="9" fontId="6" fillId="5" borderId="8" xfId="0" applyNumberFormat="1" applyFont="1" applyFill="1" applyBorder="1" applyAlignment="1">
      <alignment horizontal="center" vertical="center"/>
    </xf>
    <xf numFmtId="0" fontId="6" fillId="33" borderId="256" xfId="0" applyFont="1" applyFill="1" applyBorder="1" applyAlignment="1">
      <alignment horizontal="center" vertical="center"/>
    </xf>
    <xf numFmtId="9" fontId="6" fillId="0" borderId="257" xfId="0" applyNumberFormat="1" applyFont="1" applyBorder="1" applyAlignment="1">
      <alignment horizontal="center" vertical="center"/>
    </xf>
    <xf numFmtId="0" fontId="6" fillId="0" borderId="8" xfId="0" applyFont="1" applyBorder="1"/>
    <xf numFmtId="166" fontId="6" fillId="39" borderId="1" xfId="4" applyNumberFormat="1" applyFont="1" applyFill="1" applyBorder="1" applyAlignment="1">
      <alignment horizontal="center" vertical="center"/>
    </xf>
    <xf numFmtId="0" fontId="23" fillId="5" borderId="1" xfId="0" applyFont="1" applyFill="1" applyBorder="1"/>
    <xf numFmtId="9" fontId="6" fillId="0" borderId="0" xfId="4" applyFont="1" applyAlignment="1">
      <alignment vertical="center"/>
    </xf>
    <xf numFmtId="0" fontId="17" fillId="18" borderId="16" xfId="0" applyFont="1" applyFill="1" applyBorder="1" applyAlignment="1">
      <alignment horizontal="left" vertical="center" wrapText="1" readingOrder="1"/>
    </xf>
    <xf numFmtId="0" fontId="16" fillId="18" borderId="85" xfId="0" applyFont="1" applyFill="1" applyBorder="1" applyAlignment="1">
      <alignment horizontal="center" vertical="center"/>
    </xf>
    <xf numFmtId="0" fontId="59" fillId="18" borderId="16" xfId="0" applyFont="1" applyFill="1" applyBorder="1" applyAlignment="1">
      <alignment horizontal="center" vertical="center"/>
    </xf>
    <xf numFmtId="15" fontId="16" fillId="18" borderId="18" xfId="0" applyNumberFormat="1" applyFont="1" applyFill="1" applyBorder="1" applyAlignment="1">
      <alignment horizontal="center" vertical="center" wrapText="1"/>
    </xf>
    <xf numFmtId="0" fontId="16" fillId="18" borderId="10" xfId="0" applyFont="1" applyFill="1" applyBorder="1" applyAlignment="1">
      <alignment horizontal="left" vertical="center" wrapText="1"/>
    </xf>
    <xf numFmtId="0" fontId="17" fillId="18" borderId="19" xfId="0" applyFont="1" applyFill="1" applyBorder="1" applyAlignment="1">
      <alignment horizontal="left" vertical="center" wrapText="1" readingOrder="1"/>
    </xf>
    <xf numFmtId="0" fontId="16" fillId="18" borderId="75" xfId="0" applyFont="1" applyFill="1" applyBorder="1" applyAlignment="1">
      <alignment horizontal="center" vertical="center"/>
    </xf>
    <xf numFmtId="0" fontId="59" fillId="18" borderId="19" xfId="0" applyFont="1" applyFill="1" applyBorder="1" applyAlignment="1">
      <alignment horizontal="center" vertical="center"/>
    </xf>
    <xf numFmtId="15" fontId="16" fillId="18" borderId="13" xfId="0" applyNumberFormat="1" applyFont="1" applyFill="1" applyBorder="1" applyAlignment="1">
      <alignment horizontal="center" vertical="center" wrapText="1"/>
    </xf>
    <xf numFmtId="0" fontId="16" fillId="18" borderId="1" xfId="0" applyFont="1" applyFill="1" applyBorder="1" applyAlignment="1">
      <alignment horizontal="left" vertical="center" wrapText="1"/>
    </xf>
    <xf numFmtId="0" fontId="59" fillId="18" borderId="1" xfId="0" applyFont="1" applyFill="1" applyBorder="1" applyAlignment="1">
      <alignment horizontal="center" vertical="center"/>
    </xf>
    <xf numFmtId="0" fontId="17" fillId="18" borderId="45" xfId="0" applyFont="1" applyFill="1" applyBorder="1" applyAlignment="1">
      <alignment horizontal="left" vertical="center" wrapText="1" readingOrder="1"/>
    </xf>
    <xf numFmtId="0" fontId="16" fillId="18" borderId="87" xfId="0" applyFont="1" applyFill="1" applyBorder="1" applyAlignment="1">
      <alignment horizontal="center" vertical="center"/>
    </xf>
    <xf numFmtId="0" fontId="59" fillId="18" borderId="8" xfId="0" applyFont="1" applyFill="1" applyBorder="1" applyAlignment="1">
      <alignment horizontal="center" vertical="center"/>
    </xf>
    <xf numFmtId="15" fontId="16" fillId="18" borderId="30" xfId="0" applyNumberFormat="1" applyFont="1" applyFill="1" applyBorder="1" applyAlignment="1">
      <alignment horizontal="center" vertical="center" wrapText="1"/>
    </xf>
    <xf numFmtId="0" fontId="24" fillId="28" borderId="8" xfId="23" applyFont="1" applyBorder="1" applyAlignment="1">
      <alignment horizontal="center" vertical="center" wrapText="1"/>
    </xf>
    <xf numFmtId="9" fontId="21" fillId="28" borderId="8" xfId="4" applyFont="1" applyFill="1" applyBorder="1" applyAlignment="1">
      <alignment horizontal="center" vertical="center" wrapText="1"/>
    </xf>
    <xf numFmtId="14" fontId="6" fillId="5" borderId="1" xfId="0" applyNumberFormat="1" applyFont="1" applyFill="1" applyBorder="1" applyAlignment="1">
      <alignment horizontal="center" vertical="center" wrapText="1"/>
    </xf>
    <xf numFmtId="0" fontId="15" fillId="5" borderId="36" xfId="0" applyFont="1" applyFill="1" applyBorder="1" applyAlignment="1">
      <alignment horizontal="center" vertical="center" wrapText="1"/>
    </xf>
    <xf numFmtId="9" fontId="6" fillId="5" borderId="19" xfId="0" applyNumberFormat="1" applyFont="1" applyFill="1" applyBorder="1" applyAlignment="1">
      <alignment horizontal="center" vertical="center"/>
    </xf>
    <xf numFmtId="15" fontId="6" fillId="5" borderId="13" xfId="0" applyNumberFormat="1" applyFont="1" applyFill="1" applyBorder="1" applyAlignment="1">
      <alignment horizontal="center" vertical="center"/>
    </xf>
    <xf numFmtId="0" fontId="6" fillId="0" borderId="12" xfId="0" applyFont="1" applyBorder="1" applyAlignment="1">
      <alignment horizontal="left" vertical="center" wrapText="1"/>
    </xf>
    <xf numFmtId="0" fontId="14" fillId="5" borderId="1" xfId="0" applyFont="1" applyFill="1" applyBorder="1" applyAlignment="1">
      <alignment horizontal="left" vertical="center" wrapText="1" readingOrder="1"/>
    </xf>
    <xf numFmtId="15" fontId="14" fillId="5" borderId="1" xfId="0" applyNumberFormat="1" applyFont="1" applyFill="1" applyBorder="1" applyAlignment="1">
      <alignment horizontal="center" vertical="center" wrapText="1" readingOrder="1"/>
    </xf>
    <xf numFmtId="9" fontId="23" fillId="3" borderId="0" xfId="4" applyFont="1" applyFill="1" applyBorder="1" applyAlignment="1">
      <alignment vertical="center"/>
    </xf>
    <xf numFmtId="0" fontId="6" fillId="5" borderId="12" xfId="0" applyFont="1" applyFill="1" applyBorder="1" applyAlignment="1">
      <alignment vertical="center"/>
    </xf>
    <xf numFmtId="0" fontId="6" fillId="5" borderId="0" xfId="0" applyFont="1" applyFill="1" applyBorder="1" applyAlignment="1">
      <alignment vertical="center"/>
    </xf>
    <xf numFmtId="0" fontId="16" fillId="18" borderId="99" xfId="0" applyFont="1" applyFill="1" applyBorder="1" applyAlignment="1">
      <alignment vertical="center"/>
    </xf>
    <xf numFmtId="0" fontId="16" fillId="18" borderId="85" xfId="0" applyFont="1" applyFill="1" applyBorder="1" applyAlignment="1">
      <alignment vertical="center"/>
    </xf>
    <xf numFmtId="0" fontId="16" fillId="18" borderId="94" xfId="0" applyFont="1" applyFill="1" applyBorder="1" applyAlignment="1">
      <alignment vertical="center"/>
    </xf>
    <xf numFmtId="0" fontId="16" fillId="18" borderId="75" xfId="0" applyFont="1" applyFill="1" applyBorder="1" applyAlignment="1">
      <alignment vertical="center"/>
    </xf>
    <xf numFmtId="0" fontId="16" fillId="18" borderId="95" xfId="0" applyFont="1" applyFill="1" applyBorder="1" applyAlignment="1">
      <alignment vertical="center"/>
    </xf>
    <xf numFmtId="0" fontId="16" fillId="18" borderId="87" xfId="0" applyFont="1" applyFill="1" applyBorder="1" applyAlignment="1">
      <alignment vertical="center"/>
    </xf>
    <xf numFmtId="0" fontId="100" fillId="0" borderId="12" xfId="0" applyFont="1" applyBorder="1" applyAlignment="1">
      <alignment horizontal="left" vertical="center"/>
    </xf>
    <xf numFmtId="0" fontId="0" fillId="0" borderId="12" xfId="0" applyFont="1" applyBorder="1"/>
    <xf numFmtId="0" fontId="0" fillId="5" borderId="45" xfId="0" applyFont="1" applyFill="1" applyBorder="1" applyAlignment="1">
      <alignment vertical="center"/>
    </xf>
    <xf numFmtId="0" fontId="0" fillId="0" borderId="12" xfId="0" applyFont="1" applyBorder="1" applyAlignment="1">
      <alignment horizontal="center" vertical="center"/>
    </xf>
    <xf numFmtId="0" fontId="100" fillId="0" borderId="12" xfId="0" applyFont="1" applyBorder="1" applyAlignment="1">
      <alignment horizontal="center" vertical="center"/>
    </xf>
    <xf numFmtId="0" fontId="15" fillId="0" borderId="12" xfId="0" applyFont="1" applyBorder="1" applyAlignment="1">
      <alignment horizontal="center" vertical="center"/>
    </xf>
    <xf numFmtId="15" fontId="0" fillId="26" borderId="13" xfId="0" applyNumberFormat="1" applyFont="1" applyFill="1" applyBorder="1" applyAlignment="1">
      <alignment horizontal="center" vertical="center" wrapText="1"/>
    </xf>
    <xf numFmtId="9" fontId="0" fillId="0" borderId="156" xfId="4" applyFont="1" applyBorder="1" applyAlignment="1">
      <alignment horizontal="center" vertical="center"/>
    </xf>
    <xf numFmtId="0" fontId="0" fillId="0" borderId="144" xfId="0" applyFont="1" applyBorder="1" applyAlignment="1">
      <alignment vertical="center" wrapText="1"/>
    </xf>
    <xf numFmtId="0" fontId="0" fillId="0" borderId="158" xfId="0" applyFont="1" applyBorder="1" applyAlignment="1">
      <alignment horizontal="center" vertical="center"/>
    </xf>
    <xf numFmtId="0" fontId="0" fillId="0" borderId="160" xfId="0" applyFont="1" applyBorder="1" applyAlignment="1">
      <alignment horizontal="center" vertical="center"/>
    </xf>
    <xf numFmtId="0" fontId="0" fillId="0" borderId="143" xfId="0" applyFont="1" applyBorder="1" applyAlignment="1">
      <alignment horizontal="center" vertical="center"/>
    </xf>
    <xf numFmtId="9" fontId="0" fillId="0" borderId="145" xfId="4" applyFont="1" applyBorder="1" applyAlignment="1">
      <alignment horizontal="center" vertical="center"/>
    </xf>
    <xf numFmtId="0" fontId="0" fillId="0" borderId="89" xfId="0" applyFont="1" applyBorder="1" applyAlignment="1">
      <alignment vertical="center" wrapText="1"/>
    </xf>
    <xf numFmtId="0" fontId="0" fillId="0" borderId="145" xfId="0" applyFont="1" applyBorder="1" applyAlignment="1">
      <alignment horizontal="center" vertical="center"/>
    </xf>
    <xf numFmtId="0" fontId="0" fillId="0" borderId="146" xfId="0" applyFont="1" applyBorder="1" applyAlignment="1">
      <alignment horizontal="center" vertical="center"/>
    </xf>
    <xf numFmtId="15" fontId="0" fillId="26" borderId="241" xfId="0" applyNumberFormat="1" applyFont="1" applyFill="1" applyBorder="1" applyAlignment="1">
      <alignment horizontal="center" vertical="center"/>
    </xf>
    <xf numFmtId="15" fontId="0" fillId="26" borderId="239" xfId="0" applyNumberFormat="1" applyFont="1" applyFill="1" applyBorder="1" applyAlignment="1">
      <alignment horizontal="center" vertical="center"/>
    </xf>
    <xf numFmtId="15" fontId="0" fillId="26" borderId="239" xfId="0" applyNumberFormat="1" applyFont="1" applyFill="1" applyBorder="1" applyAlignment="1">
      <alignment horizontal="center" vertical="center" wrapText="1"/>
    </xf>
    <xf numFmtId="15" fontId="0" fillId="26" borderId="240" xfId="0" applyNumberFormat="1" applyFont="1" applyFill="1" applyBorder="1" applyAlignment="1">
      <alignment horizontal="center" vertical="center"/>
    </xf>
    <xf numFmtId="0" fontId="0" fillId="33" borderId="97" xfId="0" applyFont="1" applyFill="1" applyBorder="1" applyAlignment="1">
      <alignment horizontal="center" vertical="center"/>
    </xf>
    <xf numFmtId="0" fontId="0" fillId="33" borderId="94" xfId="0" applyFont="1" applyFill="1" applyBorder="1" applyAlignment="1">
      <alignment horizontal="center" vertical="center"/>
    </xf>
    <xf numFmtId="17" fontId="0" fillId="33" borderId="82" xfId="0" applyNumberFormat="1" applyFont="1" applyFill="1" applyBorder="1" applyAlignment="1">
      <alignment horizontal="center" vertical="center"/>
    </xf>
    <xf numFmtId="0" fontId="0" fillId="33" borderId="98" xfId="0" applyFont="1" applyFill="1" applyBorder="1" applyAlignment="1">
      <alignment horizontal="center" vertical="center"/>
    </xf>
    <xf numFmtId="0" fontId="14" fillId="5" borderId="8" xfId="0" applyFont="1" applyFill="1" applyBorder="1" applyAlignment="1">
      <alignment horizontal="left" vertical="center" wrapText="1"/>
    </xf>
    <xf numFmtId="0" fontId="0" fillId="33" borderId="95" xfId="0" applyFont="1" applyFill="1" applyBorder="1" applyAlignment="1">
      <alignment horizontal="center" vertical="center"/>
    </xf>
    <xf numFmtId="17" fontId="0" fillId="33" borderId="96" xfId="0" applyNumberFormat="1" applyFont="1" applyFill="1" applyBorder="1" applyAlignment="1">
      <alignment horizontal="center" vertical="center"/>
    </xf>
    <xf numFmtId="17" fontId="0" fillId="33" borderId="81" xfId="0" applyNumberFormat="1" applyFont="1" applyFill="1" applyBorder="1" applyAlignment="1">
      <alignment horizontal="center" vertical="center"/>
    </xf>
    <xf numFmtId="0" fontId="0" fillId="5" borderId="201" xfId="0" applyFont="1" applyFill="1" applyBorder="1" applyAlignment="1">
      <alignment horizontal="center" vertical="center"/>
    </xf>
    <xf numFmtId="0" fontId="0" fillId="5" borderId="1" xfId="0" applyFont="1" applyFill="1" applyBorder="1" applyAlignment="1">
      <alignment horizontal="center" vertical="center"/>
    </xf>
    <xf numFmtId="9" fontId="0" fillId="5" borderId="1" xfId="0" applyNumberFormat="1" applyFont="1" applyFill="1" applyBorder="1" applyAlignment="1">
      <alignment horizontal="center" vertical="center"/>
    </xf>
    <xf numFmtId="10" fontId="23" fillId="27" borderId="1" xfId="4" applyNumberFormat="1" applyFont="1" applyFill="1" applyBorder="1" applyAlignment="1">
      <alignment horizontal="center" vertical="center"/>
    </xf>
    <xf numFmtId="0" fontId="0" fillId="0" borderId="89" xfId="0" applyFont="1" applyBorder="1" applyAlignment="1">
      <alignment vertical="center"/>
    </xf>
    <xf numFmtId="0" fontId="0" fillId="0" borderId="90" xfId="0" applyFont="1" applyBorder="1" applyAlignment="1">
      <alignment vertical="center"/>
    </xf>
    <xf numFmtId="9" fontId="6" fillId="5" borderId="134" xfId="0" applyNumberFormat="1" applyFont="1" applyFill="1" applyBorder="1" applyAlignment="1">
      <alignment horizontal="center" vertical="center"/>
    </xf>
    <xf numFmtId="15" fontId="6" fillId="35" borderId="13" xfId="0" applyNumberFormat="1" applyFont="1" applyFill="1" applyBorder="1" applyAlignment="1">
      <alignment horizontal="center" vertical="center" wrapText="1"/>
    </xf>
    <xf numFmtId="9" fontId="6" fillId="5" borderId="137" xfId="0" applyNumberFormat="1" applyFont="1" applyFill="1" applyBorder="1" applyAlignment="1">
      <alignment horizontal="center" vertical="center"/>
    </xf>
    <xf numFmtId="0" fontId="15" fillId="5" borderId="19" xfId="0" applyFont="1" applyFill="1" applyBorder="1" applyAlignment="1">
      <alignment horizontal="left" vertical="center" wrapText="1" readingOrder="1"/>
    </xf>
    <xf numFmtId="9" fontId="6" fillId="5" borderId="231" xfId="0" applyNumberFormat="1" applyFont="1" applyFill="1" applyBorder="1" applyAlignment="1">
      <alignment horizontal="center" vertical="center"/>
    </xf>
    <xf numFmtId="0" fontId="6" fillId="5" borderId="88" xfId="0" applyFont="1" applyFill="1" applyBorder="1" applyAlignment="1">
      <alignment horizontal="center" vertical="center"/>
    </xf>
    <xf numFmtId="0" fontId="6" fillId="33" borderId="99" xfId="0" applyFont="1" applyFill="1" applyBorder="1" applyAlignment="1">
      <alignment horizontal="center" vertical="center"/>
    </xf>
    <xf numFmtId="0" fontId="6" fillId="33" borderId="86" xfId="0" applyFont="1" applyFill="1" applyBorder="1" applyAlignment="1">
      <alignment horizontal="center" vertical="center"/>
    </xf>
    <xf numFmtId="166" fontId="6" fillId="13" borderId="0" xfId="4" applyNumberFormat="1" applyFont="1" applyFill="1" applyAlignment="1">
      <alignment horizontal="center"/>
    </xf>
    <xf numFmtId="0" fontId="15" fillId="5" borderId="45" xfId="0" applyFont="1" applyFill="1" applyBorder="1" applyAlignment="1">
      <alignment horizontal="left" vertical="center" wrapText="1" readingOrder="1"/>
    </xf>
    <xf numFmtId="0" fontId="6" fillId="5" borderId="215" xfId="0" applyFont="1" applyFill="1" applyBorder="1" applyAlignment="1">
      <alignment horizontal="center" vertical="center"/>
    </xf>
    <xf numFmtId="15" fontId="6" fillId="35" borderId="30" xfId="0" applyNumberFormat="1" applyFont="1" applyFill="1" applyBorder="1" applyAlignment="1">
      <alignment horizontal="center" vertical="center" wrapText="1"/>
    </xf>
    <xf numFmtId="9" fontId="6" fillId="0" borderId="8" xfId="4" applyFont="1" applyBorder="1" applyAlignment="1">
      <alignment horizontal="center" vertical="center"/>
    </xf>
    <xf numFmtId="0" fontId="6" fillId="0" borderId="8" xfId="0" applyFont="1" applyBorder="1" applyAlignment="1">
      <alignment vertical="center"/>
    </xf>
    <xf numFmtId="10" fontId="6" fillId="27" borderId="1" xfId="4" applyNumberFormat="1" applyFont="1" applyFill="1" applyBorder="1" applyAlignment="1">
      <alignment horizontal="center" vertical="center"/>
    </xf>
    <xf numFmtId="15" fontId="6" fillId="34" borderId="69" xfId="0" applyNumberFormat="1" applyFont="1" applyFill="1" applyBorder="1" applyAlignment="1">
      <alignment horizontal="center" vertical="center" wrapText="1"/>
    </xf>
    <xf numFmtId="15" fontId="6" fillId="34" borderId="13" xfId="0" applyNumberFormat="1" applyFont="1" applyFill="1" applyBorder="1" applyAlignment="1">
      <alignment horizontal="center" vertical="center" wrapText="1"/>
    </xf>
    <xf numFmtId="10" fontId="6" fillId="0" borderId="0" xfId="0" applyNumberFormat="1" applyFont="1" applyAlignment="1">
      <alignment horizontal="center" vertical="center"/>
    </xf>
    <xf numFmtId="15" fontId="6" fillId="34" borderId="68" xfId="0" applyNumberFormat="1" applyFont="1" applyFill="1" applyBorder="1" applyAlignment="1">
      <alignment horizontal="center" vertical="center" wrapText="1"/>
    </xf>
    <xf numFmtId="0" fontId="6" fillId="34" borderId="27" xfId="0" applyFont="1" applyFill="1" applyBorder="1" applyAlignment="1">
      <alignment horizontal="center" vertical="center" wrapText="1"/>
    </xf>
    <xf numFmtId="9" fontId="6" fillId="0" borderId="0" xfId="0" applyNumberFormat="1" applyFont="1" applyAlignment="1">
      <alignment horizontal="center" vertical="center" wrapText="1"/>
    </xf>
    <xf numFmtId="0" fontId="6" fillId="33" borderId="93" xfId="0" applyFont="1" applyFill="1" applyBorder="1" applyAlignment="1">
      <alignment horizontal="center" vertical="center"/>
    </xf>
    <xf numFmtId="9" fontId="6" fillId="5" borderId="1" xfId="4" applyFont="1" applyFill="1" applyBorder="1" applyAlignment="1">
      <alignment horizontal="center" vertical="center" wrapText="1"/>
    </xf>
    <xf numFmtId="9" fontId="6" fillId="0" borderId="1" xfId="4" applyNumberFormat="1" applyFont="1" applyBorder="1" applyAlignment="1">
      <alignment horizontal="center" vertical="center"/>
    </xf>
    <xf numFmtId="166" fontId="23" fillId="13" borderId="0" xfId="4" applyNumberFormat="1" applyFont="1" applyFill="1" applyBorder="1" applyAlignment="1">
      <alignment horizontal="center" vertical="center" wrapText="1"/>
    </xf>
    <xf numFmtId="166" fontId="23" fillId="3" borderId="0" xfId="4" applyNumberFormat="1" applyFont="1" applyFill="1" applyBorder="1" applyAlignment="1">
      <alignment vertical="center"/>
    </xf>
    <xf numFmtId="0" fontId="0" fillId="3" borderId="0" xfId="0" applyFont="1" applyFill="1" applyAlignment="1">
      <alignment horizontal="center"/>
    </xf>
    <xf numFmtId="9" fontId="0" fillId="3" borderId="0" xfId="0" applyNumberFormat="1" applyFont="1" applyFill="1" applyAlignment="1">
      <alignment horizontal="center"/>
    </xf>
    <xf numFmtId="9" fontId="15" fillId="0" borderId="1" xfId="4" applyFont="1" applyBorder="1" applyAlignment="1">
      <alignment horizontal="center" vertical="center" wrapText="1"/>
    </xf>
    <xf numFmtId="0" fontId="15" fillId="0" borderId="1" xfId="0" applyFont="1" applyBorder="1" applyAlignment="1">
      <alignment horizontal="center" vertical="center" wrapText="1"/>
    </xf>
    <xf numFmtId="0" fontId="15" fillId="0" borderId="1" xfId="23" applyFont="1" applyFill="1" applyBorder="1" applyAlignment="1">
      <alignment horizontal="left" vertical="center" wrapText="1"/>
    </xf>
    <xf numFmtId="0" fontId="15" fillId="0" borderId="1" xfId="0" applyFont="1" applyBorder="1"/>
    <xf numFmtId="0" fontId="23" fillId="3" borderId="0" xfId="0" applyFont="1" applyFill="1" applyAlignment="1">
      <alignment horizontal="center"/>
    </xf>
    <xf numFmtId="9" fontId="23" fillId="3" borderId="0" xfId="0" applyNumberFormat="1" applyFont="1" applyFill="1" applyAlignment="1">
      <alignment horizontal="center"/>
    </xf>
    <xf numFmtId="0" fontId="6" fillId="0" borderId="0" xfId="0" applyFont="1" applyAlignment="1">
      <alignment horizontal="center" vertical="center" wrapText="1"/>
    </xf>
    <xf numFmtId="0" fontId="6"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9" fontId="15" fillId="0" borderId="1" xfId="0" applyNumberFormat="1" applyFont="1" applyFill="1" applyBorder="1" applyAlignment="1">
      <alignment horizontal="center" vertical="center" wrapText="1"/>
    </xf>
    <xf numFmtId="1" fontId="15" fillId="0" borderId="1" xfId="0" applyNumberFormat="1" applyFont="1" applyFill="1" applyBorder="1" applyAlignment="1">
      <alignment horizontal="center" vertical="center" wrapText="1"/>
    </xf>
    <xf numFmtId="0" fontId="6" fillId="0" borderId="19" xfId="0" applyFont="1" applyFill="1" applyBorder="1" applyAlignment="1">
      <alignment horizontal="left" vertical="center" wrapText="1"/>
    </xf>
    <xf numFmtId="0" fontId="6" fillId="33" borderId="80" xfId="0" applyFont="1" applyFill="1" applyBorder="1" applyAlignment="1">
      <alignment horizontal="center" vertical="center" wrapText="1"/>
    </xf>
    <xf numFmtId="166" fontId="6" fillId="13" borderId="0" xfId="4" applyNumberFormat="1" applyFont="1" applyFill="1" applyBorder="1" applyAlignment="1">
      <alignment horizontal="center" vertical="center" wrapText="1"/>
    </xf>
    <xf numFmtId="166" fontId="0" fillId="13" borderId="0" xfId="4" applyNumberFormat="1" applyFont="1" applyFill="1" applyBorder="1" applyAlignment="1">
      <alignment horizontal="center" vertical="center" wrapText="1"/>
    </xf>
    <xf numFmtId="166" fontId="6" fillId="13" borderId="0" xfId="4" applyNumberFormat="1" applyFont="1" applyFill="1" applyAlignment="1">
      <alignment horizontal="center" vertical="center"/>
    </xf>
    <xf numFmtId="166" fontId="0" fillId="13" borderId="0" xfId="4" applyNumberFormat="1" applyFont="1" applyFill="1" applyAlignment="1">
      <alignment horizontal="center" vertical="center" wrapText="1"/>
    </xf>
    <xf numFmtId="10" fontId="23" fillId="13" borderId="93" xfId="0" applyNumberFormat="1" applyFont="1" applyFill="1" applyBorder="1" applyAlignment="1">
      <alignment horizontal="center" vertical="center"/>
    </xf>
    <xf numFmtId="166" fontId="0" fillId="13" borderId="0" xfId="4" applyNumberFormat="1" applyFont="1" applyFill="1" applyAlignment="1">
      <alignment horizontal="center" vertical="center"/>
    </xf>
    <xf numFmtId="0" fontId="6" fillId="33" borderId="84" xfId="0" applyFont="1" applyFill="1" applyBorder="1" applyAlignment="1">
      <alignment vertical="center"/>
    </xf>
    <xf numFmtId="0" fontId="0" fillId="5" borderId="134" xfId="0" applyFont="1" applyFill="1" applyBorder="1" applyAlignment="1">
      <alignment vertical="center" wrapText="1"/>
    </xf>
    <xf numFmtId="0" fontId="0" fillId="5" borderId="144" xfId="0" applyFont="1" applyFill="1" applyBorder="1" applyAlignment="1">
      <alignment horizontal="center" vertical="center" wrapText="1"/>
    </xf>
    <xf numFmtId="0" fontId="0" fillId="0" borderId="9" xfId="0" applyFont="1" applyFill="1" applyBorder="1" applyAlignment="1">
      <alignment vertical="center" wrapText="1"/>
    </xf>
    <xf numFmtId="166" fontId="6" fillId="13" borderId="0" xfId="4" applyNumberFormat="1" applyFont="1" applyFill="1" applyAlignment="1">
      <alignment horizontal="center" vertical="center" wrapText="1"/>
    </xf>
    <xf numFmtId="9" fontId="0" fillId="0" borderId="0" xfId="0" applyNumberFormat="1" applyFont="1" applyAlignment="1">
      <alignment horizontal="center"/>
    </xf>
    <xf numFmtId="0" fontId="23" fillId="0" borderId="0" xfId="27" applyFont="1" applyAlignment="1">
      <alignment horizontal="center"/>
    </xf>
    <xf numFmtId="0" fontId="0" fillId="0" borderId="0" xfId="27" applyFont="1" applyAlignment="1">
      <alignment horizontal="center"/>
    </xf>
    <xf numFmtId="9" fontId="0" fillId="0" borderId="0" xfId="27" applyNumberFormat="1" applyFont="1" applyAlignment="1">
      <alignment horizontal="center"/>
    </xf>
    <xf numFmtId="10" fontId="0" fillId="0" borderId="0" xfId="27" applyNumberFormat="1" applyFont="1" applyAlignment="1">
      <alignment horizontal="center"/>
    </xf>
    <xf numFmtId="0" fontId="0" fillId="38" borderId="1" xfId="0" applyFont="1" applyFill="1" applyBorder="1" applyAlignment="1">
      <alignment horizontal="center" vertical="center"/>
    </xf>
    <xf numFmtId="0" fontId="0" fillId="38" borderId="1" xfId="0" applyFont="1" applyFill="1" applyBorder="1" applyAlignment="1">
      <alignment vertical="center" wrapText="1"/>
    </xf>
    <xf numFmtId="0" fontId="0" fillId="15" borderId="1" xfId="0" applyFont="1" applyFill="1" applyBorder="1" applyAlignment="1">
      <alignment horizontal="center" vertical="center"/>
    </xf>
    <xf numFmtId="0" fontId="0" fillId="15" borderId="1" xfId="0" applyFont="1" applyFill="1" applyBorder="1" applyAlignment="1">
      <alignment vertical="center" wrapText="1"/>
    </xf>
    <xf numFmtId="0" fontId="15" fillId="15" borderId="1" xfId="0" applyFont="1" applyFill="1" applyBorder="1" applyAlignment="1">
      <alignment vertical="center" wrapText="1"/>
    </xf>
    <xf numFmtId="0" fontId="15" fillId="15" borderId="1" xfId="0" applyFont="1" applyFill="1" applyBorder="1" applyAlignment="1">
      <alignment horizontal="center" vertical="center"/>
    </xf>
    <xf numFmtId="0" fontId="0" fillId="32" borderId="1" xfId="0" applyFont="1" applyFill="1" applyBorder="1" applyAlignment="1">
      <alignment vertical="center" wrapText="1"/>
    </xf>
    <xf numFmtId="0" fontId="0" fillId="32" borderId="1" xfId="0" applyFont="1" applyFill="1" applyBorder="1" applyAlignment="1">
      <alignment horizontal="center" vertical="center"/>
    </xf>
    <xf numFmtId="9" fontId="0" fillId="38" borderId="1" xfId="0" applyNumberFormat="1" applyFont="1" applyFill="1" applyBorder="1" applyAlignment="1">
      <alignment horizontal="center" vertical="center"/>
    </xf>
    <xf numFmtId="9" fontId="0" fillId="0" borderId="1" xfId="0" applyNumberFormat="1" applyFont="1" applyFill="1" applyBorder="1" applyAlignment="1">
      <alignment horizontal="left" vertical="center" wrapText="1"/>
    </xf>
    <xf numFmtId="0" fontId="23" fillId="0" borderId="1" xfId="0" applyFont="1" applyFill="1" applyBorder="1" applyAlignment="1">
      <alignment horizontal="left" vertical="center" wrapText="1"/>
    </xf>
    <xf numFmtId="0" fontId="100" fillId="5" borderId="0" xfId="0" applyFont="1" applyFill="1" applyBorder="1" applyAlignment="1">
      <alignment horizontal="left" vertical="center"/>
    </xf>
    <xf numFmtId="0" fontId="100" fillId="5" borderId="0" xfId="0" applyFont="1" applyFill="1" applyBorder="1" applyAlignment="1">
      <alignment vertical="center"/>
    </xf>
    <xf numFmtId="0" fontId="100" fillId="0" borderId="1" xfId="0" applyFont="1" applyBorder="1" applyAlignment="1">
      <alignment horizontal="center" vertical="center" wrapText="1"/>
    </xf>
    <xf numFmtId="0" fontId="100" fillId="0" borderId="1" xfId="0" applyFont="1" applyFill="1" applyBorder="1" applyAlignment="1">
      <alignment horizontal="center" vertical="center" wrapText="1"/>
    </xf>
    <xf numFmtId="0" fontId="100" fillId="15" borderId="1" xfId="0" applyFont="1" applyFill="1" applyBorder="1" applyAlignment="1">
      <alignment horizontal="center" vertical="center" wrapText="1"/>
    </xf>
    <xf numFmtId="0" fontId="0" fillId="15" borderId="1" xfId="0" applyFont="1" applyFill="1" applyBorder="1" applyAlignment="1">
      <alignment horizontal="left" vertical="center" wrapText="1"/>
    </xf>
    <xf numFmtId="9" fontId="15" fillId="0" borderId="1" xfId="1" applyNumberFormat="1" applyFont="1" applyBorder="1" applyAlignment="1">
      <alignment horizontal="center" vertical="center"/>
    </xf>
    <xf numFmtId="166" fontId="0" fillId="13" borderId="0" xfId="4" applyNumberFormat="1" applyFont="1" applyFill="1" applyBorder="1" applyAlignment="1">
      <alignment horizontal="center"/>
    </xf>
    <xf numFmtId="9" fontId="2" fillId="0" borderId="1" xfId="4" applyFont="1" applyBorder="1" applyAlignment="1">
      <alignment horizontal="center" vertical="center"/>
    </xf>
    <xf numFmtId="0" fontId="100" fillId="3" borderId="0" xfId="0" applyFont="1" applyFill="1" applyBorder="1"/>
    <xf numFmtId="0" fontId="100" fillId="3" borderId="0" xfId="0" applyFont="1" applyFill="1" applyBorder="1" applyAlignment="1"/>
    <xf numFmtId="166" fontId="100" fillId="3" borderId="0" xfId="4" applyNumberFormat="1" applyFont="1" applyFill="1" applyBorder="1"/>
    <xf numFmtId="9" fontId="0" fillId="0" borderId="1" xfId="4" applyNumberFormat="1" applyFont="1" applyBorder="1" applyAlignment="1">
      <alignment horizontal="center" vertical="center"/>
    </xf>
    <xf numFmtId="0" fontId="15" fillId="13" borderId="19" xfId="23" applyFont="1" applyFill="1" applyBorder="1" applyAlignment="1">
      <alignment horizontal="left" vertical="center" wrapText="1"/>
    </xf>
    <xf numFmtId="0" fontId="37" fillId="0" borderId="0" xfId="0" applyFont="1" applyAlignment="1">
      <alignment vertical="center"/>
    </xf>
    <xf numFmtId="0" fontId="93" fillId="36" borderId="11" xfId="26" applyFont="1" applyBorder="1" applyAlignment="1">
      <alignment vertical="center"/>
    </xf>
    <xf numFmtId="10" fontId="107" fillId="36" borderId="0" xfId="26" applyNumberFormat="1" applyFont="1" applyBorder="1" applyAlignment="1">
      <alignment horizontal="center" vertical="center"/>
    </xf>
    <xf numFmtId="0" fontId="93" fillId="36" borderId="0" xfId="26" applyFont="1" applyBorder="1" applyAlignment="1">
      <alignment horizontal="center" vertical="center"/>
    </xf>
    <xf numFmtId="0" fontId="37" fillId="0" borderId="88" xfId="0" applyFont="1" applyBorder="1" applyAlignment="1">
      <alignment vertical="center"/>
    </xf>
    <xf numFmtId="0" fontId="37" fillId="0" borderId="11" xfId="0" applyFont="1" applyBorder="1" applyAlignment="1">
      <alignment vertical="center"/>
    </xf>
    <xf numFmtId="10" fontId="37" fillId="0" borderId="0" xfId="0" applyNumberFormat="1" applyFont="1" applyBorder="1" applyAlignment="1">
      <alignment horizontal="center" vertical="center"/>
    </xf>
    <xf numFmtId="0" fontId="37" fillId="0" borderId="0" xfId="0" applyFont="1" applyBorder="1" applyAlignment="1">
      <alignment horizontal="center" vertical="center"/>
    </xf>
    <xf numFmtId="0" fontId="37" fillId="0" borderId="0" xfId="0" applyFont="1" applyBorder="1" applyAlignment="1">
      <alignment vertical="center"/>
    </xf>
    <xf numFmtId="0" fontId="37" fillId="0" borderId="89" xfId="0" applyFont="1" applyBorder="1" applyAlignment="1">
      <alignment vertical="center"/>
    </xf>
    <xf numFmtId="0" fontId="93" fillId="36" borderId="122" xfId="26" applyFont="1" applyBorder="1" applyAlignment="1">
      <alignment vertical="center"/>
    </xf>
    <xf numFmtId="10" fontId="107" fillId="36" borderId="123" xfId="26" applyNumberFormat="1" applyFont="1" applyBorder="1" applyAlignment="1">
      <alignment horizontal="center" vertical="center"/>
    </xf>
    <xf numFmtId="0" fontId="93" fillId="36" borderId="123" xfId="26" applyFont="1" applyBorder="1" applyAlignment="1">
      <alignment horizontal="center" vertical="center"/>
    </xf>
    <xf numFmtId="0" fontId="93" fillId="36" borderId="124" xfId="26" applyFont="1" applyBorder="1" applyAlignment="1">
      <alignment horizontal="center" vertical="center"/>
    </xf>
    <xf numFmtId="0" fontId="93" fillId="36" borderId="125" xfId="26" applyFont="1" applyBorder="1" applyAlignment="1">
      <alignment vertical="center"/>
    </xf>
    <xf numFmtId="10" fontId="107" fillId="36" borderId="126" xfId="26" applyNumberFormat="1" applyFont="1" applyBorder="1" applyAlignment="1">
      <alignment horizontal="center" vertical="center"/>
    </xf>
    <xf numFmtId="0" fontId="93" fillId="36" borderId="126" xfId="26" applyFont="1" applyBorder="1" applyAlignment="1">
      <alignment horizontal="center" vertical="center"/>
    </xf>
    <xf numFmtId="0" fontId="93" fillId="36" borderId="127" xfId="26" applyFont="1" applyBorder="1" applyAlignment="1">
      <alignment horizontal="center" vertical="center"/>
    </xf>
    <xf numFmtId="0" fontId="37" fillId="0" borderId="89" xfId="0" applyFont="1" applyBorder="1" applyAlignment="1">
      <alignment horizontal="center" vertical="center"/>
    </xf>
    <xf numFmtId="0" fontId="37" fillId="0" borderId="89" xfId="0" applyFont="1" applyBorder="1" applyAlignment="1">
      <alignment horizontal="center" vertical="center" wrapText="1"/>
    </xf>
    <xf numFmtId="0" fontId="93" fillId="36" borderId="128" xfId="26" applyFont="1" applyBorder="1" applyAlignment="1">
      <alignment vertical="center"/>
    </xf>
    <xf numFmtId="10" fontId="107" fillId="36" borderId="129" xfId="26" applyNumberFormat="1" applyFont="1" applyBorder="1" applyAlignment="1">
      <alignment horizontal="center" vertical="center"/>
    </xf>
    <xf numFmtId="0" fontId="93" fillId="36" borderId="129" xfId="26" applyFont="1" applyBorder="1" applyAlignment="1">
      <alignment horizontal="center" vertical="center"/>
    </xf>
    <xf numFmtId="0" fontId="93" fillId="36" borderId="130" xfId="26" applyFont="1" applyBorder="1" applyAlignment="1">
      <alignment horizontal="center" vertical="center"/>
    </xf>
    <xf numFmtId="0" fontId="37" fillId="0" borderId="0" xfId="0" applyFont="1" applyFill="1" applyBorder="1" applyAlignment="1">
      <alignment horizontal="center" vertical="center"/>
    </xf>
    <xf numFmtId="0" fontId="37" fillId="0" borderId="11" xfId="0" applyFont="1" applyBorder="1" applyAlignment="1">
      <alignment horizontal="left" vertical="center" wrapText="1"/>
    </xf>
    <xf numFmtId="0" fontId="93" fillId="36" borderId="11" xfId="26" applyFont="1" applyBorder="1" applyAlignment="1">
      <alignment vertical="center" wrapText="1"/>
    </xf>
    <xf numFmtId="10" fontId="37" fillId="0" borderId="0" xfId="0" applyNumberFormat="1" applyFont="1" applyFill="1" applyBorder="1" applyAlignment="1">
      <alignment horizontal="center" vertical="center"/>
    </xf>
    <xf numFmtId="10" fontId="37" fillId="0" borderId="0" xfId="0" applyNumberFormat="1" applyFont="1" applyBorder="1" applyAlignment="1">
      <alignment horizontal="center" vertical="center" wrapText="1"/>
    </xf>
    <xf numFmtId="0" fontId="37" fillId="0" borderId="90" xfId="0" applyFont="1" applyBorder="1" applyAlignment="1">
      <alignment vertical="center"/>
    </xf>
    <xf numFmtId="0" fontId="93" fillId="9" borderId="12" xfId="7" applyFont="1" applyBorder="1" applyAlignment="1">
      <alignment vertical="center"/>
    </xf>
    <xf numFmtId="0" fontId="93" fillId="9" borderId="30" xfId="7" applyFont="1" applyBorder="1" applyAlignment="1">
      <alignment vertical="center"/>
    </xf>
    <xf numFmtId="0" fontId="0" fillId="0" borderId="259" xfId="0" applyFont="1" applyBorder="1" applyAlignment="1">
      <alignment horizontal="center" vertical="center"/>
    </xf>
    <xf numFmtId="0" fontId="0" fillId="0" borderId="215" xfId="0" applyFont="1" applyBorder="1" applyAlignment="1">
      <alignment vertical="center"/>
    </xf>
    <xf numFmtId="0" fontId="0" fillId="0" borderId="1" xfId="0" applyFont="1" applyFill="1" applyBorder="1" applyAlignment="1">
      <alignment horizontal="center" vertical="center" wrapText="1"/>
    </xf>
    <xf numFmtId="0" fontId="61" fillId="0" borderId="0" xfId="0" applyFont="1" applyAlignment="1">
      <alignment horizontal="center"/>
    </xf>
    <xf numFmtId="0" fontId="108" fillId="28" borderId="1" xfId="23" applyFont="1" applyBorder="1" applyAlignment="1">
      <alignment horizontal="center" vertical="center" wrapText="1"/>
    </xf>
    <xf numFmtId="9" fontId="61" fillId="5" borderId="80" xfId="4" applyNumberFormat="1" applyFont="1" applyFill="1" applyBorder="1" applyAlignment="1">
      <alignment horizontal="center"/>
    </xf>
    <xf numFmtId="9" fontId="61" fillId="5" borderId="75" xfId="4" applyNumberFormat="1" applyFont="1" applyFill="1" applyBorder="1" applyAlignment="1">
      <alignment horizontal="center"/>
    </xf>
    <xf numFmtId="9" fontId="61" fillId="5" borderId="87" xfId="4" applyNumberFormat="1" applyFont="1" applyFill="1" applyBorder="1" applyAlignment="1">
      <alignment horizontal="center"/>
    </xf>
    <xf numFmtId="0" fontId="61" fillId="5" borderId="92" xfId="0" applyFont="1" applyFill="1" applyBorder="1" applyAlignment="1">
      <alignment horizontal="center"/>
    </xf>
    <xf numFmtId="0" fontId="61" fillId="5" borderId="92" xfId="0" applyFont="1" applyFill="1" applyBorder="1"/>
    <xf numFmtId="0" fontId="96" fillId="3" borderId="93" xfId="0" applyFont="1" applyFill="1" applyBorder="1"/>
    <xf numFmtId="166" fontId="96" fillId="3" borderId="93" xfId="4" applyNumberFormat="1" applyFont="1" applyFill="1" applyBorder="1"/>
    <xf numFmtId="9" fontId="15" fillId="0" borderId="1" xfId="23" applyNumberFormat="1" applyFont="1" applyFill="1" applyBorder="1" applyAlignment="1">
      <alignment horizontal="center" vertical="center" wrapText="1"/>
    </xf>
    <xf numFmtId="10" fontId="15" fillId="0" borderId="240" xfId="23" applyNumberFormat="1" applyFont="1" applyFill="1" applyBorder="1" applyAlignment="1">
      <alignment horizontal="center" vertical="center" wrapText="1"/>
    </xf>
    <xf numFmtId="9" fontId="0" fillId="0" borderId="0" xfId="0" applyNumberFormat="1" applyFont="1" applyAlignment="1">
      <alignment horizontal="center" vertical="center" wrapText="1"/>
    </xf>
    <xf numFmtId="9" fontId="96" fillId="3" borderId="93" xfId="4" applyFont="1" applyFill="1" applyBorder="1"/>
    <xf numFmtId="9" fontId="6" fillId="13" borderId="0" xfId="4" applyNumberFormat="1" applyFont="1" applyFill="1" applyAlignment="1">
      <alignment horizontal="center" vertical="center"/>
    </xf>
    <xf numFmtId="166" fontId="37" fillId="0" borderId="0" xfId="0" applyNumberFormat="1" applyFont="1" applyAlignment="1">
      <alignment vertical="center"/>
    </xf>
    <xf numFmtId="166" fontId="37" fillId="0" borderId="0" xfId="4" applyNumberFormat="1" applyFont="1" applyAlignment="1">
      <alignment horizontal="center" vertical="center"/>
    </xf>
    <xf numFmtId="9" fontId="61" fillId="0" borderId="1" xfId="4" applyFont="1" applyBorder="1" applyAlignment="1">
      <alignment horizontal="center" vertical="center"/>
    </xf>
    <xf numFmtId="0" fontId="61" fillId="0" borderId="1" xfId="0" applyFont="1" applyBorder="1" applyAlignment="1">
      <alignment vertical="center" wrapText="1"/>
    </xf>
    <xf numFmtId="9" fontId="61" fillId="0" borderId="1" xfId="0" applyNumberFormat="1" applyFont="1" applyBorder="1" applyAlignment="1">
      <alignment horizontal="center" vertical="center"/>
    </xf>
    <xf numFmtId="9" fontId="97" fillId="0" borderId="1" xfId="0" applyNumberFormat="1" applyFont="1" applyFill="1" applyBorder="1" applyAlignment="1">
      <alignment horizontal="center" vertical="center"/>
    </xf>
    <xf numFmtId="0" fontId="61" fillId="0" borderId="1" xfId="0" applyFont="1" applyBorder="1" applyAlignment="1">
      <alignment horizontal="left" vertical="center" wrapText="1"/>
    </xf>
    <xf numFmtId="9" fontId="61" fillId="0" borderId="19" xfId="0" applyNumberFormat="1" applyFont="1" applyBorder="1" applyAlignment="1">
      <alignment horizontal="center" vertical="center"/>
    </xf>
    <xf numFmtId="9" fontId="61" fillId="44" borderId="19" xfId="0" applyNumberFormat="1" applyFont="1" applyFill="1" applyBorder="1" applyAlignment="1">
      <alignment horizontal="center" vertical="center"/>
    </xf>
    <xf numFmtId="0" fontId="61" fillId="44" borderId="19" xfId="0" applyFont="1" applyFill="1" applyBorder="1" applyAlignment="1">
      <alignment horizontal="center" vertical="center"/>
    </xf>
    <xf numFmtId="0" fontId="61" fillId="0" borderId="19" xfId="0" applyFont="1" applyBorder="1" applyAlignment="1">
      <alignment horizontal="center" vertical="center"/>
    </xf>
    <xf numFmtId="0" fontId="15" fillId="0" borderId="1" xfId="0" applyFont="1" applyBorder="1" applyAlignment="1">
      <alignment horizontal="center" vertical="center" wrapText="1"/>
    </xf>
    <xf numFmtId="9" fontId="6" fillId="0" borderId="1" xfId="0" applyNumberFormat="1"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left" vertical="center" wrapText="1"/>
    </xf>
    <xf numFmtId="9" fontId="15" fillId="0" borderId="1" xfId="4" applyFont="1" applyFill="1" applyBorder="1" applyAlignment="1">
      <alignment horizontal="center" vertical="center" wrapText="1"/>
    </xf>
    <xf numFmtId="0" fontId="0" fillId="0" borderId="1" xfId="0" applyFont="1" applyFill="1" applyBorder="1" applyAlignment="1">
      <alignment horizontal="center" vertical="center" wrapText="1"/>
    </xf>
    <xf numFmtId="9" fontId="6" fillId="0" borderId="8" xfId="4" applyFont="1" applyBorder="1" applyAlignment="1">
      <alignment horizontal="center" vertical="center"/>
    </xf>
    <xf numFmtId="0" fontId="6" fillId="0" borderId="8" xfId="0" applyFont="1" applyBorder="1" applyAlignment="1">
      <alignment horizontal="left" vertical="center" wrapText="1"/>
    </xf>
    <xf numFmtId="9" fontId="6" fillId="5" borderId="8" xfId="4" applyFont="1" applyFill="1" applyBorder="1" applyAlignment="1">
      <alignment horizontal="center" vertical="center"/>
    </xf>
    <xf numFmtId="9" fontId="6" fillId="5" borderId="1" xfId="0" applyNumberFormat="1" applyFont="1" applyFill="1" applyBorder="1" applyAlignment="1">
      <alignment horizontal="center" vertical="center"/>
    </xf>
    <xf numFmtId="0" fontId="6" fillId="5" borderId="1" xfId="0" applyFont="1" applyFill="1" applyBorder="1" applyAlignment="1">
      <alignment horizontal="center" vertical="center"/>
    </xf>
    <xf numFmtId="0" fontId="102" fillId="5" borderId="1" xfId="0" applyFont="1" applyFill="1" applyBorder="1" applyAlignment="1">
      <alignment horizontal="left" vertical="center" wrapText="1"/>
    </xf>
    <xf numFmtId="0" fontId="0" fillId="0" borderId="1" xfId="0" applyFont="1" applyBorder="1" applyAlignment="1">
      <alignment horizontal="left" vertical="center" wrapText="1"/>
    </xf>
    <xf numFmtId="9" fontId="6" fillId="0" borderId="1" xfId="4" applyFont="1" applyBorder="1" applyAlignment="1">
      <alignment horizontal="center" vertical="center"/>
    </xf>
    <xf numFmtId="0" fontId="61" fillId="0" borderId="1" xfId="0" applyFont="1" applyBorder="1" applyAlignment="1">
      <alignment horizontal="left" vertical="center" wrapText="1"/>
    </xf>
    <xf numFmtId="9" fontId="61" fillId="0" borderId="1" xfId="0" applyNumberFormat="1" applyFont="1" applyBorder="1" applyAlignment="1">
      <alignment horizontal="center" vertical="center"/>
    </xf>
    <xf numFmtId="9" fontId="15" fillId="0" borderId="1" xfId="0" applyNumberFormat="1" applyFont="1" applyBorder="1" applyAlignment="1">
      <alignment horizontal="center" vertical="center"/>
    </xf>
    <xf numFmtId="0" fontId="15" fillId="0" borderId="1" xfId="0" applyFont="1" applyBorder="1" applyAlignment="1">
      <alignment horizontal="center" vertical="center"/>
    </xf>
    <xf numFmtId="0" fontId="0" fillId="0" borderId="9" xfId="0" applyFont="1" applyBorder="1" applyAlignment="1">
      <alignment horizontal="center" vertical="center" wrapText="1"/>
    </xf>
    <xf numFmtId="0" fontId="6" fillId="5" borderId="10" xfId="0" applyFont="1" applyFill="1" applyBorder="1" applyAlignment="1">
      <alignment horizontal="left" vertical="center" wrapText="1"/>
    </xf>
    <xf numFmtId="0" fontId="6" fillId="5" borderId="1" xfId="0" applyFont="1" applyFill="1" applyBorder="1" applyAlignment="1">
      <alignment horizontal="left" vertical="center" wrapText="1"/>
    </xf>
    <xf numFmtId="0" fontId="6" fillId="5" borderId="8" xfId="0" applyFont="1" applyFill="1" applyBorder="1" applyAlignment="1">
      <alignment horizontal="left" vertical="center" wrapText="1"/>
    </xf>
    <xf numFmtId="0" fontId="15" fillId="5" borderId="1" xfId="0" applyFont="1" applyFill="1" applyBorder="1" applyAlignment="1">
      <alignment horizontal="left" vertical="center" wrapText="1"/>
    </xf>
    <xf numFmtId="0" fontId="16" fillId="18" borderId="1" xfId="0" applyFont="1" applyFill="1" applyBorder="1" applyAlignment="1">
      <alignment horizontal="left" vertical="center" wrapText="1"/>
    </xf>
    <xf numFmtId="0" fontId="16" fillId="18" borderId="10" xfId="0" applyFont="1" applyFill="1" applyBorder="1" applyAlignment="1">
      <alignment horizontal="left" vertical="center" wrapText="1"/>
    </xf>
    <xf numFmtId="9" fontId="15" fillId="0" borderId="1" xfId="4" applyFont="1" applyBorder="1" applyAlignment="1">
      <alignment horizontal="center" vertical="center" wrapText="1"/>
    </xf>
    <xf numFmtId="10" fontId="6" fillId="3" borderId="0" xfId="0" applyNumberFormat="1" applyFont="1" applyFill="1" applyAlignment="1">
      <alignment horizontal="center"/>
    </xf>
    <xf numFmtId="0" fontId="21" fillId="27" borderId="1" xfId="23" applyFont="1" applyFill="1" applyBorder="1" applyAlignment="1">
      <alignment horizontal="center" vertical="center" wrapText="1"/>
    </xf>
    <xf numFmtId="0" fontId="21" fillId="27" borderId="8" xfId="23" applyFont="1" applyFill="1" applyBorder="1" applyAlignment="1">
      <alignment horizontal="center" vertical="center" wrapText="1"/>
    </xf>
    <xf numFmtId="0" fontId="108" fillId="27" borderId="1" xfId="23" applyFont="1" applyFill="1" applyBorder="1" applyAlignment="1">
      <alignment horizontal="center" vertical="center" wrapText="1"/>
    </xf>
    <xf numFmtId="0" fontId="21" fillId="27" borderId="19" xfId="23" applyFont="1" applyFill="1" applyBorder="1" applyAlignment="1">
      <alignment horizontal="center" vertical="center" wrapText="1"/>
    </xf>
    <xf numFmtId="9" fontId="21" fillId="27" borderId="8" xfId="4" applyFont="1" applyFill="1" applyBorder="1" applyAlignment="1">
      <alignment horizontal="center" vertical="center" wrapText="1"/>
    </xf>
    <xf numFmtId="0" fontId="0" fillId="0" borderId="10" xfId="0" applyFont="1" applyBorder="1" applyAlignment="1">
      <alignment vertical="center"/>
    </xf>
    <xf numFmtId="166" fontId="6" fillId="0" borderId="0" xfId="4" applyNumberFormat="1" applyFont="1" applyFill="1" applyAlignment="1">
      <alignment horizontal="center"/>
    </xf>
    <xf numFmtId="166" fontId="0" fillId="5" borderId="0" xfId="4" applyNumberFormat="1" applyFont="1" applyFill="1" applyBorder="1" applyAlignment="1">
      <alignment horizontal="center" vertical="center" wrapText="1"/>
    </xf>
    <xf numFmtId="9" fontId="15" fillId="0" borderId="1" xfId="4" applyFont="1" applyFill="1" applyBorder="1" applyAlignment="1">
      <alignment horizontal="center" vertical="center" wrapText="1"/>
    </xf>
    <xf numFmtId="0" fontId="61" fillId="0" borderId="1" xfId="0" applyFont="1" applyBorder="1" applyAlignment="1">
      <alignment horizontal="left" vertical="center" wrapText="1"/>
    </xf>
    <xf numFmtId="0" fontId="6" fillId="0" borderId="1" xfId="0" applyFont="1" applyBorder="1" applyAlignment="1">
      <alignment horizontal="center" vertical="center" wrapText="1"/>
    </xf>
    <xf numFmtId="0" fontId="0" fillId="0" borderId="1" xfId="0" applyFont="1" applyBorder="1" applyAlignment="1">
      <alignment horizontal="center" vertical="center" wrapText="1"/>
    </xf>
    <xf numFmtId="0" fontId="61" fillId="0" borderId="1" xfId="0" applyFont="1" applyBorder="1" applyAlignment="1">
      <alignment horizontal="left" vertical="center" wrapText="1"/>
    </xf>
    <xf numFmtId="0" fontId="0" fillId="5" borderId="45" xfId="0" applyFont="1" applyFill="1" applyBorder="1" applyAlignment="1">
      <alignment horizontal="left" vertical="center" wrapText="1"/>
    </xf>
    <xf numFmtId="166" fontId="96" fillId="3" borderId="93" xfId="4" applyNumberFormat="1" applyFont="1" applyFill="1" applyBorder="1" applyAlignment="1">
      <alignment wrapText="1"/>
    </xf>
    <xf numFmtId="0" fontId="6" fillId="0" borderId="1" xfId="0" applyFont="1" applyBorder="1" applyAlignment="1">
      <alignment horizontal="center" vertical="center" wrapText="1"/>
    </xf>
    <xf numFmtId="9" fontId="61" fillId="5" borderId="80" xfId="4" applyNumberFormat="1" applyFont="1" applyFill="1" applyBorder="1" applyAlignment="1">
      <alignment horizontal="center" vertical="center" wrapText="1"/>
    </xf>
    <xf numFmtId="9" fontId="61" fillId="5" borderId="75" xfId="4" applyNumberFormat="1" applyFont="1" applyFill="1" applyBorder="1" applyAlignment="1">
      <alignment horizontal="center" vertical="center" wrapText="1"/>
    </xf>
    <xf numFmtId="9" fontId="61" fillId="5" borderId="87" xfId="4" applyNumberFormat="1" applyFont="1" applyFill="1" applyBorder="1" applyAlignment="1">
      <alignment horizontal="center" vertical="center" wrapText="1"/>
    </xf>
    <xf numFmtId="0" fontId="111" fillId="0" borderId="0" xfId="0" applyFont="1" applyAlignment="1">
      <alignment wrapText="1"/>
    </xf>
    <xf numFmtId="9" fontId="0" fillId="13" borderId="0" xfId="4" applyNumberFormat="1" applyFont="1" applyFill="1" applyAlignment="1">
      <alignment horizontal="center" vertical="center"/>
    </xf>
    <xf numFmtId="0" fontId="110" fillId="5" borderId="1" xfId="0" applyFont="1" applyFill="1" applyBorder="1" applyAlignment="1">
      <alignment vertical="center" wrapText="1"/>
    </xf>
    <xf numFmtId="9" fontId="6" fillId="5" borderId="1" xfId="0" applyNumberFormat="1" applyFont="1" applyFill="1" applyBorder="1" applyAlignment="1">
      <alignment horizontal="center" vertical="center"/>
    </xf>
    <xf numFmtId="0" fontId="0" fillId="0" borderId="8" xfId="0" applyFont="1" applyBorder="1" applyAlignment="1">
      <alignment horizontal="left" vertical="center" wrapText="1"/>
    </xf>
    <xf numFmtId="0" fontId="0" fillId="0" borderId="10" xfId="0" applyFont="1" applyBorder="1" applyAlignment="1">
      <alignment horizontal="left" vertical="center" wrapText="1"/>
    </xf>
    <xf numFmtId="0" fontId="0" fillId="0" borderId="1" xfId="0" applyFont="1" applyBorder="1" applyAlignment="1">
      <alignment horizontal="left" vertical="center" wrapText="1"/>
    </xf>
    <xf numFmtId="0" fontId="21" fillId="28" borderId="19" xfId="23" applyFont="1" applyBorder="1" applyAlignment="1">
      <alignment horizontal="center" vertical="center" wrapText="1"/>
    </xf>
    <xf numFmtId="0" fontId="0" fillId="5" borderId="1" xfId="0" applyFont="1" applyFill="1" applyBorder="1" applyAlignment="1">
      <alignment horizontal="center" vertical="center" wrapText="1"/>
    </xf>
    <xf numFmtId="0" fontId="0" fillId="0" borderId="1" xfId="0" applyFont="1" applyBorder="1" applyAlignment="1">
      <alignment horizontal="center" vertical="center" wrapText="1"/>
    </xf>
    <xf numFmtId="9" fontId="0" fillId="5" borderId="1" xfId="0" applyNumberFormat="1" applyFont="1" applyFill="1" applyBorder="1" applyAlignment="1">
      <alignment horizontal="center" vertical="center" wrapText="1"/>
    </xf>
    <xf numFmtId="166" fontId="37" fillId="0" borderId="62" xfId="0" applyNumberFormat="1" applyFont="1" applyBorder="1" applyAlignment="1">
      <alignment horizontal="center" vertical="center"/>
    </xf>
    <xf numFmtId="166" fontId="37" fillId="0" borderId="261" xfId="0" applyNumberFormat="1" applyFont="1" applyBorder="1" applyAlignment="1">
      <alignment horizontal="center" vertical="center"/>
    </xf>
    <xf numFmtId="0" fontId="0" fillId="5" borderId="134" xfId="0" applyFont="1" applyFill="1" applyBorder="1" applyAlignment="1">
      <alignment horizontal="center" vertical="center" wrapText="1"/>
    </xf>
    <xf numFmtId="0" fontId="0" fillId="5" borderId="137" xfId="0" applyFont="1" applyFill="1" applyBorder="1" applyAlignment="1">
      <alignment horizontal="center" vertical="center" wrapText="1"/>
    </xf>
    <xf numFmtId="0" fontId="0" fillId="5" borderId="140" xfId="0" applyFont="1" applyFill="1" applyBorder="1" applyAlignment="1">
      <alignment horizontal="center" vertical="center" wrapText="1"/>
    </xf>
    <xf numFmtId="15" fontId="0" fillId="5" borderId="143" xfId="0" applyNumberFormat="1" applyFont="1" applyFill="1" applyBorder="1" applyAlignment="1">
      <alignment horizontal="center" vertical="center"/>
    </xf>
    <xf numFmtId="0" fontId="0" fillId="5" borderId="145" xfId="0" applyFont="1" applyFill="1" applyBorder="1" applyAlignment="1">
      <alignment horizontal="center" vertical="center" wrapText="1"/>
    </xf>
    <xf numFmtId="0" fontId="0" fillId="5" borderId="137" xfId="0" applyFont="1" applyFill="1" applyBorder="1" applyAlignment="1">
      <alignment vertical="center" wrapText="1"/>
    </xf>
    <xf numFmtId="15" fontId="0" fillId="5" borderId="146" xfId="0" applyNumberFormat="1" applyFont="1" applyFill="1" applyBorder="1" applyAlignment="1">
      <alignment horizontal="center" vertical="center"/>
    </xf>
    <xf numFmtId="0" fontId="0" fillId="5" borderId="140" xfId="0" applyFont="1" applyFill="1" applyBorder="1" applyAlignment="1">
      <alignment vertical="center" wrapText="1"/>
    </xf>
    <xf numFmtId="15" fontId="0" fillId="5" borderId="144" xfId="0" applyNumberFormat="1" applyFont="1" applyFill="1" applyBorder="1" applyAlignment="1">
      <alignment horizontal="center" vertical="center"/>
    </xf>
    <xf numFmtId="0" fontId="0" fillId="5" borderId="147" xfId="0" applyFont="1" applyFill="1" applyBorder="1" applyAlignment="1">
      <alignment vertical="center" wrapText="1"/>
    </xf>
    <xf numFmtId="15" fontId="0" fillId="5" borderId="145" xfId="0" applyNumberFormat="1" applyFont="1" applyFill="1" applyBorder="1" applyAlignment="1">
      <alignment horizontal="center" vertical="center"/>
    </xf>
    <xf numFmtId="9" fontId="0" fillId="5" borderId="145" xfId="4" applyFont="1" applyFill="1" applyBorder="1" applyAlignment="1">
      <alignment horizontal="center" vertical="center"/>
    </xf>
    <xf numFmtId="9" fontId="0" fillId="5" borderId="146" xfId="0" applyNumberFormat="1" applyFont="1" applyFill="1" applyBorder="1" applyAlignment="1">
      <alignment horizontal="center" vertical="center"/>
    </xf>
    <xf numFmtId="9" fontId="0" fillId="5" borderId="18" xfId="0" applyNumberFormat="1" applyFont="1" applyFill="1" applyBorder="1" applyAlignment="1">
      <alignment horizontal="center" vertical="center"/>
    </xf>
    <xf numFmtId="9" fontId="0" fillId="5" borderId="13" xfId="4" applyFont="1" applyFill="1" applyBorder="1" applyAlignment="1">
      <alignment horizontal="center" vertical="center"/>
    </xf>
    <xf numFmtId="0" fontId="0" fillId="0" borderId="10" xfId="0" applyFont="1" applyFill="1" applyBorder="1" applyAlignment="1">
      <alignment vertical="center" wrapText="1"/>
    </xf>
    <xf numFmtId="0" fontId="102" fillId="5" borderId="19" xfId="0" applyFont="1" applyFill="1" applyBorder="1" applyAlignment="1">
      <alignment vertical="center" wrapText="1" readingOrder="1"/>
    </xf>
    <xf numFmtId="9" fontId="61" fillId="5" borderId="19" xfId="0" applyNumberFormat="1" applyFont="1" applyFill="1" applyBorder="1" applyAlignment="1">
      <alignment horizontal="center" vertical="center"/>
    </xf>
    <xf numFmtId="0" fontId="61" fillId="5" borderId="19" xfId="0" applyFont="1" applyFill="1" applyBorder="1" applyAlignment="1">
      <alignment horizontal="center" vertical="center"/>
    </xf>
    <xf numFmtId="9" fontId="0" fillId="0" borderId="8" xfId="0" applyNumberFormat="1" applyFont="1" applyBorder="1" applyAlignment="1">
      <alignment horizontal="center" vertical="center"/>
    </xf>
    <xf numFmtId="0" fontId="15" fillId="5" borderId="1" xfId="0" applyFont="1" applyFill="1" applyBorder="1" applyAlignment="1">
      <alignment horizontal="left" vertical="center" wrapText="1"/>
    </xf>
    <xf numFmtId="0" fontId="0" fillId="0" borderId="1" xfId="0" applyFont="1" applyBorder="1" applyAlignment="1">
      <alignment horizontal="left" vertical="center" wrapText="1"/>
    </xf>
    <xf numFmtId="9" fontId="8" fillId="5" borderId="1" xfId="4" applyFont="1" applyFill="1" applyBorder="1" applyAlignment="1">
      <alignment horizontal="center" vertical="center"/>
    </xf>
    <xf numFmtId="9" fontId="6" fillId="0" borderId="1" xfId="4" applyFont="1" applyBorder="1" applyAlignment="1">
      <alignment horizontal="center" vertical="center"/>
    </xf>
    <xf numFmtId="0" fontId="15" fillId="0" borderId="1" xfId="0" applyFont="1" applyFill="1" applyBorder="1" applyAlignment="1">
      <alignment horizontal="left" vertical="center" wrapText="1" readingOrder="1"/>
    </xf>
    <xf numFmtId="0" fontId="102" fillId="0" borderId="1" xfId="0" applyFont="1" applyFill="1" applyBorder="1" applyAlignment="1">
      <alignment horizontal="left" vertical="center" wrapText="1"/>
    </xf>
    <xf numFmtId="0" fontId="36" fillId="0" borderId="0" xfId="0" applyFont="1" applyFill="1" applyAlignment="1">
      <alignment horizontal="center" vertical="center"/>
    </xf>
    <xf numFmtId="0" fontId="36" fillId="0" borderId="0" xfId="0" applyFont="1" applyFill="1" applyAlignment="1">
      <alignment horizontal="center" vertical="center" wrapText="1"/>
    </xf>
    <xf numFmtId="0" fontId="6" fillId="5" borderId="1" xfId="0" applyFont="1" applyFill="1" applyBorder="1" applyAlignment="1">
      <alignment horizontal="left" vertical="center" wrapText="1"/>
    </xf>
    <xf numFmtId="9" fontId="0" fillId="5" borderId="1" xfId="4" applyFont="1" applyFill="1" applyBorder="1" applyAlignment="1">
      <alignment horizontal="center" vertical="center" wrapText="1"/>
    </xf>
    <xf numFmtId="0" fontId="21" fillId="9" borderId="0" xfId="7" applyFont="1" applyBorder="1" applyAlignment="1">
      <alignment horizontal="center" vertical="center"/>
    </xf>
    <xf numFmtId="0" fontId="0" fillId="0" borderId="8" xfId="0" applyFont="1" applyBorder="1" applyAlignment="1">
      <alignment horizontal="center" vertical="center" wrapText="1"/>
    </xf>
    <xf numFmtId="0" fontId="0" fillId="0" borderId="9"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1" xfId="0" applyFont="1" applyBorder="1" applyAlignment="1">
      <alignment horizontal="left" vertical="center" wrapText="1"/>
    </xf>
    <xf numFmtId="0" fontId="22" fillId="0" borderId="1" xfId="0" applyFont="1" applyBorder="1" applyAlignment="1">
      <alignment horizontal="center" vertical="center" wrapText="1"/>
    </xf>
    <xf numFmtId="0" fontId="100" fillId="0" borderId="1" xfId="0" applyFont="1" applyBorder="1" applyAlignment="1">
      <alignment vertical="center" wrapText="1"/>
    </xf>
    <xf numFmtId="166" fontId="0" fillId="3" borderId="0" xfId="4" applyNumberFormat="1" applyFont="1" applyFill="1" applyBorder="1" applyAlignment="1">
      <alignment horizontal="center" vertical="center" wrapText="1"/>
    </xf>
    <xf numFmtId="9" fontId="6" fillId="0" borderId="1" xfId="0" applyNumberFormat="1" applyFont="1" applyBorder="1" applyAlignment="1">
      <alignment horizontal="center" vertical="center"/>
    </xf>
    <xf numFmtId="0" fontId="0" fillId="0" borderId="1" xfId="0" applyFont="1" applyBorder="1" applyAlignment="1">
      <alignment horizontal="center" vertical="center" wrapText="1"/>
    </xf>
    <xf numFmtId="9" fontId="0" fillId="0" borderId="1" xfId="0" applyNumberFormat="1" applyFont="1" applyBorder="1" applyAlignment="1">
      <alignment horizontal="center" vertical="center"/>
    </xf>
    <xf numFmtId="0" fontId="23" fillId="3" borderId="0" xfId="0" applyFont="1" applyFill="1" applyAlignment="1">
      <alignment horizontal="center" vertical="center"/>
    </xf>
    <xf numFmtId="0" fontId="37" fillId="0" borderId="0" xfId="0" applyFont="1"/>
    <xf numFmtId="0" fontId="93" fillId="27" borderId="1" xfId="23" applyFont="1" applyFill="1" applyBorder="1" applyAlignment="1">
      <alignment horizontal="center" vertical="center" wrapText="1"/>
    </xf>
    <xf numFmtId="0" fontId="112" fillId="0" borderId="1" xfId="23" applyFont="1" applyFill="1" applyBorder="1" applyAlignment="1">
      <alignment horizontal="center" vertical="center" wrapText="1"/>
    </xf>
    <xf numFmtId="166" fontId="37" fillId="0" borderId="0" xfId="4" applyNumberFormat="1" applyFont="1" applyFill="1" applyAlignment="1">
      <alignment horizontal="center"/>
    </xf>
    <xf numFmtId="166" fontId="23" fillId="13" borderId="0" xfId="4" applyNumberFormat="1" applyFont="1" applyFill="1" applyAlignment="1">
      <alignment horizontal="center"/>
    </xf>
    <xf numFmtId="166" fontId="36" fillId="0" borderId="0" xfId="4" applyNumberFormat="1" applyFont="1" applyFill="1" applyAlignment="1">
      <alignment horizontal="center" vertical="center"/>
    </xf>
    <xf numFmtId="166" fontId="37" fillId="0" borderId="0" xfId="4" applyNumberFormat="1" applyFont="1" applyAlignment="1">
      <alignment vertical="center"/>
    </xf>
    <xf numFmtId="9" fontId="23" fillId="3" borderId="0" xfId="0" applyNumberFormat="1" applyFont="1" applyFill="1" applyAlignment="1">
      <alignment horizontal="left"/>
    </xf>
    <xf numFmtId="9" fontId="15" fillId="5" borderId="1" xfId="0" applyNumberFormat="1" applyFont="1" applyFill="1" applyBorder="1" applyAlignment="1">
      <alignment horizontal="center" vertical="center"/>
    </xf>
    <xf numFmtId="9" fontId="15" fillId="5" borderId="10" xfId="0" applyNumberFormat="1" applyFont="1" applyFill="1" applyBorder="1" applyAlignment="1">
      <alignment horizontal="center" vertical="center"/>
    </xf>
    <xf numFmtId="0" fontId="112" fillId="5" borderId="10" xfId="0" applyFont="1" applyFill="1" applyBorder="1" applyAlignment="1">
      <alignment horizontal="left" vertical="center" wrapText="1"/>
    </xf>
    <xf numFmtId="0" fontId="112" fillId="5" borderId="1" xfId="0" applyFont="1" applyFill="1" applyBorder="1" applyAlignment="1">
      <alignment horizontal="left" vertical="center" wrapText="1"/>
    </xf>
    <xf numFmtId="9" fontId="61" fillId="5" borderId="1" xfId="0" applyNumberFormat="1" applyFont="1" applyFill="1" applyBorder="1" applyAlignment="1">
      <alignment horizontal="center" vertical="center"/>
    </xf>
    <xf numFmtId="0" fontId="24" fillId="0" borderId="0" xfId="0" applyFont="1"/>
    <xf numFmtId="9" fontId="24" fillId="0" borderId="0" xfId="4" applyFont="1"/>
    <xf numFmtId="0" fontId="113" fillId="0" borderId="1" xfId="0" applyFont="1" applyBorder="1" applyAlignment="1">
      <alignment horizontal="center" vertical="center" wrapText="1"/>
    </xf>
    <xf numFmtId="0" fontId="8" fillId="5" borderId="1" xfId="0" applyFont="1" applyFill="1" applyBorder="1" applyAlignment="1">
      <alignment horizontal="center" vertical="center" wrapText="1"/>
    </xf>
    <xf numFmtId="9" fontId="8" fillId="5" borderId="1" xfId="0" applyNumberFormat="1" applyFont="1" applyFill="1" applyBorder="1" applyAlignment="1">
      <alignment horizontal="center" vertical="center"/>
    </xf>
    <xf numFmtId="9" fontId="8" fillId="5" borderId="1" xfId="0" applyNumberFormat="1" applyFont="1" applyFill="1" applyBorder="1" applyAlignment="1">
      <alignment horizontal="center" vertical="center" wrapText="1"/>
    </xf>
    <xf numFmtId="15" fontId="8" fillId="5" borderId="1" xfId="0" applyNumberFormat="1" applyFont="1" applyFill="1" applyBorder="1" applyAlignment="1">
      <alignment horizontal="center" vertical="center" wrapText="1"/>
    </xf>
    <xf numFmtId="0" fontId="15" fillId="0" borderId="1" xfId="0" applyFont="1" applyBorder="1" applyAlignment="1">
      <alignment horizontal="center" vertical="center" wrapText="1"/>
    </xf>
    <xf numFmtId="9" fontId="6" fillId="0" borderId="1" xfId="0" applyNumberFormat="1" applyFont="1" applyBorder="1" applyAlignment="1">
      <alignment horizontal="center" vertical="center"/>
    </xf>
    <xf numFmtId="0" fontId="6" fillId="0" borderId="1" xfId="0" applyFont="1" applyBorder="1" applyAlignment="1">
      <alignment horizontal="center" vertical="center" wrapText="1"/>
    </xf>
    <xf numFmtId="9" fontId="15" fillId="0" borderId="1" xfId="4" applyFont="1" applyFill="1" applyBorder="1" applyAlignment="1">
      <alignment horizontal="center" vertical="center" wrapText="1"/>
    </xf>
    <xf numFmtId="0" fontId="6" fillId="0" borderId="1" xfId="0" applyFont="1" applyBorder="1" applyAlignment="1">
      <alignment horizontal="left" vertical="center" wrapText="1"/>
    </xf>
    <xf numFmtId="9" fontId="6" fillId="0" borderId="8" xfId="4" applyFont="1" applyBorder="1" applyAlignment="1">
      <alignment horizontal="center" vertical="center"/>
    </xf>
    <xf numFmtId="9" fontId="6" fillId="5" borderId="8" xfId="4" applyFont="1" applyFill="1" applyBorder="1" applyAlignment="1">
      <alignment horizontal="center" vertical="center"/>
    </xf>
    <xf numFmtId="0" fontId="6" fillId="0" borderId="8" xfId="0" applyFont="1" applyBorder="1" applyAlignment="1">
      <alignment horizontal="left" vertical="center" wrapText="1"/>
    </xf>
    <xf numFmtId="9" fontId="6" fillId="5" borderId="1" xfId="0" applyNumberFormat="1" applyFont="1" applyFill="1" applyBorder="1" applyAlignment="1">
      <alignment horizontal="center" vertical="center"/>
    </xf>
    <xf numFmtId="9" fontId="15" fillId="0" borderId="1" xfId="4" applyFont="1" applyBorder="1" applyAlignment="1">
      <alignment horizontal="center" vertical="center" wrapText="1"/>
    </xf>
    <xf numFmtId="9" fontId="15" fillId="0" borderId="1" xfId="0" applyNumberFormat="1" applyFont="1" applyBorder="1" applyAlignment="1">
      <alignment horizontal="center" vertical="center"/>
    </xf>
    <xf numFmtId="0" fontId="15" fillId="0" borderId="1" xfId="0" applyFont="1" applyBorder="1" applyAlignment="1">
      <alignment horizontal="center" vertical="center"/>
    </xf>
    <xf numFmtId="9" fontId="0" fillId="0" borderId="8" xfId="0" applyNumberFormat="1" applyFont="1" applyBorder="1" applyAlignment="1">
      <alignment horizontal="center" vertical="center"/>
    </xf>
    <xf numFmtId="0" fontId="61" fillId="0" borderId="1" xfId="0" applyFont="1" applyBorder="1" applyAlignment="1">
      <alignment horizontal="left" vertical="center" wrapText="1"/>
    </xf>
    <xf numFmtId="0" fontId="0" fillId="0" borderId="1" xfId="0" applyFont="1" applyBorder="1" applyAlignment="1">
      <alignment horizontal="center" vertical="center" wrapText="1"/>
    </xf>
    <xf numFmtId="9" fontId="0" fillId="0" borderId="1" xfId="0" applyNumberFormat="1" applyFont="1" applyBorder="1" applyAlignment="1">
      <alignment horizontal="center" vertical="center"/>
    </xf>
    <xf numFmtId="0" fontId="16" fillId="18" borderId="10" xfId="0" applyFont="1" applyFill="1" applyBorder="1" applyAlignment="1">
      <alignment horizontal="left" vertical="center" wrapText="1"/>
    </xf>
    <xf numFmtId="0" fontId="16" fillId="18" borderId="1" xfId="0" applyFont="1" applyFill="1" applyBorder="1" applyAlignment="1">
      <alignment horizontal="left" vertical="center" wrapText="1"/>
    </xf>
    <xf numFmtId="0" fontId="6" fillId="5" borderId="1" xfId="0" applyFont="1" applyFill="1" applyBorder="1" applyAlignment="1">
      <alignment horizontal="left" vertical="center" wrapText="1"/>
    </xf>
    <xf numFmtId="0" fontId="0" fillId="0" borderId="1" xfId="0" applyFont="1" applyBorder="1" applyAlignment="1">
      <alignment horizontal="left" vertical="center" wrapText="1"/>
    </xf>
    <xf numFmtId="0" fontId="15" fillId="5" borderId="1" xfId="0" applyFont="1" applyFill="1" applyBorder="1" applyAlignment="1">
      <alignment horizontal="left" vertical="center" wrapText="1"/>
    </xf>
    <xf numFmtId="0" fontId="21" fillId="28" borderId="19" xfId="23" applyFont="1" applyBorder="1" applyAlignment="1">
      <alignment horizontal="center" vertical="center" wrapText="1"/>
    </xf>
    <xf numFmtId="9" fontId="6" fillId="0" borderId="1" xfId="4" applyFont="1" applyBorder="1" applyAlignment="1">
      <alignment horizontal="center" vertical="center"/>
    </xf>
    <xf numFmtId="0" fontId="6" fillId="0" borderId="1" xfId="0" applyFont="1" applyBorder="1" applyAlignment="1">
      <alignment horizontal="left" vertical="center" wrapText="1"/>
    </xf>
    <xf numFmtId="0" fontId="0" fillId="5" borderId="1" xfId="0" applyFont="1" applyFill="1" applyBorder="1" applyAlignment="1">
      <alignment horizontal="left" vertical="center" wrapText="1"/>
    </xf>
    <xf numFmtId="9" fontId="61" fillId="0" borderId="19" xfId="0" applyNumberFormat="1" applyFont="1" applyFill="1" applyBorder="1" applyAlignment="1">
      <alignment horizontal="center" vertical="center"/>
    </xf>
    <xf numFmtId="9" fontId="109" fillId="0" borderId="1" xfId="0" applyNumberFormat="1" applyFont="1" applyFill="1" applyBorder="1" applyAlignment="1">
      <alignment horizontal="center" vertical="center"/>
    </xf>
    <xf numFmtId="9" fontId="109" fillId="0" borderId="10" xfId="0" applyNumberFormat="1" applyFont="1" applyFill="1" applyBorder="1" applyAlignment="1">
      <alignment horizontal="center" vertical="center"/>
    </xf>
    <xf numFmtId="9" fontId="109" fillId="0" borderId="8" xfId="0" applyNumberFormat="1" applyFont="1" applyFill="1" applyBorder="1" applyAlignment="1">
      <alignment horizontal="center" vertical="center"/>
    </xf>
    <xf numFmtId="0" fontId="109" fillId="0" borderId="1" xfId="0" applyFont="1" applyFill="1" applyBorder="1" applyAlignment="1">
      <alignment horizontal="left" vertical="center" wrapText="1"/>
    </xf>
    <xf numFmtId="9" fontId="109" fillId="0" borderId="19" xfId="0" applyNumberFormat="1" applyFont="1" applyFill="1" applyBorder="1" applyAlignment="1">
      <alignment horizontal="center" vertical="center"/>
    </xf>
    <xf numFmtId="0" fontId="109" fillId="0" borderId="1" xfId="0" applyFont="1" applyBorder="1" applyAlignment="1">
      <alignment horizontal="left" vertical="center" wrapText="1"/>
    </xf>
    <xf numFmtId="0" fontId="109" fillId="0" borderId="19" xfId="0" applyFont="1" applyFill="1" applyBorder="1" applyAlignment="1">
      <alignment horizontal="center" vertical="center"/>
    </xf>
    <xf numFmtId="9" fontId="61" fillId="0" borderId="1" xfId="0" applyNumberFormat="1" applyFont="1" applyFill="1" applyBorder="1" applyAlignment="1">
      <alignment horizontal="center" vertical="center"/>
    </xf>
    <xf numFmtId="0" fontId="114" fillId="5" borderId="19" xfId="0" applyFont="1" applyFill="1" applyBorder="1" applyAlignment="1">
      <alignment horizontal="left" vertical="center" wrapText="1" readingOrder="1"/>
    </xf>
    <xf numFmtId="0" fontId="114" fillId="5" borderId="19" xfId="0" applyFont="1" applyFill="1" applyBorder="1" applyAlignment="1">
      <alignment horizontal="left" vertical="center" readingOrder="1"/>
    </xf>
    <xf numFmtId="0" fontId="61" fillId="0" borderId="1" xfId="0" applyFont="1" applyFill="1" applyBorder="1"/>
    <xf numFmtId="0" fontId="61" fillId="0" borderId="1" xfId="0" applyFont="1" applyFill="1" applyBorder="1" applyAlignment="1">
      <alignment horizontal="left" vertical="center" wrapText="1"/>
    </xf>
    <xf numFmtId="0" fontId="23" fillId="5" borderId="1" xfId="0" applyFont="1" applyFill="1" applyBorder="1" applyAlignment="1">
      <alignment wrapText="1"/>
    </xf>
    <xf numFmtId="2" fontId="6" fillId="0" borderId="0" xfId="0" applyNumberFormat="1" applyFont="1" applyAlignment="1">
      <alignment vertical="center"/>
    </xf>
    <xf numFmtId="0" fontId="21" fillId="27" borderId="1" xfId="23" applyFont="1" applyFill="1" applyBorder="1" applyAlignment="1">
      <alignment horizontal="center" vertical="center" wrapText="1"/>
    </xf>
    <xf numFmtId="9" fontId="6" fillId="5" borderId="1" xfId="4" applyNumberFormat="1" applyFont="1" applyFill="1" applyBorder="1" applyAlignment="1">
      <alignment horizontal="center" vertical="center"/>
    </xf>
    <xf numFmtId="0" fontId="6" fillId="0" borderId="1" xfId="0" applyFont="1" applyBorder="1" applyAlignment="1">
      <alignment vertical="center"/>
    </xf>
    <xf numFmtId="0" fontId="0" fillId="0" borderId="1" xfId="0" applyFont="1" applyBorder="1" applyAlignment="1">
      <alignment vertical="center" wrapText="1"/>
    </xf>
    <xf numFmtId="0" fontId="6" fillId="5" borderId="1" xfId="0" applyFont="1" applyFill="1" applyBorder="1"/>
    <xf numFmtId="0" fontId="6" fillId="0" borderId="1" xfId="0" applyFont="1" applyBorder="1"/>
    <xf numFmtId="0" fontId="23" fillId="0" borderId="1" xfId="0" applyFont="1" applyBorder="1" applyAlignment="1">
      <alignment vertical="center" wrapText="1"/>
    </xf>
    <xf numFmtId="0" fontId="6" fillId="5" borderId="93" xfId="0" applyFont="1" applyFill="1" applyBorder="1"/>
    <xf numFmtId="0" fontId="6" fillId="5" borderId="0" xfId="0" applyFont="1" applyFill="1"/>
    <xf numFmtId="0" fontId="0" fillId="0" borderId="8" xfId="0" applyFont="1" applyBorder="1" applyAlignment="1">
      <alignment vertical="center" wrapText="1"/>
    </xf>
    <xf numFmtId="0" fontId="6" fillId="5" borderId="97" xfId="0" applyFont="1" applyFill="1" applyBorder="1" applyAlignment="1">
      <alignment horizontal="center" vertical="center"/>
    </xf>
    <xf numFmtId="0" fontId="6" fillId="5" borderId="80" xfId="0" applyFont="1" applyFill="1" applyBorder="1" applyAlignment="1">
      <alignment horizontal="center" vertical="center"/>
    </xf>
    <xf numFmtId="0" fontId="6" fillId="5" borderId="81" xfId="0" applyFont="1" applyFill="1" applyBorder="1" applyAlignment="1">
      <alignment horizontal="center" vertical="center"/>
    </xf>
    <xf numFmtId="0" fontId="0" fillId="5" borderId="0" xfId="0" applyFont="1" applyFill="1" applyAlignment="1">
      <alignment wrapText="1"/>
    </xf>
    <xf numFmtId="9" fontId="6" fillId="5" borderId="0" xfId="0" applyNumberFormat="1" applyFont="1" applyFill="1" applyAlignment="1">
      <alignment horizontal="center" vertical="center"/>
    </xf>
    <xf numFmtId="9" fontId="0" fillId="5" borderId="1" xfId="4" applyFont="1" applyFill="1" applyBorder="1" applyAlignment="1">
      <alignment horizontal="center" vertical="center"/>
    </xf>
    <xf numFmtId="0" fontId="6" fillId="5" borderId="94" xfId="0" applyFont="1" applyFill="1" applyBorder="1" applyAlignment="1">
      <alignment horizontal="center" vertical="center"/>
    </xf>
    <xf numFmtId="0" fontId="6" fillId="5" borderId="82" xfId="0" applyFont="1" applyFill="1" applyBorder="1" applyAlignment="1">
      <alignment horizontal="center" vertical="center"/>
    </xf>
    <xf numFmtId="0" fontId="22" fillId="5" borderId="0" xfId="0" applyFont="1" applyFill="1" applyAlignment="1">
      <alignment wrapText="1"/>
    </xf>
    <xf numFmtId="0" fontId="0" fillId="5" borderId="75" xfId="0" applyFont="1" applyFill="1" applyBorder="1" applyAlignment="1">
      <alignment horizontal="center" vertical="center"/>
    </xf>
    <xf numFmtId="0" fontId="6" fillId="5" borderId="0" xfId="0" applyFont="1" applyFill="1" applyAlignment="1">
      <alignment vertical="center" wrapText="1"/>
    </xf>
    <xf numFmtId="0" fontId="6" fillId="5" borderId="98" xfId="0" applyFont="1" applyFill="1" applyBorder="1" applyAlignment="1">
      <alignment horizontal="center" vertical="center"/>
    </xf>
    <xf numFmtId="0" fontId="6" fillId="5" borderId="84" xfId="0" applyFont="1" applyFill="1" applyBorder="1" applyAlignment="1">
      <alignment horizontal="center" vertical="center"/>
    </xf>
    <xf numFmtId="0" fontId="8" fillId="5" borderId="134" xfId="0" applyFont="1" applyFill="1" applyBorder="1" applyAlignment="1">
      <alignment vertical="center" wrapText="1"/>
    </xf>
    <xf numFmtId="0" fontId="8" fillId="0" borderId="1" xfId="0" applyFont="1" applyBorder="1" applyAlignment="1">
      <alignment horizontal="left" vertical="center" wrapText="1"/>
    </xf>
    <xf numFmtId="0" fontId="8" fillId="0" borderId="1" xfId="0" applyFont="1" applyBorder="1" applyAlignment="1">
      <alignment wrapText="1"/>
    </xf>
    <xf numFmtId="0" fontId="8" fillId="0" borderId="1" xfId="0" applyFont="1" applyFill="1" applyBorder="1" applyAlignment="1">
      <alignment vertical="center" wrapText="1"/>
    </xf>
    <xf numFmtId="0" fontId="8" fillId="0" borderId="1" xfId="0" applyFont="1" applyBorder="1" applyAlignment="1">
      <alignment vertical="center"/>
    </xf>
    <xf numFmtId="0" fontId="2" fillId="0" borderId="1" xfId="0" applyFont="1" applyBorder="1" applyAlignment="1">
      <alignment vertical="center"/>
    </xf>
    <xf numFmtId="0" fontId="2" fillId="0" borderId="1" xfId="0" applyFont="1" applyBorder="1" applyAlignment="1">
      <alignment vertical="center" wrapText="1"/>
    </xf>
    <xf numFmtId="9" fontId="2" fillId="5" borderId="1" xfId="0" applyNumberFormat="1" applyFont="1" applyFill="1" applyBorder="1" applyAlignment="1">
      <alignment horizontal="center" vertical="center"/>
    </xf>
    <xf numFmtId="15" fontId="2" fillId="5" borderId="1" xfId="0" applyNumberFormat="1" applyFont="1" applyFill="1" applyBorder="1" applyAlignment="1">
      <alignment horizontal="center" vertical="center" wrapText="1"/>
    </xf>
    <xf numFmtId="9" fontId="2" fillId="5" borderId="1" xfId="4" applyFont="1" applyFill="1" applyBorder="1" applyAlignment="1">
      <alignment horizontal="center" vertical="center"/>
    </xf>
    <xf numFmtId="9" fontId="6" fillId="0" borderId="1" xfId="0" applyNumberFormat="1" applyFont="1" applyBorder="1" applyAlignment="1">
      <alignment horizontal="center" vertical="center"/>
    </xf>
    <xf numFmtId="9" fontId="6" fillId="5" borderId="1" xfId="0" applyNumberFormat="1" applyFont="1" applyFill="1" applyBorder="1" applyAlignment="1">
      <alignment horizontal="center" vertical="center"/>
    </xf>
    <xf numFmtId="9" fontId="0" fillId="0" borderId="1" xfId="0" applyNumberFormat="1" applyFont="1" applyBorder="1" applyAlignment="1">
      <alignment horizontal="center" vertical="center"/>
    </xf>
    <xf numFmtId="0" fontId="0" fillId="0" borderId="1" xfId="0" applyFont="1" applyBorder="1" applyAlignment="1">
      <alignment horizontal="left" vertical="center" wrapText="1"/>
    </xf>
    <xf numFmtId="0" fontId="15" fillId="5" borderId="1" xfId="0" applyFont="1" applyFill="1" applyBorder="1" applyAlignment="1">
      <alignment horizontal="left" vertical="center" wrapText="1"/>
    </xf>
    <xf numFmtId="9" fontId="6" fillId="0" borderId="1" xfId="4" applyFont="1" applyBorder="1" applyAlignment="1">
      <alignment horizontal="center" vertical="center"/>
    </xf>
    <xf numFmtId="0" fontId="16" fillId="0" borderId="275" xfId="0" applyFont="1" applyFill="1" applyBorder="1" applyAlignment="1">
      <alignment horizontal="left" vertical="center" wrapText="1"/>
    </xf>
    <xf numFmtId="0" fontId="16" fillId="0" borderId="276" xfId="0" applyFont="1" applyFill="1" applyBorder="1" applyAlignment="1">
      <alignment horizontal="left" vertical="center" wrapText="1"/>
    </xf>
    <xf numFmtId="0" fontId="16" fillId="0" borderId="1" xfId="0" applyFont="1" applyFill="1" applyBorder="1" applyAlignment="1">
      <alignment vertical="center" wrapText="1"/>
    </xf>
    <xf numFmtId="0" fontId="115" fillId="0" borderId="8" xfId="0" applyFont="1" applyBorder="1" applyAlignment="1">
      <alignment horizontal="left" vertical="center" wrapText="1"/>
    </xf>
    <xf numFmtId="0" fontId="115" fillId="0" borderId="1" xfId="0" applyFont="1" applyBorder="1" applyAlignment="1">
      <alignment horizontal="left" vertical="center" wrapText="1"/>
    </xf>
    <xf numFmtId="0" fontId="116" fillId="0" borderId="1" xfId="0" applyFont="1" applyBorder="1" applyAlignment="1">
      <alignment horizontal="left" vertical="center" wrapText="1"/>
    </xf>
    <xf numFmtId="0" fontId="115" fillId="0" borderId="10" xfId="0" applyFont="1" applyBorder="1" applyAlignment="1">
      <alignment horizontal="left" vertical="center" wrapText="1"/>
    </xf>
    <xf numFmtId="0" fontId="115" fillId="5" borderId="8" xfId="0" applyFont="1" applyFill="1" applyBorder="1" applyAlignment="1">
      <alignment horizontal="left" vertical="center" wrapText="1"/>
    </xf>
    <xf numFmtId="0" fontId="115" fillId="5" borderId="1" xfId="0" applyFont="1" applyFill="1" applyBorder="1" applyAlignment="1">
      <alignment horizontal="left" vertical="center" wrapText="1"/>
    </xf>
    <xf numFmtId="0" fontId="116" fillId="5" borderId="1" xfId="0" applyFont="1" applyFill="1" applyBorder="1" applyAlignment="1">
      <alignment horizontal="left" vertical="center" wrapText="1"/>
    </xf>
    <xf numFmtId="0" fontId="115" fillId="5" borderId="10" xfId="0" applyFont="1" applyFill="1" applyBorder="1" applyAlignment="1">
      <alignment horizontal="left" vertical="center" wrapText="1"/>
    </xf>
    <xf numFmtId="0" fontId="0" fillId="5" borderId="10" xfId="0" applyFill="1" applyBorder="1" applyAlignment="1">
      <alignment horizontal="center" vertical="center" wrapText="1"/>
    </xf>
    <xf numFmtId="0" fontId="0" fillId="5" borderId="1" xfId="0" applyFill="1" applyBorder="1" applyAlignment="1">
      <alignment horizontal="center" vertical="center" wrapText="1"/>
    </xf>
    <xf numFmtId="0" fontId="15" fillId="5" borderId="18" xfId="0" applyFont="1" applyFill="1" applyBorder="1" applyAlignment="1">
      <alignment vertical="center" wrapText="1"/>
    </xf>
    <xf numFmtId="10" fontId="15" fillId="0" borderId="1" xfId="4" applyNumberFormat="1" applyFont="1" applyFill="1" applyBorder="1" applyAlignment="1">
      <alignment horizontal="center" vertical="center" wrapText="1"/>
    </xf>
    <xf numFmtId="0" fontId="0" fillId="42" borderId="1" xfId="0" applyFont="1" applyFill="1" applyBorder="1" applyAlignment="1">
      <alignment horizontal="center" vertical="center" wrapText="1"/>
    </xf>
    <xf numFmtId="9" fontId="6" fillId="0" borderId="1" xfId="4" applyFont="1" applyBorder="1" applyAlignment="1">
      <alignment horizontal="center" vertical="center"/>
    </xf>
    <xf numFmtId="0" fontId="0" fillId="5" borderId="8" xfId="0" applyFont="1" applyFill="1" applyBorder="1" applyAlignment="1">
      <alignment vertical="center" wrapText="1"/>
    </xf>
    <xf numFmtId="9" fontId="0" fillId="0" borderId="1" xfId="4" applyFont="1" applyBorder="1" applyAlignment="1">
      <alignment horizontal="center" vertical="center"/>
    </xf>
    <xf numFmtId="0" fontId="0" fillId="0" borderId="9" xfId="0" applyFont="1" applyBorder="1" applyAlignment="1">
      <alignment horizontal="center" vertical="center" wrapText="1"/>
    </xf>
    <xf numFmtId="9" fontId="61" fillId="5" borderId="45" xfId="0" applyNumberFormat="1" applyFont="1" applyFill="1" applyBorder="1" applyAlignment="1">
      <alignment horizontal="center" vertical="center"/>
    </xf>
    <xf numFmtId="0" fontId="0" fillId="5" borderId="1" xfId="0" applyFont="1" applyFill="1" applyBorder="1" applyAlignment="1">
      <alignment horizontal="left" vertical="center" wrapText="1"/>
    </xf>
    <xf numFmtId="0" fontId="6" fillId="5" borderId="1" xfId="0" applyFont="1" applyFill="1" applyBorder="1" applyAlignment="1">
      <alignment horizontal="left" vertical="center" wrapText="1"/>
    </xf>
    <xf numFmtId="0" fontId="15" fillId="5" borderId="1" xfId="0" applyFont="1" applyFill="1" applyBorder="1" applyAlignment="1">
      <alignment horizontal="left" vertical="center" wrapText="1"/>
    </xf>
    <xf numFmtId="0" fontId="22" fillId="5" borderId="1" xfId="0" applyFont="1" applyFill="1" applyBorder="1" applyAlignment="1">
      <alignment horizontal="center" vertical="center" wrapText="1"/>
    </xf>
    <xf numFmtId="9" fontId="0" fillId="0" borderId="1" xfId="0" applyNumberFormat="1" applyFont="1" applyBorder="1" applyAlignment="1">
      <alignment horizontal="center" vertical="center"/>
    </xf>
    <xf numFmtId="0" fontId="113" fillId="5" borderId="1" xfId="0" applyFont="1" applyFill="1" applyBorder="1" applyAlignment="1">
      <alignment horizontal="center" vertical="center" wrapText="1"/>
    </xf>
    <xf numFmtId="0" fontId="0" fillId="5" borderId="10" xfId="0" applyFont="1" applyFill="1" applyBorder="1" applyAlignment="1">
      <alignment vertical="center"/>
    </xf>
    <xf numFmtId="9" fontId="0" fillId="5" borderId="1" xfId="0" applyNumberFormat="1" applyFont="1" applyFill="1" applyBorder="1" applyAlignment="1">
      <alignment horizontal="left" vertical="center" wrapText="1"/>
    </xf>
    <xf numFmtId="0" fontId="0" fillId="5" borderId="1" xfId="0" applyFont="1" applyFill="1" applyBorder="1" applyAlignment="1">
      <alignment horizontal="left" vertical="center" wrapText="1" readingOrder="1"/>
    </xf>
    <xf numFmtId="0" fontId="10" fillId="4" borderId="2" xfId="3" applyFont="1" applyFill="1" applyBorder="1" applyAlignment="1">
      <alignment horizontal="center" vertical="center" wrapText="1"/>
    </xf>
    <xf numFmtId="0" fontId="10" fillId="4" borderId="7" xfId="3" applyFont="1" applyFill="1" applyBorder="1" applyAlignment="1">
      <alignment horizontal="center" vertical="center"/>
    </xf>
    <xf numFmtId="0" fontId="87" fillId="9" borderId="29" xfId="7" applyFont="1" applyBorder="1" applyAlignment="1">
      <alignment horizontal="center" vertical="center" wrapText="1"/>
    </xf>
    <xf numFmtId="0" fontId="87" fillId="9" borderId="44" xfId="7" applyFont="1" applyBorder="1" applyAlignment="1">
      <alignment horizontal="center" vertical="center"/>
    </xf>
    <xf numFmtId="0" fontId="87" fillId="9" borderId="0" xfId="7" applyFont="1" applyBorder="1" applyAlignment="1">
      <alignment horizontal="center" vertical="center"/>
    </xf>
    <xf numFmtId="0" fontId="2" fillId="22" borderId="8" xfId="23" applyFont="1" applyFill="1" applyBorder="1" applyAlignment="1">
      <alignment horizontal="center" vertical="center" wrapText="1"/>
    </xf>
    <xf numFmtId="0" fontId="2" fillId="22" borderId="9" xfId="23" applyFont="1" applyFill="1" applyBorder="1" applyAlignment="1">
      <alignment horizontal="center" vertical="center" wrapText="1"/>
    </xf>
    <xf numFmtId="0" fontId="2" fillId="22" borderId="10" xfId="23" applyFont="1" applyFill="1" applyBorder="1" applyAlignment="1">
      <alignment horizontal="center" vertical="center" wrapText="1"/>
    </xf>
    <xf numFmtId="0" fontId="2" fillId="5" borderId="8" xfId="23" applyFont="1" applyFill="1" applyBorder="1" applyAlignment="1">
      <alignment horizontal="center" vertical="center" wrapText="1"/>
    </xf>
    <xf numFmtId="0" fontId="2" fillId="5" borderId="9" xfId="23" applyFont="1" applyFill="1" applyBorder="1" applyAlignment="1">
      <alignment horizontal="center" vertical="center" wrapText="1"/>
    </xf>
    <xf numFmtId="0" fontId="2" fillId="5" borderId="10" xfId="23" applyFont="1" applyFill="1" applyBorder="1" applyAlignment="1">
      <alignment horizontal="center" vertical="center" wrapText="1"/>
    </xf>
    <xf numFmtId="0" fontId="8" fillId="5" borderId="1" xfId="0" applyFont="1" applyFill="1" applyBorder="1" applyAlignment="1">
      <alignment horizontal="center" vertical="center" wrapText="1"/>
    </xf>
    <xf numFmtId="0" fontId="2" fillId="19" borderId="1" xfId="0" applyFont="1" applyFill="1" applyBorder="1" applyAlignment="1">
      <alignment horizontal="center" vertical="center" wrapText="1"/>
    </xf>
    <xf numFmtId="9" fontId="2" fillId="19" borderId="1" xfId="0" applyNumberFormat="1" applyFont="1" applyFill="1" applyBorder="1" applyAlignment="1">
      <alignment horizontal="center" vertical="center" wrapText="1"/>
    </xf>
    <xf numFmtId="0" fontId="8" fillId="19" borderId="1" xfId="0" applyFont="1" applyFill="1" applyBorder="1" applyAlignment="1">
      <alignment horizontal="center" vertical="center" wrapText="1"/>
    </xf>
    <xf numFmtId="0" fontId="8" fillId="22" borderId="1" xfId="0" applyFont="1" applyFill="1" applyBorder="1" applyAlignment="1">
      <alignment horizontal="center" vertical="center" wrapText="1"/>
    </xf>
    <xf numFmtId="0" fontId="2" fillId="5" borderId="1" xfId="0" applyFont="1" applyFill="1" applyBorder="1" applyAlignment="1" applyProtection="1">
      <alignment horizontal="center" vertical="center" wrapText="1"/>
    </xf>
    <xf numFmtId="9" fontId="8" fillId="5" borderId="1" xfId="0" applyNumberFormat="1" applyFont="1" applyFill="1" applyBorder="1" applyAlignment="1" applyProtection="1">
      <alignment horizontal="center" vertical="center" wrapText="1"/>
    </xf>
    <xf numFmtId="0" fontId="8" fillId="5" borderId="1" xfId="0" applyFont="1" applyFill="1" applyBorder="1" applyAlignment="1" applyProtection="1">
      <alignment horizontal="center" vertical="center" wrapText="1"/>
    </xf>
    <xf numFmtId="9" fontId="2" fillId="5" borderId="1" xfId="0" applyNumberFormat="1"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9" fontId="8" fillId="19" borderId="1" xfId="0" applyNumberFormat="1" applyFont="1" applyFill="1" applyBorder="1" applyAlignment="1">
      <alignment horizontal="center" vertical="center" wrapText="1"/>
    </xf>
    <xf numFmtId="0" fontId="8" fillId="5" borderId="45" xfId="0" applyFont="1" applyFill="1" applyBorder="1" applyAlignment="1">
      <alignment horizontal="center" vertical="center" wrapText="1"/>
    </xf>
    <xf numFmtId="0" fontId="8" fillId="5" borderId="11" xfId="0" applyFont="1" applyFill="1" applyBorder="1" applyAlignment="1">
      <alignment horizontal="center" vertical="center" wrapText="1"/>
    </xf>
    <xf numFmtId="1" fontId="2" fillId="5" borderId="1" xfId="0" applyNumberFormat="1" applyFont="1" applyFill="1" applyBorder="1" applyAlignment="1">
      <alignment horizontal="center" vertical="center" wrapText="1"/>
    </xf>
    <xf numFmtId="0" fontId="8" fillId="5" borderId="16"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2" fillId="22" borderId="1" xfId="0" applyFont="1" applyFill="1" applyBorder="1" applyAlignment="1">
      <alignment horizontal="center" vertical="center" wrapText="1"/>
    </xf>
    <xf numFmtId="0" fontId="2" fillId="22" borderId="8" xfId="0" applyFont="1" applyFill="1" applyBorder="1" applyAlignment="1">
      <alignment horizontal="center" vertical="center" wrapText="1"/>
    </xf>
    <xf numFmtId="0" fontId="2" fillId="22" borderId="9" xfId="0" applyFont="1" applyFill="1" applyBorder="1" applyAlignment="1">
      <alignment horizontal="center" vertical="center" wrapText="1"/>
    </xf>
    <xf numFmtId="0" fontId="2" fillId="22" borderId="10" xfId="0" applyFont="1" applyFill="1" applyBorder="1" applyAlignment="1">
      <alignment horizontal="center" vertical="center" wrapText="1"/>
    </xf>
    <xf numFmtId="1" fontId="2" fillId="22" borderId="1" xfId="0"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1" fontId="2" fillId="19"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readingOrder="1"/>
    </xf>
    <xf numFmtId="0" fontId="8" fillId="5" borderId="1" xfId="0" applyFont="1" applyFill="1" applyBorder="1" applyAlignment="1">
      <alignment horizontal="center" vertical="center"/>
    </xf>
    <xf numFmtId="0" fontId="8" fillId="5" borderId="8" xfId="0" applyFont="1" applyFill="1" applyBorder="1" applyAlignment="1">
      <alignment horizontal="center" vertical="center"/>
    </xf>
    <xf numFmtId="0" fontId="8" fillId="5" borderId="9" xfId="0" applyFont="1" applyFill="1" applyBorder="1" applyAlignment="1">
      <alignment horizontal="center" vertical="center"/>
    </xf>
    <xf numFmtId="0" fontId="8" fillId="5" borderId="10" xfId="0" applyFont="1" applyFill="1" applyBorder="1" applyAlignment="1">
      <alignment horizontal="center" vertical="center"/>
    </xf>
    <xf numFmtId="0" fontId="2" fillId="19" borderId="1" xfId="0" applyFont="1" applyFill="1" applyBorder="1" applyAlignment="1">
      <alignment horizontal="center" vertical="center" wrapText="1" readingOrder="1"/>
    </xf>
    <xf numFmtId="0" fontId="8" fillId="5" borderId="8"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2" fillId="5" borderId="1" xfId="0" applyFont="1" applyFill="1" applyBorder="1" applyAlignment="1">
      <alignment horizontal="center" vertical="center" wrapText="1" readingOrder="1"/>
    </xf>
    <xf numFmtId="0" fontId="84" fillId="5" borderId="1" xfId="0" applyFont="1" applyFill="1" applyBorder="1" applyAlignment="1">
      <alignment horizontal="center" vertical="center" wrapText="1"/>
    </xf>
    <xf numFmtId="0" fontId="8" fillId="5" borderId="1" xfId="2" applyFont="1" applyFill="1" applyBorder="1" applyAlignment="1" applyProtection="1">
      <alignment horizontal="center" vertical="center" wrapText="1"/>
      <protection locked="0"/>
    </xf>
    <xf numFmtId="49" fontId="8" fillId="5" borderId="1" xfId="2" applyNumberFormat="1" applyFont="1" applyFill="1" applyBorder="1" applyAlignment="1" applyProtection="1">
      <alignment horizontal="center" vertical="center" wrapText="1"/>
      <protection locked="0"/>
    </xf>
    <xf numFmtId="0" fontId="85" fillId="5" borderId="1" xfId="0" applyFont="1" applyFill="1" applyBorder="1" applyAlignment="1">
      <alignment horizontal="center" vertical="center" wrapText="1" readingOrder="1"/>
    </xf>
    <xf numFmtId="0" fontId="8" fillId="22" borderId="1" xfId="0" applyFont="1" applyFill="1" applyBorder="1" applyAlignment="1">
      <alignment horizontal="center" vertical="center"/>
    </xf>
    <xf numFmtId="9" fontId="8" fillId="5" borderId="1" xfId="0" applyNumberFormat="1" applyFont="1" applyFill="1" applyBorder="1" applyAlignment="1">
      <alignment horizontal="center" vertical="center"/>
    </xf>
    <xf numFmtId="0" fontId="8" fillId="35" borderId="1" xfId="0" applyFont="1" applyFill="1" applyBorder="1" applyAlignment="1">
      <alignment horizontal="center" vertical="center"/>
    </xf>
    <xf numFmtId="0" fontId="52" fillId="5" borderId="1" xfId="0" applyFont="1" applyFill="1" applyBorder="1" applyAlignment="1">
      <alignment horizontal="center" vertical="center"/>
    </xf>
    <xf numFmtId="0" fontId="52" fillId="5" borderId="1" xfId="0" applyFont="1" applyFill="1" applyBorder="1" applyAlignment="1">
      <alignment horizontal="center" vertical="center" wrapText="1"/>
    </xf>
    <xf numFmtId="0" fontId="85" fillId="35" borderId="8" xfId="0" applyFont="1" applyFill="1" applyBorder="1" applyAlignment="1">
      <alignment horizontal="center" vertical="center" readingOrder="1"/>
    </xf>
    <xf numFmtId="0" fontId="85" fillId="35" borderId="9" xfId="0" applyFont="1" applyFill="1" applyBorder="1" applyAlignment="1">
      <alignment horizontal="center" vertical="center" readingOrder="1"/>
    </xf>
    <xf numFmtId="0" fontId="85" fillId="35" borderId="28" xfId="0" applyFont="1" applyFill="1" applyBorder="1" applyAlignment="1">
      <alignment horizontal="center" vertical="center" readingOrder="1"/>
    </xf>
    <xf numFmtId="0" fontId="8" fillId="26" borderId="42" xfId="0" applyFont="1" applyFill="1" applyBorder="1" applyAlignment="1">
      <alignment horizontal="center" vertical="center" wrapText="1"/>
    </xf>
    <xf numFmtId="0" fontId="8" fillId="26" borderId="9" xfId="0" applyFont="1" applyFill="1" applyBorder="1" applyAlignment="1">
      <alignment horizontal="center" vertical="center" wrapText="1"/>
    </xf>
    <xf numFmtId="0" fontId="8" fillId="26" borderId="8" xfId="0" applyFont="1" applyFill="1" applyBorder="1" applyAlignment="1">
      <alignment horizontal="center" vertical="center"/>
    </xf>
    <xf numFmtId="0" fontId="8" fillId="26" borderId="28" xfId="0" applyFont="1" applyFill="1" applyBorder="1" applyAlignment="1">
      <alignment horizontal="center" vertical="center"/>
    </xf>
    <xf numFmtId="9" fontId="8" fillId="5" borderId="1" xfId="0" applyNumberFormat="1" applyFont="1" applyFill="1" applyBorder="1" applyAlignment="1">
      <alignment horizontal="center" vertical="center" wrapText="1"/>
    </xf>
    <xf numFmtId="0" fontId="8" fillId="34" borderId="42" xfId="0" applyFont="1" applyFill="1" applyBorder="1" applyAlignment="1">
      <alignment horizontal="center" vertical="center" wrapText="1"/>
    </xf>
    <xf numFmtId="0" fontId="8" fillId="34" borderId="9" xfId="0" applyFont="1" applyFill="1" applyBorder="1" applyAlignment="1">
      <alignment horizontal="center" vertical="center" wrapText="1"/>
    </xf>
    <xf numFmtId="0" fontId="8" fillId="34" borderId="10" xfId="0" applyFont="1" applyFill="1" applyBorder="1" applyAlignment="1">
      <alignment horizontal="center" vertical="center" wrapText="1"/>
    </xf>
    <xf numFmtId="0" fontId="8" fillId="34" borderId="1" xfId="0" applyFont="1" applyFill="1" applyBorder="1" applyAlignment="1">
      <alignment horizontal="center" vertical="center" wrapText="1"/>
    </xf>
    <xf numFmtId="9" fontId="52" fillId="5" borderId="1" xfId="0" applyNumberFormat="1" applyFont="1" applyFill="1" applyBorder="1" applyAlignment="1">
      <alignment horizontal="center" vertical="center" wrapText="1"/>
    </xf>
    <xf numFmtId="0" fontId="8" fillId="26" borderId="10" xfId="0" applyFont="1" applyFill="1" applyBorder="1" applyAlignment="1">
      <alignment horizontal="center" vertical="center" wrapText="1"/>
    </xf>
    <xf numFmtId="0" fontId="8" fillId="26" borderId="1" xfId="0" applyFont="1" applyFill="1" applyBorder="1" applyAlignment="1">
      <alignment horizontal="center" vertical="center" wrapText="1"/>
    </xf>
    <xf numFmtId="15" fontId="8" fillId="19" borderId="1" xfId="0" applyNumberFormat="1" applyFont="1" applyFill="1" applyBorder="1" applyAlignment="1">
      <alignment horizontal="center" vertical="center"/>
    </xf>
    <xf numFmtId="15" fontId="8" fillId="19" borderId="8" xfId="0" applyNumberFormat="1" applyFont="1" applyFill="1" applyBorder="1" applyAlignment="1">
      <alignment horizontal="center" vertical="center"/>
    </xf>
    <xf numFmtId="15" fontId="8" fillId="19" borderId="10" xfId="0" applyNumberFormat="1" applyFont="1" applyFill="1" applyBorder="1" applyAlignment="1">
      <alignment horizontal="center" vertical="center"/>
    </xf>
    <xf numFmtId="1" fontId="8" fillId="5" borderId="1" xfId="0" applyNumberFormat="1" applyFont="1" applyFill="1" applyBorder="1" applyAlignment="1">
      <alignment horizontal="center" vertical="center" wrapText="1"/>
    </xf>
    <xf numFmtId="15" fontId="8" fillId="5" borderId="1" xfId="0" applyNumberFormat="1"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0" xfId="0" applyFont="1" applyAlignment="1">
      <alignment horizontal="center" wrapText="1"/>
    </xf>
    <xf numFmtId="0" fontId="8" fillId="0" borderId="1" xfId="0" applyFont="1" applyBorder="1" applyAlignment="1">
      <alignment horizontal="center" wrapText="1"/>
    </xf>
    <xf numFmtId="0" fontId="8" fillId="0" borderId="8" xfId="0" applyFont="1" applyBorder="1" applyAlignment="1">
      <alignment horizontal="center" wrapText="1"/>
    </xf>
    <xf numFmtId="0" fontId="8" fillId="0" borderId="10" xfId="0" applyFont="1" applyBorder="1" applyAlignment="1">
      <alignment horizontal="center" wrapText="1"/>
    </xf>
    <xf numFmtId="0" fontId="8" fillId="0" borderId="8"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0" xfId="0" applyFont="1" applyBorder="1" applyAlignment="1">
      <alignment horizontal="center" vertical="center" wrapText="1"/>
    </xf>
    <xf numFmtId="0" fontId="8" fillId="5" borderId="13" xfId="0" applyFont="1" applyFill="1" applyBorder="1" applyAlignment="1">
      <alignment horizontal="center" vertical="center"/>
    </xf>
    <xf numFmtId="15" fontId="8" fillId="5" borderId="1" xfId="0" applyNumberFormat="1" applyFont="1" applyFill="1" applyBorder="1" applyAlignment="1">
      <alignment horizontal="center" vertical="center"/>
    </xf>
    <xf numFmtId="0" fontId="37" fillId="0" borderId="11" xfId="0" applyFont="1" applyBorder="1" applyAlignment="1">
      <alignment horizontal="left" vertical="center" wrapText="1"/>
    </xf>
    <xf numFmtId="0" fontId="93" fillId="9" borderId="45" xfId="7" applyFont="1" applyBorder="1" applyAlignment="1">
      <alignment horizontal="center" vertical="center"/>
    </xf>
    <xf numFmtId="0" fontId="93" fillId="9" borderId="12" xfId="7" applyFont="1" applyBorder="1" applyAlignment="1">
      <alignment horizontal="center" vertical="center"/>
    </xf>
    <xf numFmtId="0" fontId="37" fillId="0" borderId="260" xfId="0" applyFont="1" applyBorder="1" applyAlignment="1">
      <alignment horizontal="center" vertical="center" wrapText="1"/>
    </xf>
    <xf numFmtId="0" fontId="37" fillId="0" borderId="262" xfId="0" applyFont="1" applyBorder="1" applyAlignment="1">
      <alignment horizontal="center" vertical="center" wrapText="1"/>
    </xf>
    <xf numFmtId="0" fontId="21" fillId="9" borderId="151" xfId="7" applyFont="1" applyBorder="1" applyAlignment="1">
      <alignment horizontal="center" vertical="center" wrapText="1"/>
    </xf>
    <xf numFmtId="0" fontId="21" fillId="9" borderId="0" xfId="7" applyFont="1" applyAlignment="1">
      <alignment horizontal="center" vertical="center" wrapText="1"/>
    </xf>
    <xf numFmtId="9" fontId="15"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0" fontId="15" fillId="0" borderId="8" xfId="0" applyFont="1" applyBorder="1" applyAlignment="1">
      <alignment horizontal="left" vertical="center" wrapText="1"/>
    </xf>
    <xf numFmtId="0" fontId="15" fillId="0" borderId="10" xfId="0" applyFont="1" applyBorder="1" applyAlignment="1">
      <alignment horizontal="left" vertical="center" wrapText="1"/>
    </xf>
    <xf numFmtId="9" fontId="15" fillId="0" borderId="8" xfId="0" applyNumberFormat="1" applyFont="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21" fillId="9" borderId="74" xfId="7" applyFont="1" applyBorder="1" applyAlignment="1">
      <alignment horizontal="center" vertical="center"/>
    </xf>
    <xf numFmtId="0" fontId="15" fillId="5" borderId="9" xfId="23" applyFont="1" applyFill="1" applyBorder="1" applyAlignment="1">
      <alignment horizontal="center" vertical="center" wrapText="1"/>
    </xf>
    <xf numFmtId="0" fontId="15" fillId="5" borderId="10" xfId="23" applyFont="1" applyFill="1" applyBorder="1" applyAlignment="1">
      <alignment horizontal="center" vertical="center" wrapText="1"/>
    </xf>
    <xf numFmtId="0" fontId="21" fillId="9" borderId="112" xfId="7" applyFont="1" applyBorder="1" applyAlignment="1">
      <alignment horizontal="center" vertical="center" wrapText="1"/>
    </xf>
    <xf numFmtId="0" fontId="21" fillId="9" borderId="113" xfId="7" applyFont="1" applyBorder="1" applyAlignment="1">
      <alignment horizontal="center" vertical="center" wrapText="1"/>
    </xf>
    <xf numFmtId="0" fontId="21" fillId="9" borderId="114" xfId="7" applyFont="1" applyBorder="1" applyAlignment="1">
      <alignment horizontal="center" vertical="center" wrapText="1"/>
    </xf>
    <xf numFmtId="0" fontId="15" fillId="22" borderId="9" xfId="23" applyFont="1" applyFill="1" applyBorder="1" applyAlignment="1">
      <alignment horizontal="center" vertical="center" wrapText="1"/>
    </xf>
    <xf numFmtId="0" fontId="15" fillId="22" borderId="10" xfId="23" applyFont="1" applyFill="1" applyBorder="1" applyAlignment="1">
      <alignment horizontal="center" vertical="center" wrapText="1"/>
    </xf>
    <xf numFmtId="9"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21" fillId="9" borderId="44" xfId="7" applyFont="1" applyBorder="1" applyAlignment="1">
      <alignment horizontal="center" vertical="center" wrapText="1"/>
    </xf>
    <xf numFmtId="0" fontId="21" fillId="9" borderId="0" xfId="7" applyFont="1" applyBorder="1" applyAlignment="1">
      <alignment horizontal="center" vertical="center" wrapText="1"/>
    </xf>
    <xf numFmtId="0" fontId="6" fillId="22"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15" fillId="5" borderId="1" xfId="0" applyFont="1" applyFill="1" applyBorder="1" applyAlignment="1" applyProtection="1">
      <alignment horizontal="center" vertical="center" wrapText="1"/>
    </xf>
    <xf numFmtId="9" fontId="6" fillId="5" borderId="1" xfId="0" applyNumberFormat="1" applyFont="1" applyFill="1" applyBorder="1" applyAlignment="1" applyProtection="1">
      <alignment horizontal="center" vertical="center" wrapText="1"/>
    </xf>
    <xf numFmtId="0" fontId="6" fillId="5" borderId="1" xfId="0" applyFont="1" applyFill="1" applyBorder="1" applyAlignment="1" applyProtection="1">
      <alignment horizontal="center" vertical="center" wrapText="1"/>
    </xf>
    <xf numFmtId="9" fontId="15" fillId="5" borderId="1" xfId="0" applyNumberFormat="1" applyFont="1" applyFill="1" applyBorder="1" applyAlignment="1">
      <alignment horizontal="center" vertical="center" wrapText="1"/>
    </xf>
    <xf numFmtId="0" fontId="21" fillId="9" borderId="232" xfId="7" applyFont="1" applyBorder="1" applyAlignment="1">
      <alignment horizontal="center" vertical="center" wrapText="1"/>
    </xf>
    <xf numFmtId="0" fontId="21" fillId="9" borderId="236" xfId="7" applyFont="1" applyBorder="1" applyAlignment="1">
      <alignment horizontal="center" vertical="center" wrapText="1"/>
    </xf>
    <xf numFmtId="9" fontId="15" fillId="5" borderId="1" xfId="4" applyFont="1" applyFill="1" applyBorder="1" applyAlignment="1">
      <alignment horizontal="center" vertical="center"/>
    </xf>
    <xf numFmtId="0" fontId="15" fillId="5" borderId="45"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16" xfId="0" applyFont="1" applyFill="1" applyBorder="1" applyAlignment="1">
      <alignment horizontal="center" vertical="center" wrapText="1"/>
    </xf>
    <xf numFmtId="0" fontId="15" fillId="0" borderId="30" xfId="0" applyFont="1" applyBorder="1" applyAlignment="1">
      <alignment horizontal="left" vertical="center" wrapText="1"/>
    </xf>
    <xf numFmtId="0" fontId="15" fillId="0" borderId="24" xfId="0" applyFont="1" applyBorder="1" applyAlignment="1">
      <alignment horizontal="left" vertical="center" wrapText="1"/>
    </xf>
    <xf numFmtId="0" fontId="15" fillId="0" borderId="18" xfId="0" applyFont="1" applyBorder="1" applyAlignment="1">
      <alignment horizontal="left" vertical="center" wrapText="1"/>
    </xf>
    <xf numFmtId="9" fontId="0" fillId="0" borderId="1" xfId="4" applyFont="1" applyFill="1" applyBorder="1" applyAlignment="1">
      <alignment horizontal="center" vertical="center"/>
    </xf>
    <xf numFmtId="9" fontId="6" fillId="0" borderId="1" xfId="4" applyFont="1" applyFill="1" applyBorder="1" applyAlignment="1">
      <alignment horizontal="center" vertical="center"/>
    </xf>
    <xf numFmtId="0" fontId="15" fillId="0" borderId="8"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18" xfId="0" applyFont="1" applyBorder="1" applyAlignment="1">
      <alignment horizontal="center" vertical="center" wrapText="1"/>
    </xf>
    <xf numFmtId="9" fontId="15" fillId="0" borderId="8" xfId="4" applyFont="1" applyFill="1" applyBorder="1" applyAlignment="1">
      <alignment horizontal="center" vertical="center" wrapText="1"/>
    </xf>
    <xf numFmtId="9" fontId="15" fillId="0" borderId="10" xfId="4" applyFont="1" applyFill="1" applyBorder="1" applyAlignment="1">
      <alignment horizontal="center" vertical="center" wrapText="1"/>
    </xf>
    <xf numFmtId="9" fontId="6" fillId="0" borderId="1" xfId="4" applyFont="1" applyFill="1" applyBorder="1" applyAlignment="1">
      <alignment horizontal="center" vertical="center" wrapText="1"/>
    </xf>
    <xf numFmtId="0" fontId="0" fillId="0" borderId="45" xfId="0" applyFont="1" applyBorder="1" applyAlignment="1">
      <alignment horizontal="center" wrapText="1"/>
    </xf>
    <xf numFmtId="0" fontId="0" fillId="0" borderId="16" xfId="0" applyFont="1" applyBorder="1" applyAlignment="1">
      <alignment horizontal="center"/>
    </xf>
    <xf numFmtId="0" fontId="112" fillId="0" borderId="8" xfId="0" applyFont="1" applyBorder="1" applyAlignment="1">
      <alignment horizontal="center" vertical="center" wrapText="1"/>
    </xf>
    <xf numFmtId="0" fontId="112" fillId="0" borderId="9" xfId="0" applyFont="1" applyBorder="1" applyAlignment="1">
      <alignment horizontal="center" vertical="center" wrapText="1"/>
    </xf>
    <xf numFmtId="0" fontId="112" fillId="5" borderId="8" xfId="0" applyFont="1" applyFill="1" applyBorder="1" applyAlignment="1">
      <alignment horizontal="center" vertical="center" wrapText="1"/>
    </xf>
    <xf numFmtId="0" fontId="112" fillId="5" borderId="9" xfId="0" applyFont="1" applyFill="1" applyBorder="1" applyAlignment="1">
      <alignment horizontal="center" vertical="center" wrapText="1"/>
    </xf>
    <xf numFmtId="0" fontId="112" fillId="5" borderId="10" xfId="0" applyFont="1" applyFill="1" applyBorder="1" applyAlignment="1">
      <alignment horizontal="center" vertical="center" wrapText="1"/>
    </xf>
    <xf numFmtId="0" fontId="21" fillId="43" borderId="151" xfId="7" applyFont="1" applyFill="1" applyBorder="1" applyAlignment="1">
      <alignment horizontal="center" vertical="center" wrapText="1"/>
    </xf>
    <xf numFmtId="0" fontId="21" fillId="43" borderId="0" xfId="7" applyFont="1" applyFill="1" applyAlignment="1">
      <alignment horizontal="center" vertical="center" wrapText="1"/>
    </xf>
    <xf numFmtId="9" fontId="15" fillId="0" borderId="1" xfId="4" applyFont="1" applyFill="1" applyBorder="1" applyAlignment="1">
      <alignment horizontal="center" vertical="center" wrapText="1"/>
    </xf>
    <xf numFmtId="0" fontId="15" fillId="0" borderId="45"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16" xfId="0" applyFont="1" applyBorder="1" applyAlignment="1">
      <alignment horizontal="center" vertical="center" wrapText="1"/>
    </xf>
    <xf numFmtId="0" fontId="112" fillId="0" borderId="10" xfId="0" applyFont="1" applyBorder="1" applyAlignment="1">
      <alignment horizontal="center" vertical="center" wrapText="1"/>
    </xf>
    <xf numFmtId="0" fontId="15" fillId="5" borderId="8" xfId="0" applyFont="1" applyFill="1" applyBorder="1" applyAlignment="1">
      <alignment horizontal="center" vertical="center" wrapText="1"/>
    </xf>
    <xf numFmtId="0" fontId="15" fillId="5" borderId="9" xfId="0" applyFont="1" applyFill="1" applyBorder="1" applyAlignment="1">
      <alignment horizontal="center" vertical="center" wrapText="1"/>
    </xf>
    <xf numFmtId="0" fontId="15" fillId="5" borderId="10" xfId="0" applyFont="1" applyFill="1" applyBorder="1" applyAlignment="1">
      <alignment horizontal="center" vertical="center" wrapText="1"/>
    </xf>
    <xf numFmtId="0" fontId="15" fillId="0" borderId="9" xfId="0" applyFont="1" applyBorder="1" applyAlignment="1">
      <alignment horizontal="left" vertical="center" wrapText="1"/>
    </xf>
    <xf numFmtId="0" fontId="109" fillId="0" borderId="45" xfId="0" applyFont="1" applyBorder="1" applyAlignment="1">
      <alignment horizontal="center" vertical="center" wrapText="1"/>
    </xf>
    <xf numFmtId="0" fontId="109" fillId="0" borderId="11" xfId="0" applyFont="1" applyBorder="1" applyAlignment="1">
      <alignment horizontal="center" vertical="center" wrapText="1"/>
    </xf>
    <xf numFmtId="0" fontId="109" fillId="0" borderId="16" xfId="0" applyFont="1" applyBorder="1" applyAlignment="1">
      <alignment horizontal="center" vertical="center" wrapText="1"/>
    </xf>
    <xf numFmtId="0" fontId="109" fillId="0" borderId="30" xfId="0" applyFont="1" applyBorder="1" applyAlignment="1">
      <alignment horizontal="center" wrapText="1"/>
    </xf>
    <xf numFmtId="0" fontId="109" fillId="0" borderId="24" xfId="0" applyFont="1" applyBorder="1" applyAlignment="1">
      <alignment horizontal="center" wrapText="1"/>
    </xf>
    <xf numFmtId="0" fontId="109" fillId="0" borderId="18" xfId="0" applyFont="1" applyBorder="1" applyAlignment="1">
      <alignment horizontal="center" wrapText="1"/>
    </xf>
    <xf numFmtId="0" fontId="109" fillId="0" borderId="8" xfId="0" applyFont="1" applyBorder="1" applyAlignment="1">
      <alignment horizontal="center" vertical="center" wrapText="1"/>
    </xf>
    <xf numFmtId="0" fontId="109" fillId="0" borderId="9" xfId="0" applyFont="1" applyBorder="1" applyAlignment="1">
      <alignment horizontal="center" vertical="center" wrapText="1"/>
    </xf>
    <xf numFmtId="0" fontId="109" fillId="0" borderId="10" xfId="0" applyFont="1" applyBorder="1" applyAlignment="1">
      <alignment horizontal="center" vertical="center" wrapText="1"/>
    </xf>
    <xf numFmtId="0" fontId="61" fillId="0" borderId="45" xfId="0" applyFont="1" applyBorder="1" applyAlignment="1">
      <alignment horizontal="center" wrapText="1"/>
    </xf>
    <xf numFmtId="0" fontId="61" fillId="0" borderId="16" xfId="0" applyFont="1" applyBorder="1" applyAlignment="1">
      <alignment horizontal="center"/>
    </xf>
    <xf numFmtId="0" fontId="109" fillId="0" borderId="30" xfId="0" applyFont="1" applyBorder="1" applyAlignment="1">
      <alignment horizontal="center" vertical="center" wrapText="1"/>
    </xf>
    <xf numFmtId="0" fontId="109" fillId="0" borderId="24" xfId="0" applyFont="1" applyBorder="1" applyAlignment="1">
      <alignment horizontal="center" vertical="center" wrapText="1"/>
    </xf>
    <xf numFmtId="9" fontId="15" fillId="5" borderId="1" xfId="4" applyFont="1" applyFill="1" applyBorder="1" applyAlignment="1">
      <alignment horizontal="center" vertical="center" wrapText="1"/>
    </xf>
    <xf numFmtId="0" fontId="109" fillId="5" borderId="8" xfId="0" applyFont="1" applyFill="1" applyBorder="1" applyAlignment="1">
      <alignment horizontal="center" vertical="center" wrapText="1"/>
    </xf>
    <xf numFmtId="0" fontId="109" fillId="5" borderId="9" xfId="0" applyFont="1" applyFill="1" applyBorder="1" applyAlignment="1">
      <alignment horizontal="center" vertical="center" wrapText="1"/>
    </xf>
    <xf numFmtId="0" fontId="109" fillId="5" borderId="10" xfId="0" applyFont="1" applyFill="1" applyBorder="1" applyAlignment="1">
      <alignment horizontal="center" vertical="center" wrapText="1"/>
    </xf>
    <xf numFmtId="0" fontId="109" fillId="5" borderId="8" xfId="0" applyFont="1" applyFill="1" applyBorder="1" applyAlignment="1">
      <alignment horizontal="left" vertical="center" wrapText="1"/>
    </xf>
    <xf numFmtId="0" fontId="109" fillId="5" borderId="9" xfId="0" applyFont="1" applyFill="1" applyBorder="1" applyAlignment="1">
      <alignment horizontal="left" vertical="center" wrapText="1"/>
    </xf>
    <xf numFmtId="0" fontId="109" fillId="5" borderId="10" xfId="0" applyFont="1" applyFill="1" applyBorder="1" applyAlignment="1">
      <alignment horizontal="left" vertical="center" wrapText="1"/>
    </xf>
    <xf numFmtId="9" fontId="15" fillId="5" borderId="8" xfId="4" applyFont="1" applyFill="1" applyBorder="1" applyAlignment="1">
      <alignment horizontal="center" vertical="center" wrapText="1"/>
    </xf>
    <xf numFmtId="9" fontId="15" fillId="5" borderId="9" xfId="4" applyFont="1" applyFill="1" applyBorder="1" applyAlignment="1">
      <alignment horizontal="center" vertical="center" wrapText="1"/>
    </xf>
    <xf numFmtId="9" fontId="15" fillId="5" borderId="10" xfId="4" applyFont="1" applyFill="1" applyBorder="1" applyAlignment="1">
      <alignment horizontal="center" vertical="center" wrapText="1"/>
    </xf>
    <xf numFmtId="0" fontId="109" fillId="5" borderId="45" xfId="0" applyFont="1" applyFill="1" applyBorder="1" applyAlignment="1">
      <alignment horizontal="center" vertical="center" wrapText="1"/>
    </xf>
    <xf numFmtId="0" fontId="109" fillId="5" borderId="11" xfId="0" applyFont="1" applyFill="1" applyBorder="1" applyAlignment="1">
      <alignment horizontal="center" vertical="center" wrapText="1"/>
    </xf>
    <xf numFmtId="0" fontId="109" fillId="5" borderId="16" xfId="0" applyFont="1" applyFill="1" applyBorder="1" applyAlignment="1">
      <alignment horizontal="center" vertical="center" wrapText="1"/>
    </xf>
    <xf numFmtId="0" fontId="109" fillId="5" borderId="30" xfId="0" applyFont="1" applyFill="1" applyBorder="1" applyAlignment="1">
      <alignment horizontal="left" vertical="center" wrapText="1"/>
    </xf>
    <xf numFmtId="0" fontId="109" fillId="5" borderId="24" xfId="0" applyFont="1" applyFill="1" applyBorder="1" applyAlignment="1">
      <alignment horizontal="left" vertical="center" wrapText="1"/>
    </xf>
    <xf numFmtId="0" fontId="109" fillId="5" borderId="18" xfId="0" applyFont="1" applyFill="1" applyBorder="1" applyAlignment="1">
      <alignment horizontal="left" vertical="center" wrapText="1"/>
    </xf>
    <xf numFmtId="0" fontId="21" fillId="9" borderId="112" xfId="7" applyFont="1" applyBorder="1" applyAlignment="1">
      <alignment horizontal="center" vertical="center"/>
    </xf>
    <xf numFmtId="0" fontId="21" fillId="9" borderId="113" xfId="7" applyFont="1" applyBorder="1" applyAlignment="1">
      <alignment horizontal="center" vertical="center"/>
    </xf>
    <xf numFmtId="0" fontId="21" fillId="9" borderId="114" xfId="7" applyFont="1" applyBorder="1" applyAlignment="1">
      <alignment horizontal="center" vertical="center"/>
    </xf>
    <xf numFmtId="0" fontId="6" fillId="22" borderId="19" xfId="0" applyFont="1" applyFill="1" applyBorder="1" applyAlignment="1">
      <alignment horizontal="center" vertical="center" wrapText="1"/>
    </xf>
    <xf numFmtId="0" fontId="15" fillId="5" borderId="1" xfId="0" applyFont="1" applyFill="1" applyBorder="1" applyAlignment="1">
      <alignment horizontal="center" vertical="center" wrapText="1"/>
    </xf>
    <xf numFmtId="9" fontId="6" fillId="5" borderId="1" xfId="0" applyNumberFormat="1" applyFont="1" applyFill="1" applyBorder="1" applyAlignment="1">
      <alignment horizontal="center" vertical="center" wrapText="1"/>
    </xf>
    <xf numFmtId="0" fontId="6" fillId="0" borderId="1" xfId="0" applyFont="1" applyBorder="1" applyAlignment="1">
      <alignment horizontal="left" vertical="center" wrapText="1"/>
    </xf>
    <xf numFmtId="0" fontId="15" fillId="22" borderId="19" xfId="0" applyFont="1" applyFill="1" applyBorder="1" applyAlignment="1">
      <alignment horizontal="center" vertical="center" wrapText="1"/>
    </xf>
    <xf numFmtId="1" fontId="15" fillId="5" borderId="1" xfId="0" applyNumberFormat="1" applyFont="1" applyFill="1" applyBorder="1" applyAlignment="1">
      <alignment horizontal="center" vertical="center" wrapText="1"/>
    </xf>
    <xf numFmtId="166" fontId="6" fillId="0" borderId="1" xfId="4" applyNumberFormat="1" applyFont="1" applyBorder="1" applyAlignment="1">
      <alignment horizontal="center" vertical="center"/>
    </xf>
    <xf numFmtId="166" fontId="15" fillId="5" borderId="1" xfId="4" applyNumberFormat="1" applyFont="1" applyFill="1" applyBorder="1" applyAlignment="1">
      <alignment horizontal="center" vertical="center"/>
    </xf>
    <xf numFmtId="0" fontId="21" fillId="43" borderId="151" xfId="7" applyFont="1" applyFill="1" applyBorder="1" applyAlignment="1">
      <alignment horizontal="center" vertical="center"/>
    </xf>
    <xf numFmtId="0" fontId="21" fillId="43" borderId="0" xfId="7" applyFont="1" applyFill="1" applyBorder="1" applyAlignment="1">
      <alignment horizontal="center" vertical="center"/>
    </xf>
    <xf numFmtId="0" fontId="21" fillId="43" borderId="232" xfId="7" applyFont="1" applyFill="1" applyBorder="1" applyAlignment="1">
      <alignment horizontal="center" vertical="center"/>
    </xf>
    <xf numFmtId="9" fontId="0"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49" fontId="2" fillId="5" borderId="144" xfId="23" applyNumberFormat="1" applyFont="1" applyFill="1" applyBorder="1" applyAlignment="1">
      <alignment horizontal="left" vertical="center" wrapText="1"/>
    </xf>
    <xf numFmtId="49" fontId="2" fillId="5" borderId="89" xfId="23" applyNumberFormat="1" applyFont="1" applyFill="1" applyBorder="1" applyAlignment="1">
      <alignment horizontal="left" vertical="center" wrapText="1"/>
    </xf>
    <xf numFmtId="49" fontId="2" fillId="5" borderId="90" xfId="23" applyNumberFormat="1" applyFont="1" applyFill="1" applyBorder="1" applyAlignment="1">
      <alignment horizontal="left" vertical="center" wrapText="1"/>
    </xf>
    <xf numFmtId="0" fontId="15" fillId="0" borderId="1" xfId="0" applyFont="1" applyFill="1" applyBorder="1" applyAlignment="1">
      <alignment horizontal="center" vertical="center" wrapText="1"/>
    </xf>
    <xf numFmtId="0" fontId="0" fillId="0" borderId="8"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8"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5" borderId="8" xfId="0" applyFont="1" applyFill="1" applyBorder="1" applyAlignment="1">
      <alignment horizontal="left" vertical="top" wrapText="1"/>
    </xf>
    <xf numFmtId="0" fontId="0" fillId="5" borderId="9" xfId="0" applyFont="1" applyFill="1" applyBorder="1" applyAlignment="1">
      <alignment horizontal="left" vertical="top" wrapText="1"/>
    </xf>
    <xf numFmtId="0" fontId="0" fillId="5" borderId="10" xfId="0" applyFont="1" applyFill="1" applyBorder="1" applyAlignment="1">
      <alignment horizontal="left" vertical="top" wrapText="1"/>
    </xf>
    <xf numFmtId="0" fontId="2" fillId="5" borderId="8" xfId="23" applyFont="1" applyFill="1" applyBorder="1" applyAlignment="1">
      <alignment horizontal="left" vertical="center" wrapText="1"/>
    </xf>
    <xf numFmtId="0" fontId="2" fillId="5" borderId="9" xfId="23" applyFont="1" applyFill="1" applyBorder="1" applyAlignment="1">
      <alignment horizontal="left" vertical="center" wrapText="1"/>
    </xf>
    <xf numFmtId="0" fontId="37" fillId="0" borderId="8" xfId="0" applyFont="1" applyFill="1" applyBorder="1" applyAlignment="1">
      <alignment horizontal="left" vertical="center" wrapText="1"/>
    </xf>
    <xf numFmtId="0" fontId="37" fillId="0" borderId="9" xfId="0" applyFont="1" applyFill="1" applyBorder="1" applyAlignment="1">
      <alignment horizontal="left" vertical="center" wrapText="1"/>
    </xf>
    <xf numFmtId="0" fontId="37" fillId="0" borderId="10" xfId="0" applyFont="1" applyFill="1" applyBorder="1" applyAlignment="1">
      <alignment horizontal="left" vertical="center" wrapText="1"/>
    </xf>
    <xf numFmtId="0" fontId="0" fillId="0" borderId="8" xfId="0" applyFont="1" applyFill="1" applyBorder="1" applyAlignment="1">
      <alignment horizontal="left" vertical="top" wrapText="1"/>
    </xf>
    <xf numFmtId="0" fontId="0" fillId="0" borderId="9" xfId="0" applyFont="1" applyFill="1" applyBorder="1" applyAlignment="1">
      <alignment horizontal="left" vertical="top" wrapText="1"/>
    </xf>
    <xf numFmtId="0" fontId="0" fillId="0" borderId="10" xfId="0" applyFont="1" applyFill="1" applyBorder="1" applyAlignment="1">
      <alignment horizontal="left" vertical="top" wrapText="1"/>
    </xf>
    <xf numFmtId="0" fontId="0" fillId="0" borderId="8" xfId="0" applyFont="1" applyFill="1" applyBorder="1" applyAlignment="1">
      <alignment horizontal="left" vertical="center" wrapText="1"/>
    </xf>
    <xf numFmtId="0" fontId="0" fillId="0" borderId="9" xfId="0" applyFont="1" applyFill="1" applyBorder="1" applyAlignment="1">
      <alignment horizontal="left" vertical="center" wrapText="1"/>
    </xf>
    <xf numFmtId="0" fontId="0" fillId="0" borderId="10" xfId="0" applyFont="1" applyFill="1" applyBorder="1" applyAlignment="1">
      <alignment horizontal="left" vertical="center" wrapText="1"/>
    </xf>
    <xf numFmtId="0" fontId="15" fillId="0" borderId="203" xfId="23" applyFont="1" applyFill="1" applyBorder="1" applyAlignment="1">
      <alignment horizontal="center" vertical="center" wrapText="1"/>
    </xf>
    <xf numFmtId="0" fontId="15" fillId="0" borderId="205" xfId="23" applyFont="1" applyFill="1" applyBorder="1" applyAlignment="1">
      <alignment horizontal="center" vertical="center" wrapText="1"/>
    </xf>
    <xf numFmtId="0" fontId="15" fillId="0" borderId="207" xfId="23" applyFont="1" applyFill="1" applyBorder="1" applyAlignment="1">
      <alignment horizontal="center" vertical="center" wrapText="1"/>
    </xf>
    <xf numFmtId="0" fontId="21" fillId="9" borderId="1" xfId="7" applyFont="1" applyBorder="1" applyAlignment="1">
      <alignment horizontal="center" vertical="center" wrapText="1"/>
    </xf>
    <xf numFmtId="0" fontId="0" fillId="22" borderId="1" xfId="0" applyFont="1" applyFill="1" applyBorder="1" applyAlignment="1">
      <alignment horizontal="center" vertical="center" wrapText="1"/>
    </xf>
    <xf numFmtId="9" fontId="15" fillId="0" borderId="1" xfId="0" applyNumberFormat="1" applyFont="1" applyFill="1" applyBorder="1" applyAlignment="1">
      <alignment horizontal="center" vertical="center" wrapText="1"/>
    </xf>
    <xf numFmtId="0" fontId="21" fillId="9" borderId="19" xfId="7" applyFont="1" applyBorder="1" applyAlignment="1">
      <alignment horizontal="center" vertical="center"/>
    </xf>
    <xf numFmtId="0" fontId="21" fillId="9" borderId="20" xfId="7" applyFont="1" applyBorder="1" applyAlignment="1">
      <alignment horizontal="center" vertical="center"/>
    </xf>
    <xf numFmtId="0" fontId="21" fillId="9" borderId="13" xfId="7" applyFont="1" applyBorder="1" applyAlignment="1">
      <alignment horizontal="center" vertical="center"/>
    </xf>
    <xf numFmtId="9" fontId="15" fillId="0" borderId="144" xfId="23" applyNumberFormat="1" applyFont="1" applyFill="1" applyBorder="1" applyAlignment="1">
      <alignment horizontal="center" vertical="center" wrapText="1"/>
    </xf>
    <xf numFmtId="0" fontId="15" fillId="0" borderId="89" xfId="23" applyFont="1" applyFill="1" applyBorder="1" applyAlignment="1">
      <alignment horizontal="center" vertical="center" wrapText="1"/>
    </xf>
    <xf numFmtId="0" fontId="15" fillId="0" borderId="90" xfId="23" applyFont="1" applyFill="1" applyBorder="1" applyAlignment="1">
      <alignment horizontal="center" vertical="center" wrapText="1"/>
    </xf>
    <xf numFmtId="0" fontId="15" fillId="0" borderId="8" xfId="23" applyFont="1" applyFill="1" applyBorder="1" applyAlignment="1">
      <alignment horizontal="left" vertical="center" wrapText="1"/>
    </xf>
    <xf numFmtId="0" fontId="15" fillId="0" borderId="9" xfId="23" applyFont="1" applyFill="1" applyBorder="1" applyAlignment="1">
      <alignment horizontal="left" vertical="center" wrapText="1"/>
    </xf>
    <xf numFmtId="0" fontId="15" fillId="0" borderId="10" xfId="23" applyFont="1" applyFill="1" applyBorder="1" applyAlignment="1">
      <alignment horizontal="left" vertical="center" wrapText="1"/>
    </xf>
    <xf numFmtId="10" fontId="15" fillId="0" borderId="135" xfId="23" applyNumberFormat="1" applyFont="1" applyFill="1" applyBorder="1" applyAlignment="1">
      <alignment horizontal="center" vertical="center" wrapText="1"/>
    </xf>
    <xf numFmtId="0" fontId="15" fillId="0" borderId="138" xfId="23" applyFont="1" applyFill="1" applyBorder="1" applyAlignment="1">
      <alignment horizontal="center" vertical="center" wrapText="1"/>
    </xf>
    <xf numFmtId="0" fontId="15" fillId="0" borderId="141" xfId="23" applyFont="1" applyFill="1" applyBorder="1" applyAlignment="1">
      <alignment horizontal="center" vertical="center" wrapText="1"/>
    </xf>
    <xf numFmtId="49" fontId="15" fillId="0" borderId="144" xfId="23" applyNumberFormat="1" applyFont="1" applyFill="1" applyBorder="1" applyAlignment="1">
      <alignment horizontal="left" vertical="center" wrapText="1"/>
    </xf>
    <xf numFmtId="49" fontId="15" fillId="0" borderId="89" xfId="23" applyNumberFormat="1" applyFont="1" applyFill="1" applyBorder="1" applyAlignment="1">
      <alignment horizontal="left" vertical="center" wrapText="1"/>
    </xf>
    <xf numFmtId="49" fontId="15" fillId="0" borderId="90" xfId="23" applyNumberFormat="1" applyFont="1" applyFill="1" applyBorder="1" applyAlignment="1">
      <alignment horizontal="left" vertical="center" wrapText="1"/>
    </xf>
    <xf numFmtId="0" fontId="0" fillId="0" borderId="45"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16" xfId="0" applyFont="1" applyFill="1" applyBorder="1" applyAlignment="1">
      <alignment horizontal="center" vertical="center" wrapText="1"/>
    </xf>
    <xf numFmtId="49" fontId="15" fillId="0" borderId="204" xfId="23" applyNumberFormat="1" applyFont="1" applyFill="1" applyBorder="1" applyAlignment="1">
      <alignment horizontal="left" vertical="center" wrapText="1"/>
    </xf>
    <xf numFmtId="49" fontId="15" fillId="0" borderId="206" xfId="23" applyNumberFormat="1" applyFont="1" applyFill="1" applyBorder="1" applyAlignment="1">
      <alignment horizontal="left" vertical="center" wrapText="1"/>
    </xf>
    <xf numFmtId="49" fontId="15" fillId="0" borderId="208" xfId="23" applyNumberFormat="1" applyFont="1" applyFill="1" applyBorder="1" applyAlignment="1">
      <alignment horizontal="left" vertical="center" wrapText="1"/>
    </xf>
    <xf numFmtId="0" fontId="87" fillId="9" borderId="74" xfId="7" applyFont="1" applyBorder="1" applyAlignment="1">
      <alignment horizontal="center" vertical="center"/>
    </xf>
    <xf numFmtId="0" fontId="87" fillId="9" borderId="74" xfId="7" applyFont="1" applyBorder="1" applyAlignment="1">
      <alignment horizontal="center" vertical="center" wrapText="1"/>
    </xf>
    <xf numFmtId="0" fontId="8" fillId="5" borderId="19" xfId="0" applyFont="1" applyFill="1" applyBorder="1" applyAlignment="1">
      <alignment horizontal="center" vertical="center" wrapText="1"/>
    </xf>
    <xf numFmtId="9" fontId="6" fillId="0" borderId="8" xfId="0" applyNumberFormat="1"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9" fontId="6" fillId="0" borderId="1" xfId="0" applyNumberFormat="1" applyFont="1" applyBorder="1" applyAlignment="1">
      <alignment horizontal="center" vertical="center" wrapText="1"/>
    </xf>
    <xf numFmtId="0" fontId="6" fillId="5" borderId="45"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21" fillId="9" borderId="74" xfId="7" applyFont="1" applyBorder="1" applyAlignment="1">
      <alignment horizontal="center" vertical="center" wrapText="1"/>
    </xf>
    <xf numFmtId="0" fontId="15" fillId="22" borderId="1"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9" fontId="6" fillId="0" borderId="8" xfId="4" applyFont="1" applyBorder="1" applyAlignment="1">
      <alignment horizontal="center" vertical="center"/>
    </xf>
    <xf numFmtId="9" fontId="6" fillId="0" borderId="10" xfId="4" applyFont="1" applyBorder="1" applyAlignment="1">
      <alignment horizontal="center" vertical="center"/>
    </xf>
    <xf numFmtId="0" fontId="0" fillId="0" borderId="8" xfId="0" applyFont="1" applyBorder="1" applyAlignment="1">
      <alignment horizontal="left" vertical="center" wrapText="1"/>
    </xf>
    <xf numFmtId="0" fontId="6" fillId="0" borderId="10" xfId="0" applyFont="1" applyBorder="1" applyAlignment="1">
      <alignment horizontal="left" vertical="center" wrapText="1"/>
    </xf>
    <xf numFmtId="9" fontId="6" fillId="5" borderId="8" xfId="4" applyFont="1" applyFill="1" applyBorder="1" applyAlignment="1">
      <alignment horizontal="center" vertical="center"/>
    </xf>
    <xf numFmtId="9" fontId="6" fillId="5" borderId="10" xfId="4" applyFont="1" applyFill="1" applyBorder="1" applyAlignment="1">
      <alignment horizontal="center" vertical="center"/>
    </xf>
    <xf numFmtId="9" fontId="6" fillId="5" borderId="9" xfId="4" applyFont="1" applyFill="1" applyBorder="1" applyAlignment="1">
      <alignment horizontal="center" vertical="center"/>
    </xf>
    <xf numFmtId="0" fontId="21" fillId="43" borderId="11" xfId="7" applyFont="1" applyFill="1" applyBorder="1" applyAlignment="1">
      <alignment horizontal="center" vertical="center" wrapText="1"/>
    </xf>
    <xf numFmtId="0" fontId="21" fillId="43" borderId="0" xfId="7" applyFont="1" applyFill="1" applyBorder="1" applyAlignment="1">
      <alignment horizontal="center" vertical="center" wrapText="1"/>
    </xf>
    <xf numFmtId="0" fontId="6" fillId="0" borderId="8" xfId="0" applyFont="1" applyBorder="1" applyAlignment="1">
      <alignment horizontal="left" vertical="center" wrapText="1"/>
    </xf>
    <xf numFmtId="0" fontId="21" fillId="9" borderId="45" xfId="7" applyFont="1" applyBorder="1" applyAlignment="1">
      <alignment horizontal="center" vertical="center" wrapText="1"/>
    </xf>
    <xf numFmtId="0" fontId="21" fillId="9" borderId="12" xfId="7" applyFont="1" applyBorder="1" applyAlignment="1">
      <alignment horizontal="center" vertical="center" wrapText="1"/>
    </xf>
    <xf numFmtId="0" fontId="21" fillId="9" borderId="30" xfId="7" applyFont="1" applyBorder="1" applyAlignment="1">
      <alignment horizontal="center" vertical="center" wrapText="1"/>
    </xf>
    <xf numFmtId="1" fontId="15" fillId="5" borderId="8" xfId="0" applyNumberFormat="1" applyFont="1" applyFill="1" applyBorder="1" applyAlignment="1">
      <alignment horizontal="center" vertical="center" wrapText="1"/>
    </xf>
    <xf numFmtId="0" fontId="6" fillId="5" borderId="8" xfId="0" applyFont="1" applyFill="1" applyBorder="1" applyAlignment="1">
      <alignment horizontal="center" vertical="center" wrapText="1"/>
    </xf>
    <xf numFmtId="1" fontId="15" fillId="5" borderId="10" xfId="0" applyNumberFormat="1" applyFont="1" applyFill="1" applyBorder="1" applyAlignment="1">
      <alignment horizontal="center" vertical="center" wrapText="1"/>
    </xf>
    <xf numFmtId="0" fontId="21" fillId="9" borderId="45" xfId="7" applyFont="1" applyBorder="1" applyAlignment="1">
      <alignment horizontal="center" vertical="center"/>
    </xf>
    <xf numFmtId="0" fontId="21" fillId="9" borderId="12" xfId="7" applyFont="1" applyBorder="1" applyAlignment="1">
      <alignment horizontal="center" vertical="center"/>
    </xf>
    <xf numFmtId="0" fontId="21" fillId="9" borderId="30" xfId="7" applyFont="1" applyBorder="1" applyAlignment="1">
      <alignment horizontal="center" vertical="center"/>
    </xf>
    <xf numFmtId="0" fontId="21" fillId="9" borderId="16" xfId="7" applyFont="1" applyBorder="1" applyAlignment="1">
      <alignment horizontal="center" vertical="center"/>
    </xf>
    <xf numFmtId="0" fontId="21" fillId="9" borderId="17" xfId="7" applyFont="1" applyBorder="1" applyAlignment="1">
      <alignment horizontal="center" vertical="center"/>
    </xf>
    <xf numFmtId="0" fontId="21" fillId="9" borderId="18" xfId="7"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9" fontId="6" fillId="5" borderId="1" xfId="0" applyNumberFormat="1" applyFont="1" applyFill="1" applyBorder="1" applyAlignment="1">
      <alignment horizontal="center" vertical="center"/>
    </xf>
    <xf numFmtId="0" fontId="6" fillId="5" borderId="1" xfId="0" applyFont="1" applyFill="1" applyBorder="1" applyAlignment="1">
      <alignment horizontal="center" vertical="center"/>
    </xf>
    <xf numFmtId="1" fontId="15" fillId="0" borderId="8" xfId="0" applyNumberFormat="1" applyFont="1" applyFill="1" applyBorder="1" applyAlignment="1">
      <alignment horizontal="center" vertical="center" wrapText="1"/>
    </xf>
    <xf numFmtId="1" fontId="15" fillId="0" borderId="10" xfId="0" applyNumberFormat="1" applyFont="1" applyFill="1" applyBorder="1" applyAlignment="1">
      <alignment horizontal="center" vertical="center" wrapText="1"/>
    </xf>
    <xf numFmtId="1" fontId="15" fillId="0" borderId="1" xfId="0" applyNumberFormat="1" applyFont="1" applyFill="1" applyBorder="1" applyAlignment="1">
      <alignment horizontal="left" vertical="center" wrapText="1"/>
    </xf>
    <xf numFmtId="1" fontId="1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9" fontId="6" fillId="5" borderId="135" xfId="0" applyNumberFormat="1" applyFont="1" applyFill="1" applyBorder="1" applyAlignment="1">
      <alignment horizontal="center" vertical="center"/>
    </xf>
    <xf numFmtId="0" fontId="6" fillId="5" borderId="138" xfId="0" applyFont="1" applyFill="1" applyBorder="1" applyAlignment="1">
      <alignment horizontal="center" vertical="center"/>
    </xf>
    <xf numFmtId="0" fontId="6" fillId="5" borderId="141" xfId="0" applyFont="1" applyFill="1" applyBorder="1" applyAlignment="1">
      <alignment horizontal="center" vertical="center"/>
    </xf>
    <xf numFmtId="9" fontId="6" fillId="5" borderId="8" xfId="0" applyNumberFormat="1" applyFont="1" applyFill="1" applyBorder="1" applyAlignment="1">
      <alignment horizontal="center" vertical="center"/>
    </xf>
    <xf numFmtId="0" fontId="6" fillId="5" borderId="9" xfId="0" applyFont="1" applyFill="1" applyBorder="1" applyAlignment="1">
      <alignment horizontal="center" vertical="center"/>
    </xf>
    <xf numFmtId="0" fontId="6" fillId="5" borderId="10" xfId="0" applyFont="1" applyFill="1" applyBorder="1" applyAlignment="1">
      <alignment horizontal="center" vertical="center"/>
    </xf>
    <xf numFmtId="9" fontId="6" fillId="0" borderId="9" xfId="0" applyNumberFormat="1" applyFont="1" applyBorder="1" applyAlignment="1">
      <alignment horizontal="center" vertical="center" wrapText="1"/>
    </xf>
    <xf numFmtId="9" fontId="6" fillId="0" borderId="10" xfId="0" applyNumberFormat="1" applyFont="1" applyBorder="1" applyAlignment="1">
      <alignment horizontal="center" vertical="center" wrapText="1"/>
    </xf>
    <xf numFmtId="0" fontId="6" fillId="0" borderId="8" xfId="0" applyFont="1" applyBorder="1" applyAlignment="1">
      <alignment horizontal="center" vertical="center" wrapText="1"/>
    </xf>
    <xf numFmtId="0" fontId="0" fillId="0" borderId="9" xfId="0" applyFont="1" applyBorder="1" applyAlignment="1">
      <alignment horizontal="left" vertical="center" wrapText="1"/>
    </xf>
    <xf numFmtId="0" fontId="0" fillId="0" borderId="10" xfId="0" applyFont="1" applyBorder="1" applyAlignment="1">
      <alignment horizontal="left" vertical="center" wrapText="1"/>
    </xf>
    <xf numFmtId="9" fontId="6" fillId="0" borderId="9" xfId="4" applyFont="1" applyBorder="1" applyAlignment="1">
      <alignment horizontal="center" vertical="center"/>
    </xf>
    <xf numFmtId="9" fontId="6" fillId="0" borderId="8" xfId="0" applyNumberFormat="1" applyFont="1" applyBorder="1" applyAlignment="1">
      <alignment horizontal="center" vertical="center"/>
    </xf>
    <xf numFmtId="9" fontId="6" fillId="0" borderId="9" xfId="0" applyNumberFormat="1" applyFont="1" applyBorder="1" applyAlignment="1">
      <alignment horizontal="center" vertical="center"/>
    </xf>
    <xf numFmtId="9" fontId="6" fillId="0" borderId="10" xfId="0" applyNumberFormat="1" applyFont="1" applyBorder="1" applyAlignment="1">
      <alignment horizontal="center" vertical="center"/>
    </xf>
    <xf numFmtId="0" fontId="0" fillId="0" borderId="8" xfId="0" applyFont="1" applyBorder="1" applyAlignment="1">
      <alignment horizontal="center" vertical="center" wrapText="1"/>
    </xf>
    <xf numFmtId="0" fontId="0" fillId="0" borderId="9" xfId="0" applyFont="1" applyBorder="1" applyAlignment="1">
      <alignment horizontal="center" vertical="center" wrapText="1"/>
    </xf>
    <xf numFmtId="0" fontId="0" fillId="0" borderId="10" xfId="0" applyFont="1" applyBorder="1" applyAlignment="1">
      <alignment horizontal="center" vertical="center" wrapText="1"/>
    </xf>
    <xf numFmtId="0" fontId="6" fillId="0" borderId="9" xfId="0" applyFont="1" applyBorder="1" applyAlignment="1">
      <alignment horizontal="left" vertical="center" wrapText="1"/>
    </xf>
    <xf numFmtId="0" fontId="102" fillId="5" borderId="8" xfId="0" applyFont="1" applyFill="1" applyBorder="1" applyAlignment="1">
      <alignment horizontal="left" vertical="center" wrapText="1"/>
    </xf>
    <xf numFmtId="0" fontId="102" fillId="5" borderId="9" xfId="0" applyFont="1" applyFill="1" applyBorder="1" applyAlignment="1">
      <alignment horizontal="left" vertical="center" wrapText="1"/>
    </xf>
    <xf numFmtId="0" fontId="102" fillId="5" borderId="10" xfId="0" applyFont="1" applyFill="1" applyBorder="1" applyAlignment="1">
      <alignment horizontal="left" vertical="center" wrapText="1"/>
    </xf>
    <xf numFmtId="0" fontId="15" fillId="0" borderId="1" xfId="0" applyFont="1" applyFill="1" applyBorder="1" applyAlignment="1">
      <alignment horizontal="center" vertical="center" wrapText="1" readingOrder="1"/>
    </xf>
    <xf numFmtId="0" fontId="15" fillId="18" borderId="1" xfId="0" applyFont="1" applyFill="1" applyBorder="1" applyAlignment="1">
      <alignment horizontal="center" vertical="center" wrapText="1"/>
    </xf>
    <xf numFmtId="1" fontId="15" fillId="18" borderId="1" xfId="0" applyNumberFormat="1" applyFont="1" applyFill="1" applyBorder="1" applyAlignment="1">
      <alignment horizontal="center" vertical="center" wrapText="1"/>
    </xf>
    <xf numFmtId="0" fontId="6" fillId="5" borderId="148" xfId="0" applyFont="1" applyFill="1" applyBorder="1" applyAlignment="1">
      <alignment horizontal="center" vertical="center"/>
    </xf>
    <xf numFmtId="0" fontId="6" fillId="5" borderId="233" xfId="0" applyFont="1" applyFill="1" applyBorder="1" applyAlignment="1">
      <alignment horizontal="center" vertical="center"/>
    </xf>
    <xf numFmtId="0" fontId="6" fillId="5" borderId="149" xfId="0" applyFont="1" applyFill="1" applyBorder="1" applyAlignment="1">
      <alignment horizontal="center" vertical="center"/>
    </xf>
    <xf numFmtId="9" fontId="15" fillId="18" borderId="1" xfId="0" applyNumberFormat="1" applyFont="1" applyFill="1" applyBorder="1" applyAlignment="1">
      <alignment horizontal="center" vertical="center" wrapText="1"/>
    </xf>
    <xf numFmtId="0" fontId="15" fillId="18" borderId="1" xfId="0" applyFont="1" applyFill="1" applyBorder="1" applyAlignment="1">
      <alignment horizontal="center" vertical="center" wrapText="1" readingOrder="1"/>
    </xf>
    <xf numFmtId="0" fontId="21" fillId="43" borderId="0" xfId="0" applyFont="1" applyFill="1" applyAlignment="1">
      <alignment horizontal="center" vertical="center"/>
    </xf>
    <xf numFmtId="0" fontId="21" fillId="43" borderId="232" xfId="0" applyFont="1" applyFill="1" applyBorder="1" applyAlignment="1">
      <alignment horizontal="center" vertical="center"/>
    </xf>
    <xf numFmtId="9" fontId="6" fillId="0" borderId="155" xfId="0" applyNumberFormat="1" applyFont="1" applyBorder="1" applyAlignment="1">
      <alignment horizontal="center" vertical="center"/>
    </xf>
    <xf numFmtId="0" fontId="6" fillId="0" borderId="157" xfId="0" applyFont="1" applyBorder="1" applyAlignment="1">
      <alignment horizontal="center" vertical="center"/>
    </xf>
    <xf numFmtId="0" fontId="6" fillId="0" borderId="159" xfId="0" applyFont="1" applyBorder="1" applyAlignment="1">
      <alignment horizontal="center" vertical="center"/>
    </xf>
    <xf numFmtId="9" fontId="6" fillId="0" borderId="0" xfId="0" applyNumberFormat="1" applyFont="1" applyAlignment="1">
      <alignment horizontal="center" vertical="center" wrapText="1"/>
    </xf>
    <xf numFmtId="0" fontId="6" fillId="0" borderId="0" xfId="0" applyFont="1" applyAlignment="1">
      <alignment horizontal="center" vertical="center" wrapText="1"/>
    </xf>
    <xf numFmtId="0" fontId="6" fillId="0" borderId="17" xfId="0" applyFont="1" applyBorder="1" applyAlignment="1">
      <alignment horizontal="center" vertical="center" wrapText="1"/>
    </xf>
    <xf numFmtId="9" fontId="6" fillId="0" borderId="155" xfId="4" applyFont="1" applyBorder="1" applyAlignment="1">
      <alignment horizontal="center" vertical="center"/>
    </xf>
    <xf numFmtId="9" fontId="6" fillId="0" borderId="157" xfId="4" applyFont="1" applyBorder="1" applyAlignment="1">
      <alignment horizontal="center" vertical="center"/>
    </xf>
    <xf numFmtId="9" fontId="6" fillId="0" borderId="159" xfId="4" applyFont="1" applyBorder="1" applyAlignment="1">
      <alignment horizontal="center" vertical="center"/>
    </xf>
    <xf numFmtId="0" fontId="21" fillId="9" borderId="151" xfId="7" applyFont="1" applyBorder="1" applyAlignment="1">
      <alignment horizontal="center" vertical="center"/>
    </xf>
    <xf numFmtId="0" fontId="21" fillId="9" borderId="0" xfId="7" applyFont="1" applyBorder="1" applyAlignment="1">
      <alignment horizontal="center" vertical="center"/>
    </xf>
    <xf numFmtId="9" fontId="15" fillId="0" borderId="1" xfId="4" applyFont="1" applyBorder="1" applyAlignment="1">
      <alignment horizontal="center" vertical="center" wrapText="1"/>
    </xf>
    <xf numFmtId="0" fontId="15" fillId="0" borderId="1" xfId="0" applyFont="1" applyBorder="1" applyAlignment="1">
      <alignment horizontal="left" wrapText="1"/>
    </xf>
    <xf numFmtId="0" fontId="15" fillId="0" borderId="1" xfId="0" applyFont="1" applyBorder="1" applyAlignment="1">
      <alignment horizontal="left"/>
    </xf>
    <xf numFmtId="9" fontId="15" fillId="0" borderId="1" xfId="0" applyNumberFormat="1" applyFont="1" applyBorder="1" applyAlignment="1">
      <alignment horizontal="center" vertical="center"/>
    </xf>
    <xf numFmtId="0" fontId="15" fillId="0" borderId="1" xfId="0" applyFont="1" applyBorder="1" applyAlignment="1">
      <alignment horizontal="center" vertical="center"/>
    </xf>
    <xf numFmtId="0" fontId="24" fillId="9" borderId="0" xfId="7" applyFont="1" applyAlignment="1">
      <alignment horizontal="center" vertical="center"/>
    </xf>
    <xf numFmtId="0" fontId="15" fillId="22" borderId="1" xfId="23" applyFont="1" applyFill="1" applyBorder="1" applyAlignment="1">
      <alignment horizontal="center" vertical="center" wrapText="1"/>
    </xf>
    <xf numFmtId="0" fontId="15" fillId="5" borderId="1" xfId="23" applyFont="1" applyFill="1" applyBorder="1" applyAlignment="1">
      <alignment horizontal="center" vertical="center" wrapText="1"/>
    </xf>
    <xf numFmtId="9" fontId="15" fillId="5" borderId="1" xfId="23" applyNumberFormat="1" applyFont="1" applyFill="1" applyBorder="1" applyAlignment="1">
      <alignment horizontal="center" vertical="center" wrapText="1"/>
    </xf>
    <xf numFmtId="9" fontId="0" fillId="0" borderId="8" xfId="0" applyNumberFormat="1" applyFont="1" applyBorder="1" applyAlignment="1">
      <alignment horizontal="center" vertical="center"/>
    </xf>
    <xf numFmtId="9" fontId="0" fillId="0" borderId="9" xfId="0" applyNumberFormat="1" applyFont="1" applyBorder="1" applyAlignment="1">
      <alignment horizontal="center" vertical="center"/>
    </xf>
    <xf numFmtId="0" fontId="0" fillId="0" borderId="9" xfId="0" applyFont="1" applyBorder="1" applyAlignment="1">
      <alignment horizontal="center" vertical="center"/>
    </xf>
    <xf numFmtId="0" fontId="0" fillId="0" borderId="10" xfId="0" applyFont="1" applyBorder="1" applyAlignment="1">
      <alignment horizontal="center" vertical="center"/>
    </xf>
    <xf numFmtId="10" fontId="0" fillId="33" borderId="81" xfId="4" applyNumberFormat="1" applyFont="1" applyFill="1" applyBorder="1" applyAlignment="1">
      <alignment horizontal="center" vertical="center"/>
    </xf>
    <xf numFmtId="10" fontId="0" fillId="33" borderId="82" xfId="4" applyNumberFormat="1" applyFont="1" applyFill="1" applyBorder="1" applyAlignment="1">
      <alignment horizontal="center" vertical="center"/>
    </xf>
    <xf numFmtId="0" fontId="24" fillId="9" borderId="45" xfId="7" applyFont="1" applyBorder="1" applyAlignment="1">
      <alignment horizontal="center" vertical="center" wrapText="1"/>
    </xf>
    <xf numFmtId="0" fontId="24" fillId="9" borderId="12" xfId="7" applyFont="1" applyBorder="1" applyAlignment="1">
      <alignment horizontal="center" vertical="center" wrapText="1"/>
    </xf>
    <xf numFmtId="0" fontId="24" fillId="9" borderId="30" xfId="7" applyFont="1" applyBorder="1" applyAlignment="1">
      <alignment horizontal="center" vertical="center" wrapText="1"/>
    </xf>
    <xf numFmtId="0" fontId="0" fillId="0" borderId="8" xfId="0" applyFont="1" applyFill="1" applyBorder="1" applyAlignment="1">
      <alignment horizontal="left" wrapText="1"/>
    </xf>
    <xf numFmtId="0" fontId="0" fillId="0" borderId="10" xfId="0" applyFont="1" applyFill="1" applyBorder="1" applyAlignment="1">
      <alignment horizontal="left" wrapText="1"/>
    </xf>
    <xf numFmtId="9" fontId="0" fillId="0" borderId="10" xfId="0" applyNumberFormat="1" applyFont="1" applyBorder="1" applyAlignment="1">
      <alignment horizontal="center" vertical="center"/>
    </xf>
    <xf numFmtId="10" fontId="0" fillId="33" borderId="97" xfId="4" applyNumberFormat="1" applyFont="1" applyFill="1" applyBorder="1" applyAlignment="1">
      <alignment horizontal="center" vertical="center"/>
    </xf>
    <xf numFmtId="10" fontId="0" fillId="33" borderId="94" xfId="4" applyNumberFormat="1" applyFont="1" applyFill="1" applyBorder="1" applyAlignment="1">
      <alignment horizontal="center" vertical="center"/>
    </xf>
    <xf numFmtId="10" fontId="0" fillId="33" borderId="80" xfId="4" applyNumberFormat="1" applyFont="1" applyFill="1" applyBorder="1" applyAlignment="1">
      <alignment horizontal="center" vertical="center"/>
    </xf>
    <xf numFmtId="10" fontId="0" fillId="33" borderId="75" xfId="4" applyNumberFormat="1" applyFont="1" applyFill="1" applyBorder="1" applyAlignment="1">
      <alignment horizontal="center" vertical="center"/>
    </xf>
    <xf numFmtId="0" fontId="0" fillId="0" borderId="21" xfId="0" applyFont="1" applyFill="1" applyBorder="1" applyAlignment="1">
      <alignment horizontal="left" vertical="center" wrapText="1"/>
    </xf>
    <xf numFmtId="0" fontId="0" fillId="0" borderId="23" xfId="0" applyFont="1" applyFill="1" applyBorder="1" applyAlignment="1">
      <alignment horizontal="left" vertical="center" wrapText="1"/>
    </xf>
    <xf numFmtId="10" fontId="0" fillId="33" borderId="75" xfId="28" applyNumberFormat="1" applyFont="1" applyFill="1" applyBorder="1" applyAlignment="1">
      <alignment horizontal="center" vertical="center"/>
    </xf>
    <xf numFmtId="10" fontId="0" fillId="33" borderId="82" xfId="28" applyNumberFormat="1" applyFont="1" applyFill="1" applyBorder="1" applyAlignment="1">
      <alignment horizontal="center" vertical="center"/>
    </xf>
    <xf numFmtId="10" fontId="0" fillId="33" borderId="83" xfId="28" applyNumberFormat="1" applyFont="1" applyFill="1" applyBorder="1" applyAlignment="1">
      <alignment horizontal="center" vertical="center"/>
    </xf>
    <xf numFmtId="0" fontId="36" fillId="0" borderId="0" xfId="0" applyFont="1" applyFill="1" applyAlignment="1">
      <alignment horizontal="left" vertical="center" wrapText="1"/>
    </xf>
    <xf numFmtId="0" fontId="0" fillId="0" borderId="1" xfId="0" applyFont="1" applyFill="1" applyBorder="1" applyAlignment="1">
      <alignment horizontal="left" vertical="center" wrapText="1"/>
    </xf>
    <xf numFmtId="10" fontId="0" fillId="33" borderId="94" xfId="28" applyNumberFormat="1" applyFont="1" applyFill="1" applyBorder="1" applyAlignment="1">
      <alignment horizontal="center" vertical="center"/>
    </xf>
    <xf numFmtId="10" fontId="0" fillId="33" borderId="98" xfId="28" applyNumberFormat="1" applyFont="1" applyFill="1" applyBorder="1" applyAlignment="1">
      <alignment horizontal="center" vertical="center"/>
    </xf>
    <xf numFmtId="0" fontId="24" fillId="9" borderId="0" xfId="7" applyAlignment="1">
      <alignment horizontal="center"/>
    </xf>
    <xf numFmtId="0" fontId="21" fillId="40" borderId="195" xfId="0" applyFont="1" applyFill="1" applyBorder="1" applyAlignment="1">
      <alignment horizontal="center" vertical="center" wrapText="1"/>
    </xf>
    <xf numFmtId="0" fontId="21" fillId="40" borderId="0" xfId="0" applyFont="1" applyFill="1" applyBorder="1" applyAlignment="1">
      <alignment horizontal="center" vertical="center"/>
    </xf>
    <xf numFmtId="0" fontId="21" fillId="0" borderId="0" xfId="0" applyFont="1" applyFill="1" applyBorder="1" applyAlignment="1">
      <alignment horizontal="center"/>
    </xf>
    <xf numFmtId="10" fontId="0" fillId="33" borderId="84" xfId="28" applyNumberFormat="1" applyFont="1" applyFill="1" applyBorder="1" applyAlignment="1">
      <alignment horizontal="center" vertical="center"/>
    </xf>
    <xf numFmtId="0" fontId="108" fillId="43" borderId="151" xfId="7" applyFont="1" applyFill="1" applyBorder="1" applyAlignment="1">
      <alignment horizontal="center" vertical="center" wrapText="1"/>
    </xf>
    <xf numFmtId="0" fontId="108" fillId="43" borderId="0" xfId="7" applyFont="1" applyFill="1" applyAlignment="1">
      <alignment horizontal="center" vertical="center" wrapText="1"/>
    </xf>
    <xf numFmtId="9" fontId="61" fillId="5" borderId="263" xfId="4" applyFont="1" applyFill="1" applyBorder="1" applyAlignment="1">
      <alignment horizontal="center" vertical="center" wrapText="1"/>
    </xf>
    <xf numFmtId="9" fontId="61" fillId="5" borderId="264" xfId="4" applyFont="1" applyFill="1" applyBorder="1" applyAlignment="1">
      <alignment horizontal="center" vertical="center" wrapText="1"/>
    </xf>
    <xf numFmtId="9" fontId="61" fillId="5" borderId="200" xfId="4" applyFont="1" applyFill="1" applyBorder="1" applyAlignment="1">
      <alignment horizontal="center" vertical="center" wrapText="1"/>
    </xf>
    <xf numFmtId="0" fontId="0" fillId="0" borderId="265" xfId="0" applyFont="1" applyBorder="1" applyAlignment="1">
      <alignment horizontal="center" vertical="center" wrapText="1"/>
    </xf>
    <xf numFmtId="0" fontId="0" fillId="0" borderId="267" xfId="0" applyFont="1" applyBorder="1" applyAlignment="1">
      <alignment horizontal="center" vertical="center" wrapText="1"/>
    </xf>
    <xf numFmtId="0" fontId="0" fillId="0" borderId="269" xfId="0" applyFont="1" applyBorder="1" applyAlignment="1">
      <alignment horizontal="center" vertical="center" wrapText="1"/>
    </xf>
    <xf numFmtId="0" fontId="36" fillId="5" borderId="266" xfId="0" applyFont="1" applyFill="1" applyBorder="1" applyAlignment="1">
      <alignment horizontal="center" vertical="center" wrapText="1"/>
    </xf>
    <xf numFmtId="0" fontId="36" fillId="5" borderId="268" xfId="0" applyFont="1" applyFill="1" applyBorder="1" applyAlignment="1">
      <alignment horizontal="center" vertical="center" wrapText="1"/>
    </xf>
    <xf numFmtId="0" fontId="61" fillId="5" borderId="197" xfId="0" applyFont="1" applyFill="1" applyBorder="1" applyAlignment="1">
      <alignment horizontal="center" vertical="center" wrapText="1"/>
    </xf>
    <xf numFmtId="0" fontId="61" fillId="5" borderId="199" xfId="0" applyFont="1" applyFill="1" applyBorder="1" applyAlignment="1">
      <alignment horizontal="center" vertical="center"/>
    </xf>
    <xf numFmtId="0" fontId="61" fillId="5" borderId="110" xfId="0" applyFont="1" applyFill="1" applyBorder="1" applyAlignment="1">
      <alignment horizontal="center" vertical="center"/>
    </xf>
    <xf numFmtId="0" fontId="36" fillId="5" borderId="271" xfId="0" applyFont="1" applyFill="1" applyBorder="1" applyAlignment="1">
      <alignment horizontal="center" vertical="top" wrapText="1"/>
    </xf>
    <xf numFmtId="0" fontId="36" fillId="5" borderId="268" xfId="0" applyFont="1" applyFill="1" applyBorder="1" applyAlignment="1">
      <alignment horizontal="center" vertical="top" wrapText="1"/>
    </xf>
    <xf numFmtId="0" fontId="36" fillId="5" borderId="270" xfId="0" applyFont="1" applyFill="1" applyBorder="1" applyAlignment="1">
      <alignment horizontal="center" vertical="top" wrapText="1"/>
    </xf>
    <xf numFmtId="9" fontId="61" fillId="5" borderId="272" xfId="4" applyFont="1" applyFill="1" applyBorder="1" applyAlignment="1">
      <alignment horizontal="center" vertical="center" wrapText="1"/>
    </xf>
    <xf numFmtId="9" fontId="61" fillId="5" borderId="273" xfId="4" applyFont="1" applyFill="1" applyBorder="1" applyAlignment="1">
      <alignment horizontal="center" vertical="center" wrapText="1"/>
    </xf>
    <xf numFmtId="9" fontId="61" fillId="5" borderId="274" xfId="4" applyFont="1" applyFill="1" applyBorder="1" applyAlignment="1">
      <alignment horizontal="center" vertical="center" wrapText="1"/>
    </xf>
    <xf numFmtId="0" fontId="61" fillId="5" borderId="8" xfId="0" applyFont="1" applyFill="1" applyBorder="1" applyAlignment="1">
      <alignment horizontal="center" vertical="center" wrapText="1"/>
    </xf>
    <xf numFmtId="0" fontId="61" fillId="5" borderId="9" xfId="0" applyFont="1" applyFill="1" applyBorder="1" applyAlignment="1">
      <alignment horizontal="center" vertical="center" wrapText="1"/>
    </xf>
    <xf numFmtId="0" fontId="61" fillId="5" borderId="10" xfId="0" applyFont="1" applyFill="1" applyBorder="1" applyAlignment="1">
      <alignment horizontal="center" vertical="center" wrapText="1"/>
    </xf>
    <xf numFmtId="9" fontId="6" fillId="5" borderId="196" xfId="4" applyFont="1" applyFill="1" applyBorder="1" applyAlignment="1">
      <alignment horizontal="center" vertical="center" wrapText="1"/>
    </xf>
    <xf numFmtId="9" fontId="6" fillId="5" borderId="198" xfId="4" applyFont="1" applyFill="1" applyBorder="1" applyAlignment="1">
      <alignment horizontal="center" vertical="center" wrapText="1"/>
    </xf>
    <xf numFmtId="9" fontId="6" fillId="5" borderId="109" xfId="4" applyFont="1" applyFill="1" applyBorder="1" applyAlignment="1">
      <alignment horizontal="center" vertical="center" wrapText="1"/>
    </xf>
    <xf numFmtId="9" fontId="61" fillId="5" borderId="196" xfId="4" applyFont="1" applyFill="1" applyBorder="1" applyAlignment="1">
      <alignment horizontal="center" vertical="center" wrapText="1"/>
    </xf>
    <xf numFmtId="9" fontId="61" fillId="5" borderId="198" xfId="4" applyFont="1" applyFill="1" applyBorder="1" applyAlignment="1">
      <alignment horizontal="center" vertical="center" wrapText="1"/>
    </xf>
    <xf numFmtId="9" fontId="61" fillId="5" borderId="109" xfId="4" applyFont="1" applyFill="1" applyBorder="1" applyAlignment="1">
      <alignment horizontal="center" vertical="center" wrapText="1"/>
    </xf>
    <xf numFmtId="0" fontId="6" fillId="5" borderId="197" xfId="0" applyFont="1" applyFill="1" applyBorder="1" applyAlignment="1">
      <alignment horizontal="center" vertical="center" wrapText="1"/>
    </xf>
    <xf numFmtId="0" fontId="6" fillId="5" borderId="199" xfId="0" applyFont="1" applyFill="1" applyBorder="1" applyAlignment="1">
      <alignment horizontal="center" vertical="center"/>
    </xf>
    <xf numFmtId="0" fontId="6" fillId="5" borderId="110" xfId="0" applyFont="1" applyFill="1" applyBorder="1" applyAlignment="1">
      <alignment horizontal="center" vertical="center"/>
    </xf>
    <xf numFmtId="0" fontId="0" fillId="5" borderId="197" xfId="0" applyFont="1" applyFill="1" applyBorder="1" applyAlignment="1">
      <alignment horizontal="center" vertical="center" wrapText="1"/>
    </xf>
    <xf numFmtId="0" fontId="61" fillId="5" borderId="199" xfId="0" applyFont="1" applyFill="1" applyBorder="1" applyAlignment="1">
      <alignment horizontal="center" vertical="center" wrapText="1"/>
    </xf>
    <xf numFmtId="0" fontId="61" fillId="5" borderId="110" xfId="0" applyFont="1" applyFill="1" applyBorder="1" applyAlignment="1">
      <alignment horizontal="center" vertical="center" wrapText="1"/>
    </xf>
    <xf numFmtId="0" fontId="36" fillId="5" borderId="270" xfId="0" applyFont="1" applyFill="1" applyBorder="1" applyAlignment="1">
      <alignment horizontal="center" vertical="center" wrapText="1"/>
    </xf>
    <xf numFmtId="10" fontId="6" fillId="5" borderId="1" xfId="0" applyNumberFormat="1" applyFont="1" applyFill="1" applyBorder="1" applyAlignment="1">
      <alignment horizontal="center" vertical="center"/>
    </xf>
    <xf numFmtId="0" fontId="0" fillId="0" borderId="1" xfId="0" applyFont="1" applyBorder="1" applyAlignment="1">
      <alignment horizontal="center" vertical="center" wrapText="1"/>
    </xf>
    <xf numFmtId="0" fontId="21" fillId="28" borderId="2" xfId="23" applyFont="1" applyBorder="1" applyAlignment="1">
      <alignment horizontal="center" vertical="center" wrapText="1"/>
    </xf>
    <xf numFmtId="0" fontId="21" fillId="28" borderId="0" xfId="23" applyFont="1" applyBorder="1" applyAlignment="1">
      <alignment horizontal="center" vertical="center" wrapText="1"/>
    </xf>
    <xf numFmtId="0" fontId="6" fillId="39" borderId="8" xfId="0" applyFont="1" applyFill="1" applyBorder="1" applyAlignment="1">
      <alignment horizontal="center" vertical="center" wrapText="1"/>
    </xf>
    <xf numFmtId="0" fontId="6" fillId="39" borderId="9" xfId="0" applyFont="1" applyFill="1" applyBorder="1" applyAlignment="1">
      <alignment horizontal="center" vertical="center" wrapText="1"/>
    </xf>
    <xf numFmtId="0" fontId="15" fillId="39" borderId="8" xfId="0" applyFont="1" applyFill="1" applyBorder="1" applyAlignment="1">
      <alignment horizontal="center" vertical="center" wrapText="1"/>
    </xf>
    <xf numFmtId="0" fontId="15" fillId="39" borderId="9" xfId="0" applyFont="1" applyFill="1" applyBorder="1" applyAlignment="1">
      <alignment horizontal="center" vertical="center" wrapText="1"/>
    </xf>
    <xf numFmtId="9" fontId="15" fillId="39" borderId="8" xfId="0" applyNumberFormat="1" applyFont="1" applyFill="1" applyBorder="1" applyAlignment="1">
      <alignment horizontal="center" vertical="center" wrapText="1"/>
    </xf>
    <xf numFmtId="9" fontId="15" fillId="39" borderId="9" xfId="0" applyNumberFormat="1" applyFont="1" applyFill="1" applyBorder="1" applyAlignment="1">
      <alignment horizontal="center" vertical="center" wrapText="1"/>
    </xf>
    <xf numFmtId="0" fontId="6" fillId="39" borderId="72" xfId="0" applyFont="1" applyFill="1" applyBorder="1" applyAlignment="1">
      <alignment horizontal="center" vertical="center" wrapText="1"/>
    </xf>
    <xf numFmtId="0" fontId="6" fillId="39" borderId="111" xfId="0" applyFont="1" applyFill="1" applyBorder="1" applyAlignment="1">
      <alignment horizontal="center" vertical="center" wrapText="1"/>
    </xf>
    <xf numFmtId="0" fontId="6" fillId="39" borderId="177" xfId="0" applyFont="1" applyFill="1" applyBorder="1" applyAlignment="1">
      <alignment horizontal="left" vertical="center" wrapText="1"/>
    </xf>
    <xf numFmtId="0" fontId="6" fillId="39" borderId="181" xfId="0" applyFont="1" applyFill="1" applyBorder="1" applyAlignment="1">
      <alignment horizontal="left" vertical="center" wrapText="1"/>
    </xf>
    <xf numFmtId="0" fontId="6" fillId="39" borderId="188" xfId="0" applyFont="1" applyFill="1" applyBorder="1" applyAlignment="1">
      <alignment horizontal="left" vertical="center" wrapText="1"/>
    </xf>
    <xf numFmtId="0" fontId="21" fillId="9" borderId="0" xfId="7" applyFont="1" applyAlignment="1">
      <alignment horizontal="center" vertical="center"/>
    </xf>
    <xf numFmtId="0" fontId="61" fillId="0" borderId="8" xfId="0" applyFont="1" applyBorder="1" applyAlignment="1">
      <alignment horizontal="center" vertical="center" wrapText="1"/>
    </xf>
    <xf numFmtId="0" fontId="61" fillId="0" borderId="10" xfId="0" applyFont="1" applyBorder="1" applyAlignment="1">
      <alignment horizontal="center" vertical="center" wrapText="1"/>
    </xf>
    <xf numFmtId="0" fontId="109" fillId="0" borderId="1" xfId="0" applyFont="1" applyFill="1" applyBorder="1" applyAlignment="1">
      <alignment horizontal="left" vertical="center" wrapText="1"/>
    </xf>
    <xf numFmtId="0" fontId="109" fillId="0" borderId="45" xfId="0" applyFont="1" applyFill="1" applyBorder="1" applyAlignment="1">
      <alignment horizontal="center" vertical="center"/>
    </xf>
    <xf numFmtId="0" fontId="109" fillId="0" borderId="11" xfId="0" applyFont="1" applyFill="1" applyBorder="1" applyAlignment="1">
      <alignment horizontal="center" vertical="center"/>
    </xf>
    <xf numFmtId="0" fontId="109" fillId="0" borderId="16" xfId="0" applyFont="1" applyFill="1" applyBorder="1" applyAlignment="1">
      <alignment horizontal="center" vertical="center"/>
    </xf>
    <xf numFmtId="9" fontId="61" fillId="0" borderId="1" xfId="0" applyNumberFormat="1" applyFont="1" applyFill="1" applyBorder="1" applyAlignment="1">
      <alignment horizontal="center" vertical="center"/>
    </xf>
    <xf numFmtId="0" fontId="61" fillId="0" borderId="1" xfId="0" applyFont="1" applyFill="1" applyBorder="1" applyAlignment="1">
      <alignment horizontal="center" vertical="center"/>
    </xf>
    <xf numFmtId="0" fontId="61" fillId="0" borderId="1" xfId="0" applyFont="1" applyFill="1" applyBorder="1" applyAlignment="1">
      <alignment horizontal="left" vertical="center" wrapText="1"/>
    </xf>
    <xf numFmtId="9" fontId="61" fillId="5" borderId="1" xfId="0" applyNumberFormat="1" applyFont="1" applyFill="1" applyBorder="1" applyAlignment="1">
      <alignment horizontal="center" vertical="center"/>
    </xf>
    <xf numFmtId="0" fontId="61" fillId="5" borderId="1" xfId="0" applyFont="1" applyFill="1" applyBorder="1" applyAlignment="1">
      <alignment horizontal="center" vertical="center"/>
    </xf>
    <xf numFmtId="9" fontId="109" fillId="0" borderId="10" xfId="0" applyNumberFormat="1" applyFont="1" applyFill="1" applyBorder="1" applyAlignment="1">
      <alignment horizontal="center" vertical="center"/>
    </xf>
    <xf numFmtId="0" fontId="109" fillId="0" borderId="1" xfId="0" applyFont="1" applyFill="1" applyBorder="1" applyAlignment="1">
      <alignment horizontal="center" vertical="center"/>
    </xf>
    <xf numFmtId="0" fontId="109" fillId="0" borderId="8" xfId="0" applyFont="1" applyFill="1" applyBorder="1" applyAlignment="1">
      <alignment horizontal="center" vertical="center"/>
    </xf>
    <xf numFmtId="0" fontId="109" fillId="0" borderId="10" xfId="0" applyFont="1" applyFill="1" applyBorder="1" applyAlignment="1">
      <alignment horizontal="left" vertical="center" wrapText="1"/>
    </xf>
    <xf numFmtId="0" fontId="109" fillId="0" borderId="8" xfId="0" applyFont="1" applyFill="1" applyBorder="1" applyAlignment="1">
      <alignment horizontal="left" vertical="center" wrapText="1"/>
    </xf>
    <xf numFmtId="0" fontId="61" fillId="0" borderId="9" xfId="0" applyFont="1" applyBorder="1" applyAlignment="1">
      <alignment horizontal="center" vertical="center" wrapText="1"/>
    </xf>
    <xf numFmtId="9" fontId="109" fillId="0" borderId="1" xfId="0" applyNumberFormat="1" applyFont="1" applyFill="1" applyBorder="1" applyAlignment="1">
      <alignment horizontal="center" vertical="center"/>
    </xf>
    <xf numFmtId="0" fontId="61" fillId="0" borderId="1" xfId="0" applyFont="1" applyBorder="1" applyAlignment="1">
      <alignment horizontal="left" vertical="center" wrapText="1"/>
    </xf>
    <xf numFmtId="0" fontId="109" fillId="0" borderId="9" xfId="0" applyFont="1" applyFill="1" applyBorder="1" applyAlignment="1">
      <alignment horizontal="center" vertical="center" wrapText="1"/>
    </xf>
    <xf numFmtId="0" fontId="109" fillId="0" borderId="10" xfId="0" applyFont="1" applyFill="1" applyBorder="1" applyAlignment="1">
      <alignment horizontal="center" vertical="center" wrapText="1"/>
    </xf>
    <xf numFmtId="9" fontId="109" fillId="0" borderId="1" xfId="0" applyNumberFormat="1" applyFont="1" applyFill="1" applyBorder="1" applyAlignment="1">
      <alignment horizontal="center" vertical="center" wrapText="1"/>
    </xf>
    <xf numFmtId="0" fontId="109" fillId="0" borderId="1" xfId="0" applyFont="1" applyFill="1" applyBorder="1" applyAlignment="1">
      <alignment horizontal="center" vertical="center" wrapText="1"/>
    </xf>
    <xf numFmtId="0" fontId="109" fillId="0" borderId="1" xfId="0" applyFont="1" applyBorder="1" applyAlignment="1">
      <alignment horizontal="left" vertical="center" wrapText="1"/>
    </xf>
    <xf numFmtId="0" fontId="61" fillId="0" borderId="8" xfId="0" applyFont="1" applyFill="1" applyBorder="1" applyAlignment="1">
      <alignment horizontal="center" vertical="center"/>
    </xf>
    <xf numFmtId="0" fontId="61" fillId="0" borderId="8" xfId="0" applyFont="1" applyFill="1" applyBorder="1" applyAlignment="1">
      <alignment horizontal="left" vertical="center" wrapText="1"/>
    </xf>
    <xf numFmtId="0" fontId="61" fillId="0" borderId="45" xfId="0" applyFont="1" applyBorder="1" applyAlignment="1">
      <alignment horizontal="center" vertical="center"/>
    </xf>
    <xf numFmtId="0" fontId="61" fillId="0" borderId="11" xfId="0" applyFont="1" applyBorder="1" applyAlignment="1">
      <alignment horizontal="center" vertical="center"/>
    </xf>
    <xf numFmtId="0" fontId="61" fillId="0" borderId="16" xfId="0" applyFont="1" applyBorder="1" applyAlignment="1">
      <alignment horizontal="center" vertical="center"/>
    </xf>
    <xf numFmtId="9" fontId="61" fillId="0" borderId="1" xfId="0" applyNumberFormat="1" applyFont="1" applyBorder="1" applyAlignment="1">
      <alignment horizontal="center" vertical="center"/>
    </xf>
    <xf numFmtId="0" fontId="61" fillId="0" borderId="1" xfId="0" applyFont="1" applyBorder="1" applyAlignment="1">
      <alignment horizontal="center" vertical="center"/>
    </xf>
    <xf numFmtId="9" fontId="61" fillId="0" borderId="8" xfId="0" applyNumberFormat="1" applyFont="1" applyBorder="1" applyAlignment="1">
      <alignment horizontal="center" vertical="center"/>
    </xf>
    <xf numFmtId="0" fontId="61" fillId="0" borderId="9" xfId="0" applyFont="1" applyBorder="1" applyAlignment="1">
      <alignment horizontal="center" vertical="center"/>
    </xf>
    <xf numFmtId="0" fontId="61" fillId="0" borderId="10" xfId="0" applyFont="1" applyBorder="1" applyAlignment="1">
      <alignment horizontal="center" vertical="center"/>
    </xf>
    <xf numFmtId="9" fontId="61" fillId="0" borderId="1" xfId="0" applyNumberFormat="1" applyFont="1" applyBorder="1" applyAlignment="1">
      <alignment horizontal="center" vertical="center" wrapText="1"/>
    </xf>
    <xf numFmtId="0" fontId="61" fillId="0" borderId="1" xfId="0" applyFont="1" applyBorder="1" applyAlignment="1">
      <alignment horizontal="center" vertical="center" wrapText="1"/>
    </xf>
    <xf numFmtId="9" fontId="61" fillId="42" borderId="1" xfId="0" applyNumberFormat="1" applyFont="1" applyFill="1" applyBorder="1" applyAlignment="1">
      <alignment horizontal="center" vertical="center" wrapText="1"/>
    </xf>
    <xf numFmtId="0" fontId="61" fillId="42" borderId="1" xfId="0" applyFont="1" applyFill="1" applyBorder="1" applyAlignment="1">
      <alignment horizontal="center" vertical="center" wrapText="1"/>
    </xf>
    <xf numFmtId="9" fontId="61" fillId="42" borderId="1" xfId="0" applyNumberFormat="1" applyFont="1" applyFill="1" applyBorder="1" applyAlignment="1">
      <alignment horizontal="center" vertical="center"/>
    </xf>
    <xf numFmtId="0" fontId="61" fillId="42" borderId="1" xfId="0" applyFont="1" applyFill="1" applyBorder="1" applyAlignment="1">
      <alignment horizontal="center" vertical="center"/>
    </xf>
    <xf numFmtId="0" fontId="21" fillId="9" borderId="11" xfId="7" applyFont="1" applyBorder="1" applyAlignment="1">
      <alignment horizontal="center" vertical="center"/>
    </xf>
    <xf numFmtId="0" fontId="21" fillId="9" borderId="232" xfId="7" applyFont="1" applyBorder="1" applyAlignment="1">
      <alignment horizontal="center" vertical="center"/>
    </xf>
    <xf numFmtId="0" fontId="0" fillId="5" borderId="1" xfId="0" applyFont="1" applyFill="1" applyBorder="1" applyAlignment="1">
      <alignment horizontal="center" vertical="center" wrapText="1"/>
    </xf>
    <xf numFmtId="0" fontId="0" fillId="5" borderId="8" xfId="0" applyFont="1" applyFill="1" applyBorder="1" applyAlignment="1">
      <alignment horizontal="center" vertical="center" wrapText="1"/>
    </xf>
    <xf numFmtId="0" fontId="0" fillId="5" borderId="9" xfId="0" applyFont="1" applyFill="1" applyBorder="1" applyAlignment="1">
      <alignment horizontal="center" vertical="center" wrapText="1"/>
    </xf>
    <xf numFmtId="0" fontId="0" fillId="5" borderId="10" xfId="0" applyFont="1" applyFill="1" applyBorder="1" applyAlignment="1">
      <alignment horizontal="center" vertical="center" wrapText="1"/>
    </xf>
    <xf numFmtId="0" fontId="0" fillId="0" borderId="1" xfId="0" applyFont="1" applyBorder="1" applyAlignment="1">
      <alignment horizontal="center" vertical="center"/>
    </xf>
    <xf numFmtId="0" fontId="15" fillId="5" borderId="1" xfId="0" applyFont="1" applyFill="1" applyBorder="1" applyAlignment="1">
      <alignment horizontal="center" vertical="center" wrapText="1" readingOrder="1"/>
    </xf>
    <xf numFmtId="0" fontId="0" fillId="5" borderId="8" xfId="0" applyFont="1" applyFill="1" applyBorder="1" applyAlignment="1">
      <alignment horizontal="center" vertical="center"/>
    </xf>
    <xf numFmtId="0" fontId="0" fillId="5" borderId="9" xfId="0" applyFont="1" applyFill="1" applyBorder="1" applyAlignment="1">
      <alignment horizontal="center" vertical="center"/>
    </xf>
    <xf numFmtId="0" fontId="0" fillId="5" borderId="10" xfId="0" applyFont="1" applyFill="1" applyBorder="1" applyAlignment="1">
      <alignment horizontal="center" vertical="center"/>
    </xf>
    <xf numFmtId="9" fontId="0" fillId="0" borderId="1" xfId="0" applyNumberFormat="1" applyFont="1" applyBorder="1" applyAlignment="1">
      <alignment horizontal="center" vertical="center" wrapText="1"/>
    </xf>
    <xf numFmtId="0" fontId="0" fillId="44" borderId="1" xfId="0" applyFont="1" applyFill="1" applyBorder="1" applyAlignment="1">
      <alignment horizontal="center" vertical="center" wrapText="1"/>
    </xf>
    <xf numFmtId="9" fontId="0" fillId="0" borderId="1" xfId="0" applyNumberFormat="1" applyFont="1" applyBorder="1" applyAlignment="1">
      <alignment horizontal="center" vertical="center"/>
    </xf>
    <xf numFmtId="0" fontId="21" fillId="9" borderId="121" xfId="7" applyFont="1" applyBorder="1" applyAlignment="1">
      <alignment horizontal="center" vertical="center"/>
    </xf>
    <xf numFmtId="0" fontId="0" fillId="39" borderId="1" xfId="0" applyFont="1" applyFill="1" applyBorder="1" applyAlignment="1">
      <alignment horizontal="center" vertical="center" wrapText="1"/>
    </xf>
    <xf numFmtId="0" fontId="6" fillId="5" borderId="19" xfId="0" applyFont="1" applyFill="1" applyBorder="1" applyAlignment="1">
      <alignment horizontal="center" vertical="center" wrapText="1"/>
    </xf>
    <xf numFmtId="9" fontId="6" fillId="5" borderId="1" xfId="4" applyFont="1" applyFill="1" applyBorder="1" applyAlignment="1">
      <alignment horizontal="center" vertical="center" wrapText="1"/>
    </xf>
    <xf numFmtId="0" fontId="103" fillId="5" borderId="1" xfId="0" applyFont="1" applyFill="1" applyBorder="1" applyAlignment="1">
      <alignment horizontal="center" vertical="center" wrapText="1"/>
    </xf>
    <xf numFmtId="0" fontId="6" fillId="22" borderId="1" xfId="0" applyFont="1" applyFill="1" applyBorder="1" applyAlignment="1">
      <alignment horizontal="center" vertical="center"/>
    </xf>
    <xf numFmtId="9" fontId="61" fillId="0" borderId="8" xfId="4" applyFont="1" applyBorder="1" applyAlignment="1">
      <alignment horizontal="center" vertical="center"/>
    </xf>
    <xf numFmtId="9" fontId="61" fillId="0" borderId="10" xfId="4" applyFont="1" applyBorder="1" applyAlignment="1">
      <alignment horizontal="center" vertical="center"/>
    </xf>
    <xf numFmtId="9" fontId="6" fillId="0" borderId="12" xfId="0" applyNumberFormat="1" applyFont="1" applyBorder="1" applyAlignment="1">
      <alignment horizontal="center" vertical="center"/>
    </xf>
    <xf numFmtId="0" fontId="6" fillId="0" borderId="17" xfId="0" applyFont="1" applyBorder="1" applyAlignment="1">
      <alignment horizontal="center" vertical="center"/>
    </xf>
    <xf numFmtId="0" fontId="6" fillId="22" borderId="8" xfId="0" applyFont="1" applyFill="1" applyBorder="1" applyAlignment="1">
      <alignment horizontal="center" vertical="center"/>
    </xf>
    <xf numFmtId="0" fontId="6" fillId="22" borderId="9" xfId="0" applyFont="1" applyFill="1" applyBorder="1" applyAlignment="1">
      <alignment horizontal="center" vertical="center"/>
    </xf>
    <xf numFmtId="9" fontId="6" fillId="5" borderId="9" xfId="0" applyNumberFormat="1" applyFont="1" applyFill="1" applyBorder="1" applyAlignment="1">
      <alignment horizontal="center" vertical="center"/>
    </xf>
    <xf numFmtId="10" fontId="6" fillId="0" borderId="1" xfId="0" applyNumberFormat="1" applyFont="1" applyBorder="1" applyAlignment="1">
      <alignment horizontal="center" vertical="center"/>
    </xf>
    <xf numFmtId="9" fontId="15" fillId="0" borderId="8" xfId="1" applyNumberFormat="1" applyFont="1" applyBorder="1" applyAlignment="1">
      <alignment horizontal="center" vertical="center"/>
    </xf>
    <xf numFmtId="9" fontId="15" fillId="0" borderId="9" xfId="1" applyNumberFormat="1" applyFont="1" applyBorder="1" applyAlignment="1">
      <alignment horizontal="center" vertical="center"/>
    </xf>
    <xf numFmtId="9" fontId="15" fillId="0" borderId="10" xfId="1" applyNumberFormat="1" applyFont="1" applyBorder="1" applyAlignment="1">
      <alignment horizontal="center" vertical="center"/>
    </xf>
    <xf numFmtId="9" fontId="15" fillId="0" borderId="8" xfId="0" applyNumberFormat="1" applyFont="1" applyBorder="1" applyAlignment="1">
      <alignment horizontal="center" vertical="center"/>
    </xf>
    <xf numFmtId="9" fontId="15" fillId="0" borderId="10" xfId="0" applyNumberFormat="1" applyFont="1" applyBorder="1" applyAlignment="1">
      <alignment horizontal="center" vertical="center"/>
    </xf>
    <xf numFmtId="9" fontId="15" fillId="0" borderId="9" xfId="0" applyNumberFormat="1" applyFont="1" applyBorder="1" applyAlignment="1">
      <alignment horizontal="center" vertical="center"/>
    </xf>
    <xf numFmtId="9" fontId="15" fillId="0" borderId="10" xfId="0" applyNumberFormat="1" applyFont="1" applyBorder="1" applyAlignment="1">
      <alignment horizontal="center" vertical="center" wrapText="1"/>
    </xf>
    <xf numFmtId="9" fontId="15" fillId="0" borderId="1" xfId="1" applyNumberFormat="1" applyFont="1" applyBorder="1" applyAlignment="1">
      <alignment horizontal="center" vertical="center"/>
    </xf>
    <xf numFmtId="0" fontId="100" fillId="15" borderId="8" xfId="0" applyFont="1" applyFill="1" applyBorder="1" applyAlignment="1">
      <alignment horizontal="center" vertical="center" wrapText="1"/>
    </xf>
    <xf numFmtId="0" fontId="100" fillId="15" borderId="9" xfId="0" applyFont="1" applyFill="1" applyBorder="1" applyAlignment="1">
      <alignment horizontal="center" vertical="center" wrapText="1"/>
    </xf>
    <xf numFmtId="0" fontId="100" fillId="15" borderId="10" xfId="0" applyFont="1" applyFill="1" applyBorder="1" applyAlignment="1">
      <alignment horizontal="center" vertical="center" wrapText="1"/>
    </xf>
    <xf numFmtId="0" fontId="0" fillId="0" borderId="19" xfId="0" applyFont="1" applyBorder="1" applyAlignment="1">
      <alignment horizontal="center" vertical="center"/>
    </xf>
    <xf numFmtId="0" fontId="0" fillId="0" borderId="20" xfId="0" applyFont="1" applyBorder="1" applyAlignment="1">
      <alignment horizontal="center" vertical="center"/>
    </xf>
    <xf numFmtId="0" fontId="0" fillId="0" borderId="13" xfId="0" applyFont="1" applyBorder="1" applyAlignment="1">
      <alignment horizontal="center" vertical="center"/>
    </xf>
    <xf numFmtId="0" fontId="21" fillId="43" borderId="0" xfId="0" applyFont="1" applyFill="1" applyBorder="1" applyAlignment="1">
      <alignment horizontal="center" vertical="center" wrapText="1"/>
    </xf>
    <xf numFmtId="0" fontId="0" fillId="37" borderId="1" xfId="2" applyFont="1" applyFill="1" applyBorder="1" applyAlignment="1" applyProtection="1">
      <alignment horizontal="center" vertical="center" wrapText="1"/>
      <protection locked="0"/>
    </xf>
    <xf numFmtId="49" fontId="0" fillId="37" borderId="1" xfId="2" applyNumberFormat="1" applyFont="1" applyFill="1" applyBorder="1" applyAlignment="1" applyProtection="1">
      <alignment horizontal="center" vertical="center" wrapText="1"/>
      <protection locked="0"/>
    </xf>
    <xf numFmtId="16" fontId="0" fillId="37" borderId="1" xfId="2" applyNumberFormat="1" applyFont="1" applyFill="1" applyBorder="1" applyAlignment="1" applyProtection="1">
      <alignment horizontal="center" vertical="center" wrapText="1"/>
      <protection locked="0"/>
    </xf>
    <xf numFmtId="9" fontId="0" fillId="0" borderId="8" xfId="0" applyNumberFormat="1" applyFont="1" applyBorder="1" applyAlignment="1">
      <alignment horizontal="center" vertical="center" wrapText="1"/>
    </xf>
    <xf numFmtId="9" fontId="0" fillId="0" borderId="10" xfId="0" applyNumberFormat="1" applyFont="1" applyBorder="1" applyAlignment="1">
      <alignment horizontal="center" vertical="center" wrapText="1"/>
    </xf>
    <xf numFmtId="10" fontId="6" fillId="0" borderId="221" xfId="0" applyNumberFormat="1" applyFont="1" applyBorder="1" applyAlignment="1">
      <alignment horizontal="center" vertical="center"/>
    </xf>
    <xf numFmtId="0" fontId="6" fillId="0" borderId="258" xfId="0" applyFont="1" applyBorder="1" applyAlignment="1">
      <alignment horizontal="center" vertical="center"/>
    </xf>
    <xf numFmtId="0" fontId="103" fillId="5" borderId="8" xfId="0" applyFont="1" applyFill="1" applyBorder="1" applyAlignment="1">
      <alignment horizontal="center" vertical="center" wrapText="1"/>
    </xf>
    <xf numFmtId="0" fontId="0" fillId="5" borderId="8" xfId="0" applyFont="1" applyFill="1" applyBorder="1" applyAlignment="1">
      <alignment horizontal="left" vertical="center" wrapText="1"/>
    </xf>
    <xf numFmtId="0" fontId="6" fillId="5" borderId="9" xfId="0" applyFont="1" applyFill="1" applyBorder="1" applyAlignment="1">
      <alignment horizontal="left" vertical="center" wrapText="1"/>
    </xf>
    <xf numFmtId="0" fontId="6" fillId="5" borderId="10" xfId="0" applyFont="1" applyFill="1" applyBorder="1" applyAlignment="1">
      <alignment horizontal="left" vertical="center" wrapText="1"/>
    </xf>
    <xf numFmtId="0" fontId="6" fillId="5" borderId="1" xfId="0" applyFont="1" applyFill="1" applyBorder="1" applyAlignment="1">
      <alignment horizontal="left" vertical="center" wrapText="1"/>
    </xf>
    <xf numFmtId="0" fontId="0" fillId="5" borderId="1" xfId="0" applyFont="1" applyFill="1" applyBorder="1" applyAlignment="1">
      <alignment horizontal="left" vertical="center" wrapText="1"/>
    </xf>
    <xf numFmtId="9" fontId="14" fillId="5" borderId="1" xfId="4" applyFont="1" applyFill="1" applyBorder="1" applyAlignment="1">
      <alignment horizontal="center" vertical="center" wrapText="1" readingOrder="1"/>
    </xf>
    <xf numFmtId="9" fontId="0" fillId="0" borderId="8" xfId="4" applyFont="1" applyBorder="1" applyAlignment="1">
      <alignment horizontal="center" vertical="center"/>
    </xf>
    <xf numFmtId="0" fontId="0" fillId="0" borderId="1" xfId="0" applyFont="1" applyBorder="1" applyAlignment="1">
      <alignment horizontal="left" vertical="center" wrapText="1"/>
    </xf>
    <xf numFmtId="0" fontId="14" fillId="5" borderId="8" xfId="0" applyFont="1" applyFill="1" applyBorder="1" applyAlignment="1">
      <alignment horizontal="center" vertical="center" wrapText="1" readingOrder="1"/>
    </xf>
    <xf numFmtId="0" fontId="14" fillId="5" borderId="9" xfId="0" applyFont="1" applyFill="1" applyBorder="1" applyAlignment="1">
      <alignment horizontal="center" vertical="center" wrapText="1" readingOrder="1"/>
    </xf>
    <xf numFmtId="0" fontId="14" fillId="5" borderId="10" xfId="0" applyFont="1" applyFill="1" applyBorder="1" applyAlignment="1">
      <alignment horizontal="center" vertical="center" wrapText="1" readingOrder="1"/>
    </xf>
    <xf numFmtId="0" fontId="6" fillId="5" borderId="8" xfId="0" applyFont="1" applyFill="1" applyBorder="1" applyAlignment="1">
      <alignment horizontal="left" vertical="center" wrapText="1"/>
    </xf>
    <xf numFmtId="0" fontId="16" fillId="18" borderId="10" xfId="0" applyFont="1" applyFill="1" applyBorder="1" applyAlignment="1">
      <alignment horizontal="center" vertical="center" wrapText="1"/>
    </xf>
    <xf numFmtId="0" fontId="16" fillId="18" borderId="1" xfId="0" applyFont="1" applyFill="1" applyBorder="1" applyAlignment="1">
      <alignment horizontal="center" vertical="center" wrapText="1"/>
    </xf>
    <xf numFmtId="9" fontId="16" fillId="18" borderId="10" xfId="4" applyFont="1" applyFill="1" applyBorder="1" applyAlignment="1">
      <alignment horizontal="center" vertical="center" wrapText="1"/>
    </xf>
    <xf numFmtId="9" fontId="16" fillId="18" borderId="1" xfId="4" applyFont="1" applyFill="1" applyBorder="1" applyAlignment="1">
      <alignment horizontal="center" vertical="center" wrapText="1"/>
    </xf>
    <xf numFmtId="0" fontId="16" fillId="18" borderId="10" xfId="0" applyFont="1" applyFill="1" applyBorder="1" applyAlignment="1">
      <alignment horizontal="left" vertical="center" wrapText="1"/>
    </xf>
    <xf numFmtId="0" fontId="16" fillId="18" borderId="1" xfId="0" applyFont="1" applyFill="1" applyBorder="1" applyAlignment="1">
      <alignment horizontal="left" vertical="center" wrapText="1"/>
    </xf>
    <xf numFmtId="0" fontId="16" fillId="18" borderId="8" xfId="0" applyFont="1" applyFill="1" applyBorder="1" applyAlignment="1">
      <alignment horizontal="left" vertical="center" wrapText="1"/>
    </xf>
    <xf numFmtId="0" fontId="16" fillId="18" borderId="9" xfId="0" applyFont="1" applyFill="1" applyBorder="1" applyAlignment="1">
      <alignment horizontal="left" vertical="center" wrapText="1"/>
    </xf>
    <xf numFmtId="0" fontId="15" fillId="5" borderId="1" xfId="0" applyFont="1" applyFill="1" applyBorder="1" applyAlignment="1">
      <alignment horizontal="left" vertical="center" wrapText="1"/>
    </xf>
    <xf numFmtId="0" fontId="15" fillId="33" borderId="1" xfId="0" applyFont="1" applyFill="1" applyBorder="1" applyAlignment="1">
      <alignment horizontal="center" vertical="center" wrapText="1"/>
    </xf>
    <xf numFmtId="9" fontId="15" fillId="33" borderId="1" xfId="0" applyNumberFormat="1" applyFont="1" applyFill="1" applyBorder="1" applyAlignment="1">
      <alignment horizontal="center" vertical="center" wrapText="1"/>
    </xf>
    <xf numFmtId="0" fontId="6" fillId="5" borderId="72" xfId="0" applyFont="1" applyFill="1" applyBorder="1" applyAlignment="1">
      <alignment horizontal="center" vertical="center" wrapText="1"/>
    </xf>
    <xf numFmtId="0" fontId="6" fillId="5" borderId="111"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33" borderId="1" xfId="0" applyFont="1" applyFill="1" applyBorder="1" applyAlignment="1">
      <alignment horizontal="center" vertical="center" wrapText="1"/>
    </xf>
    <xf numFmtId="15" fontId="6" fillId="5" borderId="1" xfId="0" applyNumberFormat="1" applyFont="1" applyFill="1" applyBorder="1" applyAlignment="1">
      <alignment horizontal="center" vertical="center" wrapText="1"/>
    </xf>
    <xf numFmtId="15" fontId="6" fillId="5" borderId="45" xfId="0" applyNumberFormat="1" applyFont="1" applyFill="1" applyBorder="1" applyAlignment="1">
      <alignment horizontal="center" vertical="center"/>
    </xf>
    <xf numFmtId="15" fontId="6" fillId="5" borderId="11" xfId="0" applyNumberFormat="1" applyFont="1" applyFill="1" applyBorder="1" applyAlignment="1">
      <alignment horizontal="center" vertical="center"/>
    </xf>
    <xf numFmtId="15" fontId="6" fillId="5" borderId="16" xfId="0" applyNumberFormat="1" applyFont="1" applyFill="1" applyBorder="1" applyAlignment="1">
      <alignment horizontal="center" vertical="center"/>
    </xf>
    <xf numFmtId="15" fontId="6" fillId="13" borderId="1" xfId="0" applyNumberFormat="1" applyFont="1" applyFill="1" applyBorder="1" applyAlignment="1">
      <alignment horizontal="center" vertical="center" wrapText="1"/>
    </xf>
    <xf numFmtId="9" fontId="6" fillId="13" borderId="1" xfId="0" applyNumberFormat="1" applyFont="1" applyFill="1" applyBorder="1" applyAlignment="1">
      <alignment horizontal="center" vertical="center" wrapText="1"/>
    </xf>
    <xf numFmtId="0" fontId="22" fillId="5" borderId="1" xfId="0" applyFont="1" applyFill="1" applyBorder="1" applyAlignment="1">
      <alignment horizontal="center" vertical="center" wrapText="1"/>
    </xf>
    <xf numFmtId="9" fontId="16" fillId="18" borderId="10" xfId="0" applyNumberFormat="1" applyFont="1" applyFill="1" applyBorder="1" applyAlignment="1">
      <alignment horizontal="center" vertical="center" wrapText="1"/>
    </xf>
    <xf numFmtId="9" fontId="16" fillId="18" borderId="1" xfId="0" applyNumberFormat="1" applyFont="1" applyFill="1" applyBorder="1" applyAlignment="1">
      <alignment horizontal="center" vertical="center" wrapText="1"/>
    </xf>
    <xf numFmtId="0" fontId="16" fillId="18" borderId="10" xfId="0" applyFont="1" applyFill="1" applyBorder="1" applyAlignment="1">
      <alignment vertical="center" wrapText="1"/>
    </xf>
    <xf numFmtId="0" fontId="16" fillId="18" borderId="1" xfId="0" applyFont="1" applyFill="1" applyBorder="1" applyAlignment="1">
      <alignment vertical="center" wrapText="1"/>
    </xf>
    <xf numFmtId="0" fontId="14" fillId="5" borderId="1" xfId="0" applyFont="1" applyFill="1" applyBorder="1" applyAlignment="1">
      <alignment horizontal="center" vertical="center" wrapText="1" readingOrder="1"/>
    </xf>
    <xf numFmtId="1" fontId="6" fillId="5" borderId="1" xfId="0" applyNumberFormat="1" applyFont="1" applyFill="1" applyBorder="1" applyAlignment="1">
      <alignment horizontal="center" vertical="center" wrapText="1"/>
    </xf>
    <xf numFmtId="0" fontId="99" fillId="18" borderId="9" xfId="0" applyFont="1" applyFill="1" applyBorder="1" applyAlignment="1">
      <alignment horizontal="center" vertical="center" wrapText="1"/>
    </xf>
    <xf numFmtId="0" fontId="99" fillId="18" borderId="10" xfId="0" applyFont="1" applyFill="1" applyBorder="1" applyAlignment="1">
      <alignment horizontal="center" vertical="center" wrapText="1"/>
    </xf>
    <xf numFmtId="0" fontId="6" fillId="0" borderId="12" xfId="0" applyFont="1" applyBorder="1" applyAlignment="1">
      <alignment horizontal="center" vertical="center" wrapText="1"/>
    </xf>
    <xf numFmtId="0" fontId="6" fillId="0" borderId="0"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0" fontId="6" fillId="0" borderId="222" xfId="0" applyFont="1" applyBorder="1" applyAlignment="1">
      <alignment horizontal="center" vertical="center" wrapText="1"/>
    </xf>
    <xf numFmtId="15" fontId="0" fillId="5" borderId="8" xfId="0" applyNumberFormat="1" applyFont="1" applyFill="1" applyBorder="1" applyAlignment="1">
      <alignment horizontal="center" vertical="center" wrapText="1"/>
    </xf>
    <xf numFmtId="15" fontId="6" fillId="5" borderId="9" xfId="0" applyNumberFormat="1" applyFont="1" applyFill="1" applyBorder="1" applyAlignment="1">
      <alignment horizontal="center" vertical="center" wrapText="1"/>
    </xf>
    <xf numFmtId="15" fontId="6" fillId="5" borderId="10" xfId="0" applyNumberFormat="1" applyFont="1" applyFill="1" applyBorder="1" applyAlignment="1">
      <alignment horizontal="center" vertical="center" wrapText="1"/>
    </xf>
    <xf numFmtId="15" fontId="16" fillId="5" borderId="8" xfId="0" applyNumberFormat="1" applyFont="1" applyFill="1" applyBorder="1" applyAlignment="1">
      <alignment horizontal="center" vertical="center" wrapText="1"/>
    </xf>
    <xf numFmtId="15" fontId="16" fillId="5" borderId="9" xfId="0" applyNumberFormat="1" applyFont="1" applyFill="1" applyBorder="1" applyAlignment="1">
      <alignment horizontal="center" vertical="center" wrapText="1"/>
    </xf>
    <xf numFmtId="15" fontId="16" fillId="5" borderId="10" xfId="0" applyNumberFormat="1" applyFont="1" applyFill="1" applyBorder="1" applyAlignment="1">
      <alignment horizontal="center" vertical="center" wrapText="1"/>
    </xf>
    <xf numFmtId="9" fontId="16" fillId="18" borderId="13" xfId="4" applyFont="1" applyFill="1" applyBorder="1" applyAlignment="1">
      <alignment horizontal="center" vertical="center" wrapText="1"/>
    </xf>
    <xf numFmtId="9" fontId="16" fillId="18" borderId="30" xfId="4" applyFont="1" applyFill="1" applyBorder="1" applyAlignment="1">
      <alignment horizontal="center" vertical="center" wrapText="1"/>
    </xf>
    <xf numFmtId="9" fontId="6" fillId="5" borderId="19" xfId="0" applyNumberFormat="1" applyFont="1" applyFill="1" applyBorder="1" applyAlignment="1">
      <alignment horizontal="center" vertical="center"/>
    </xf>
    <xf numFmtId="0" fontId="0" fillId="0" borderId="8" xfId="0" applyFont="1" applyBorder="1" applyAlignment="1">
      <alignment horizontal="center" vertical="center"/>
    </xf>
    <xf numFmtId="0" fontId="16" fillId="18" borderId="8" xfId="0" applyFont="1" applyFill="1" applyBorder="1" applyAlignment="1">
      <alignment horizontal="center" vertical="center" wrapText="1"/>
    </xf>
    <xf numFmtId="9" fontId="6" fillId="5" borderId="13" xfId="4" applyFont="1" applyFill="1" applyBorder="1" applyAlignment="1">
      <alignment horizontal="center" vertical="center" wrapText="1"/>
    </xf>
    <xf numFmtId="0" fontId="6" fillId="5" borderId="45" xfId="0" applyFont="1" applyFill="1" applyBorder="1" applyAlignment="1">
      <alignment horizontal="center" vertical="center"/>
    </xf>
    <xf numFmtId="0" fontId="6" fillId="5" borderId="11" xfId="0" applyFont="1" applyFill="1" applyBorder="1" applyAlignment="1">
      <alignment horizontal="center" vertical="center"/>
    </xf>
    <xf numFmtId="0" fontId="6" fillId="5" borderId="16" xfId="0" applyFont="1" applyFill="1" applyBorder="1" applyAlignment="1">
      <alignment horizontal="center" vertical="center"/>
    </xf>
    <xf numFmtId="0" fontId="16" fillId="18" borderId="11" xfId="0" applyFont="1" applyFill="1" applyBorder="1" applyAlignment="1">
      <alignment horizontal="center" vertical="center"/>
    </xf>
    <xf numFmtId="0" fontId="16" fillId="18" borderId="16" xfId="0" applyFont="1" applyFill="1" applyBorder="1" applyAlignment="1">
      <alignment horizontal="center" vertical="center"/>
    </xf>
    <xf numFmtId="0" fontId="16" fillId="18" borderId="45" xfId="0" applyFont="1" applyFill="1" applyBorder="1" applyAlignment="1">
      <alignment horizontal="center" vertical="center"/>
    </xf>
    <xf numFmtId="9" fontId="0" fillId="0" borderId="9" xfId="4" applyFont="1" applyBorder="1" applyAlignment="1">
      <alignment horizontal="center" vertical="center"/>
    </xf>
    <xf numFmtId="9" fontId="0" fillId="0" borderId="10" xfId="4" applyFont="1" applyBorder="1" applyAlignment="1">
      <alignment horizontal="center" vertical="center"/>
    </xf>
    <xf numFmtId="9" fontId="0" fillId="5" borderId="8" xfId="4" applyFont="1" applyFill="1" applyBorder="1" applyAlignment="1">
      <alignment horizontal="center" vertical="center"/>
    </xf>
    <xf numFmtId="9" fontId="0" fillId="5" borderId="9" xfId="4" applyFont="1" applyFill="1" applyBorder="1" applyAlignment="1">
      <alignment horizontal="center" vertical="center"/>
    </xf>
    <xf numFmtId="9" fontId="0" fillId="5" borderId="10" xfId="4" applyFont="1" applyFill="1" applyBorder="1" applyAlignment="1">
      <alignment horizontal="center" vertical="center"/>
    </xf>
    <xf numFmtId="0" fontId="0" fillId="26" borderId="143" xfId="0" applyFont="1" applyFill="1" applyBorder="1" applyAlignment="1">
      <alignment horizontal="center" vertical="center" wrapText="1"/>
    </xf>
    <xf numFmtId="0" fontId="0" fillId="26" borderId="145" xfId="0" applyFont="1" applyFill="1" applyBorder="1" applyAlignment="1">
      <alignment horizontal="center" vertical="center" wrapText="1"/>
    </xf>
    <xf numFmtId="0" fontId="0" fillId="26" borderId="146" xfId="0" applyFont="1" applyFill="1" applyBorder="1" applyAlignment="1">
      <alignment horizontal="center" vertical="center" wrapText="1"/>
    </xf>
    <xf numFmtId="0" fontId="21" fillId="9" borderId="116" xfId="7" applyFont="1" applyBorder="1" applyAlignment="1">
      <alignment horizontal="center" vertical="center"/>
    </xf>
    <xf numFmtId="0" fontId="21" fillId="9" borderId="117" xfId="7" applyFont="1" applyBorder="1" applyAlignment="1">
      <alignment horizontal="center" vertical="center"/>
    </xf>
    <xf numFmtId="0" fontId="21" fillId="9" borderId="118" xfId="7" applyFont="1" applyBorder="1" applyAlignment="1">
      <alignment horizontal="center" vertical="center"/>
    </xf>
    <xf numFmtId="0" fontId="21" fillId="9" borderId="115" xfId="7" applyFont="1" applyBorder="1" applyAlignment="1">
      <alignment horizontal="center" vertical="center" wrapText="1"/>
    </xf>
    <xf numFmtId="0" fontId="21" fillId="9" borderId="17" xfId="7" applyFont="1" applyBorder="1" applyAlignment="1">
      <alignment horizontal="center" vertical="center" wrapText="1"/>
    </xf>
    <xf numFmtId="9" fontId="0" fillId="5" borderId="1" xfId="0" applyNumberFormat="1" applyFont="1" applyFill="1" applyBorder="1" applyAlignment="1">
      <alignment horizontal="center" vertical="center" wrapText="1"/>
    </xf>
    <xf numFmtId="9" fontId="0" fillId="0" borderId="45" xfId="0" applyNumberFormat="1" applyFont="1" applyBorder="1" applyAlignment="1">
      <alignment horizontal="center" vertical="center"/>
    </xf>
    <xf numFmtId="0" fontId="0" fillId="0" borderId="11" xfId="0" applyFont="1" applyBorder="1" applyAlignment="1">
      <alignment horizontal="center" vertical="center"/>
    </xf>
    <xf numFmtId="0" fontId="0" fillId="0" borderId="16" xfId="0" applyFont="1" applyBorder="1" applyAlignment="1">
      <alignment horizontal="center" vertical="center"/>
    </xf>
    <xf numFmtId="9" fontId="0" fillId="0" borderId="143" xfId="0" applyNumberFormat="1" applyFont="1" applyBorder="1" applyAlignment="1">
      <alignment horizontal="center" vertical="center"/>
    </xf>
    <xf numFmtId="0" fontId="0" fillId="0" borderId="145" xfId="0" applyFont="1" applyBorder="1" applyAlignment="1">
      <alignment horizontal="center" vertical="center"/>
    </xf>
    <xf numFmtId="0" fontId="0" fillId="0" borderId="146" xfId="0" applyFont="1" applyBorder="1" applyAlignment="1">
      <alignment horizontal="center" vertical="center"/>
    </xf>
    <xf numFmtId="0" fontId="0" fillId="26" borderId="19" xfId="0" applyFont="1" applyFill="1" applyBorder="1" applyAlignment="1">
      <alignment horizontal="center" vertical="center" wrapText="1"/>
    </xf>
    <xf numFmtId="9" fontId="6" fillId="5" borderId="8" xfId="0" applyNumberFormat="1" applyFont="1" applyFill="1" applyBorder="1" applyAlignment="1">
      <alignment horizontal="left" vertical="center" wrapText="1"/>
    </xf>
    <xf numFmtId="9" fontId="6" fillId="5" borderId="10" xfId="0" applyNumberFormat="1" applyFont="1" applyFill="1" applyBorder="1" applyAlignment="1">
      <alignment horizontal="left" vertical="center" wrapText="1"/>
    </xf>
    <xf numFmtId="0" fontId="6" fillId="35" borderId="1" xfId="0" applyFont="1" applyFill="1" applyBorder="1" applyAlignment="1">
      <alignment horizontal="center" vertical="center"/>
    </xf>
    <xf numFmtId="0" fontId="14" fillId="35" borderId="8" xfId="0" applyFont="1" applyFill="1" applyBorder="1" applyAlignment="1">
      <alignment horizontal="center" vertical="center" readingOrder="1"/>
    </xf>
    <xf numFmtId="0" fontId="14" fillId="35" borderId="9" xfId="0" applyFont="1" applyFill="1" applyBorder="1" applyAlignment="1">
      <alignment horizontal="center" vertical="center" readingOrder="1"/>
    </xf>
    <xf numFmtId="0" fontId="21" fillId="28" borderId="19" xfId="23" applyFont="1" applyBorder="1" applyAlignment="1">
      <alignment horizontal="center" vertical="center" wrapText="1"/>
    </xf>
    <xf numFmtId="0" fontId="21" fillId="28" borderId="13" xfId="23" applyFont="1" applyBorder="1" applyAlignment="1">
      <alignment horizontal="center" vertical="center" wrapText="1"/>
    </xf>
    <xf numFmtId="0" fontId="6" fillId="22" borderId="8" xfId="0" applyFont="1" applyFill="1" applyBorder="1" applyAlignment="1">
      <alignment horizontal="center" vertical="center" wrapText="1"/>
    </xf>
    <xf numFmtId="0" fontId="106" fillId="5" borderId="1" xfId="0" applyFont="1" applyFill="1" applyBorder="1" applyAlignment="1">
      <alignment horizontal="center" vertical="center" wrapText="1"/>
    </xf>
    <xf numFmtId="0" fontId="106" fillId="5" borderId="8" xfId="0" applyFont="1" applyFill="1" applyBorder="1" applyAlignment="1">
      <alignment horizontal="center" vertical="center" wrapText="1"/>
    </xf>
    <xf numFmtId="9" fontId="6" fillId="0" borderId="1" xfId="4" applyFont="1" applyBorder="1" applyAlignment="1">
      <alignment horizontal="center" vertical="center"/>
    </xf>
    <xf numFmtId="0" fontId="22" fillId="0" borderId="1" xfId="0" applyFont="1" applyBorder="1" applyAlignment="1">
      <alignment horizontal="center" vertical="center" wrapText="1"/>
    </xf>
    <xf numFmtId="1" fontId="15" fillId="5" borderId="9" xfId="0" applyNumberFormat="1" applyFont="1" applyFill="1" applyBorder="1" applyAlignment="1">
      <alignment horizontal="center" vertical="center" wrapText="1"/>
    </xf>
    <xf numFmtId="0" fontId="21" fillId="9" borderId="108" xfId="7" applyFont="1" applyBorder="1" applyAlignment="1">
      <alignment horizontal="center" vertical="center"/>
    </xf>
    <xf numFmtId="0" fontId="0" fillId="0" borderId="12" xfId="0" applyFont="1" applyBorder="1" applyAlignment="1">
      <alignment horizontal="left" vertical="center"/>
    </xf>
    <xf numFmtId="0" fontId="6" fillId="0" borderId="12" xfId="0" applyFont="1" applyBorder="1" applyAlignment="1">
      <alignment horizontal="left" vertical="center"/>
    </xf>
    <xf numFmtId="0" fontId="6" fillId="0" borderId="0" xfId="0" applyFont="1" applyBorder="1" applyAlignment="1">
      <alignment horizontal="left" vertical="center"/>
    </xf>
    <xf numFmtId="0" fontId="6" fillId="26" borderId="1" xfId="0" applyFont="1" applyFill="1" applyBorder="1" applyAlignment="1">
      <alignment horizontal="center" vertical="center" wrapText="1"/>
    </xf>
    <xf numFmtId="0" fontId="6" fillId="26" borderId="1" xfId="0" applyFont="1" applyFill="1" applyBorder="1" applyAlignment="1">
      <alignment horizontal="center" vertical="center"/>
    </xf>
    <xf numFmtId="9" fontId="106" fillId="5" borderId="1" xfId="4" applyFont="1" applyFill="1" applyBorder="1" applyAlignment="1">
      <alignment horizontal="center" vertical="center" wrapText="1"/>
    </xf>
    <xf numFmtId="166" fontId="6" fillId="0" borderId="0" xfId="4" applyNumberFormat="1" applyFont="1" applyAlignment="1">
      <alignment horizontal="center" vertical="center"/>
    </xf>
    <xf numFmtId="9" fontId="6" fillId="5" borderId="234" xfId="0" applyNumberFormat="1" applyFont="1" applyFill="1" applyBorder="1" applyAlignment="1">
      <alignment horizontal="center" vertical="center" wrapText="1"/>
    </xf>
    <xf numFmtId="0" fontId="6" fillId="5" borderId="157" xfId="0" applyFont="1" applyFill="1" applyBorder="1" applyAlignment="1">
      <alignment horizontal="center" vertical="center" wrapText="1"/>
    </xf>
    <xf numFmtId="0" fontId="6" fillId="5" borderId="235" xfId="0" applyFont="1" applyFill="1" applyBorder="1" applyAlignment="1">
      <alignment horizontal="center" vertical="center" wrapText="1"/>
    </xf>
    <xf numFmtId="9" fontId="106" fillId="5" borderId="1" xfId="0" applyNumberFormat="1" applyFont="1" applyFill="1" applyBorder="1" applyAlignment="1">
      <alignment horizontal="center" vertical="center" wrapText="1"/>
    </xf>
    <xf numFmtId="0" fontId="6" fillId="34" borderId="42" xfId="0" applyFont="1" applyFill="1" applyBorder="1" applyAlignment="1">
      <alignment horizontal="center" vertical="center" wrapText="1"/>
    </xf>
    <xf numFmtId="0" fontId="6" fillId="34" borderId="9" xfId="0" applyFont="1" applyFill="1" applyBorder="1" applyAlignment="1">
      <alignment horizontal="center" vertical="center" wrapText="1"/>
    </xf>
    <xf numFmtId="0" fontId="6" fillId="34" borderId="10" xfId="0" applyFont="1" applyFill="1" applyBorder="1" applyAlignment="1">
      <alignment horizontal="center" vertical="center" wrapText="1"/>
    </xf>
    <xf numFmtId="9" fontId="2" fillId="5" borderId="1" xfId="0" applyNumberFormat="1" applyFont="1" applyFill="1" applyBorder="1" applyAlignment="1">
      <alignment horizontal="center" vertical="center"/>
    </xf>
    <xf numFmtId="15" fontId="2" fillId="5" borderId="1" xfId="0" applyNumberFormat="1" applyFont="1" applyFill="1" applyBorder="1" applyAlignment="1">
      <alignment horizontal="center" vertical="center"/>
    </xf>
    <xf numFmtId="9" fontId="8" fillId="5" borderId="8" xfId="0" applyNumberFormat="1" applyFont="1" applyFill="1" applyBorder="1" applyAlignment="1">
      <alignment horizontal="center" vertical="center" wrapText="1"/>
    </xf>
    <xf numFmtId="9" fontId="8" fillId="5" borderId="9" xfId="0" applyNumberFormat="1" applyFont="1" applyFill="1" applyBorder="1" applyAlignment="1">
      <alignment horizontal="center" vertical="center" wrapText="1"/>
    </xf>
    <xf numFmtId="9" fontId="8" fillId="5" borderId="10" xfId="0" applyNumberFormat="1" applyFont="1" applyFill="1" applyBorder="1" applyAlignment="1">
      <alignment horizontal="center" vertical="center" wrapText="1"/>
    </xf>
    <xf numFmtId="15" fontId="8" fillId="5" borderId="8" xfId="0" applyNumberFormat="1" applyFont="1" applyFill="1" applyBorder="1" applyAlignment="1">
      <alignment horizontal="center" vertical="center" wrapText="1"/>
    </xf>
    <xf numFmtId="15" fontId="8" fillId="5" borderId="10" xfId="0" applyNumberFormat="1" applyFont="1" applyFill="1" applyBorder="1" applyAlignment="1">
      <alignment horizontal="center" vertical="center" wrapText="1"/>
    </xf>
    <xf numFmtId="15" fontId="0" fillId="5" borderId="10" xfId="0" applyNumberFormat="1" applyFont="1" applyFill="1" applyBorder="1" applyAlignment="1">
      <alignment horizontal="center" vertical="center"/>
    </xf>
    <xf numFmtId="15" fontId="0" fillId="5" borderId="1" xfId="0" applyNumberFormat="1" applyFont="1" applyFill="1" applyBorder="1" applyAlignment="1">
      <alignment horizontal="center" vertical="center"/>
    </xf>
    <xf numFmtId="9" fontId="0" fillId="5" borderId="143" xfId="0" applyNumberFormat="1" applyFont="1" applyFill="1" applyBorder="1" applyAlignment="1">
      <alignment horizontal="center" vertical="center"/>
    </xf>
    <xf numFmtId="15" fontId="0" fillId="5" borderId="145" xfId="0" applyNumberFormat="1" applyFont="1" applyFill="1" applyBorder="1" applyAlignment="1">
      <alignment horizontal="center" vertical="center"/>
    </xf>
    <xf numFmtId="15" fontId="0" fillId="5" borderId="146" xfId="0" applyNumberFormat="1" applyFont="1" applyFill="1" applyBorder="1" applyAlignment="1">
      <alignment horizontal="center" vertical="center"/>
    </xf>
    <xf numFmtId="9" fontId="0" fillId="5" borderId="10" xfId="0" applyNumberFormat="1" applyFont="1" applyFill="1" applyBorder="1" applyAlignment="1">
      <alignment horizontal="center" vertical="center"/>
    </xf>
    <xf numFmtId="0" fontId="0" fillId="5" borderId="135" xfId="0" applyFont="1" applyFill="1" applyBorder="1" applyAlignment="1">
      <alignment horizontal="center" vertical="center" wrapText="1"/>
    </xf>
    <xf numFmtId="0" fontId="0" fillId="5" borderId="138" xfId="0" applyFont="1" applyFill="1" applyBorder="1" applyAlignment="1">
      <alignment horizontal="center" vertical="center" wrapText="1"/>
    </xf>
    <xf numFmtId="0" fontId="0" fillId="5" borderId="141" xfId="0" applyFont="1" applyFill="1" applyBorder="1" applyAlignment="1">
      <alignment horizontal="center" vertical="center" wrapText="1"/>
    </xf>
    <xf numFmtId="0" fontId="0" fillId="5" borderId="143" xfId="0" applyFont="1" applyFill="1" applyBorder="1" applyAlignment="1">
      <alignment horizontal="center" vertical="center" wrapText="1"/>
    </xf>
    <xf numFmtId="0" fontId="0" fillId="5" borderId="145" xfId="0" applyFont="1" applyFill="1" applyBorder="1" applyAlignment="1">
      <alignment horizontal="center" vertical="center" wrapText="1"/>
    </xf>
    <xf numFmtId="0" fontId="0" fillId="5" borderId="146" xfId="0" applyFont="1" applyFill="1" applyBorder="1" applyAlignment="1">
      <alignment horizontal="center" vertical="center" wrapText="1"/>
    </xf>
    <xf numFmtId="15" fontId="0" fillId="5" borderId="10" xfId="0" applyNumberFormat="1" applyFont="1" applyFill="1" applyBorder="1" applyAlignment="1">
      <alignment horizontal="center" vertical="center" wrapText="1"/>
    </xf>
    <xf numFmtId="0" fontId="6" fillId="5" borderId="9" xfId="0" applyFont="1" applyFill="1" applyBorder="1" applyAlignment="1">
      <alignment horizontal="center" vertical="center" wrapText="1"/>
    </xf>
    <xf numFmtId="15" fontId="6" fillId="5" borderId="1" xfId="0" applyNumberFormat="1" applyFont="1" applyFill="1" applyBorder="1" applyAlignment="1">
      <alignment horizontal="center" vertical="center"/>
    </xf>
    <xf numFmtId="9" fontId="6" fillId="5" borderId="8" xfId="0" applyNumberFormat="1" applyFont="1" applyFill="1" applyBorder="1" applyAlignment="1">
      <alignment horizontal="center" vertical="center" wrapText="1"/>
    </xf>
    <xf numFmtId="9" fontId="6" fillId="5" borderId="9" xfId="0" applyNumberFormat="1" applyFont="1" applyFill="1" applyBorder="1" applyAlignment="1">
      <alignment horizontal="center" vertical="center" wrapText="1"/>
    </xf>
    <xf numFmtId="9" fontId="6" fillId="5" borderId="10" xfId="0" applyNumberFormat="1"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35" xfId="0" applyFont="1" applyFill="1" applyBorder="1" applyAlignment="1">
      <alignment horizontal="center" vertical="center" wrapText="1"/>
    </xf>
    <xf numFmtId="0" fontId="6" fillId="5" borderId="138" xfId="0" applyFont="1" applyFill="1" applyBorder="1" applyAlignment="1">
      <alignment horizontal="center" vertical="center" wrapText="1"/>
    </xf>
    <xf numFmtId="0" fontId="6" fillId="5" borderId="141" xfId="0" applyFont="1" applyFill="1" applyBorder="1" applyAlignment="1">
      <alignment horizontal="center" vertical="center" wrapText="1"/>
    </xf>
    <xf numFmtId="0" fontId="0" fillId="5" borderId="136" xfId="0" applyFont="1" applyFill="1" applyBorder="1" applyAlignment="1">
      <alignment horizontal="center" vertical="center" wrapText="1"/>
    </xf>
    <xf numFmtId="0" fontId="6" fillId="5" borderId="139" xfId="0" applyFont="1" applyFill="1" applyBorder="1" applyAlignment="1">
      <alignment horizontal="center" vertical="center" wrapText="1"/>
    </xf>
    <xf numFmtId="0" fontId="6" fillId="5" borderId="142" xfId="0" applyFont="1" applyFill="1" applyBorder="1" applyAlignment="1">
      <alignment horizontal="center" vertical="center" wrapText="1"/>
    </xf>
    <xf numFmtId="0" fontId="6" fillId="5" borderId="143" xfId="0" applyFont="1" applyFill="1" applyBorder="1" applyAlignment="1">
      <alignment horizontal="center" vertical="center" wrapText="1"/>
    </xf>
    <xf numFmtId="0" fontId="6" fillId="5" borderId="145" xfId="0" applyFont="1" applyFill="1" applyBorder="1" applyAlignment="1">
      <alignment horizontal="center" vertical="center" wrapText="1"/>
    </xf>
    <xf numFmtId="0" fontId="6" fillId="5" borderId="146" xfId="0" applyFont="1" applyFill="1" applyBorder="1" applyAlignment="1">
      <alignment horizontal="center" vertical="center" wrapText="1"/>
    </xf>
    <xf numFmtId="0" fontId="15" fillId="5" borderId="144" xfId="0" applyFont="1" applyFill="1" applyBorder="1" applyAlignment="1">
      <alignment horizontal="center" vertical="center" wrapText="1"/>
    </xf>
    <xf numFmtId="0" fontId="15" fillId="5" borderId="89" xfId="0" applyFont="1" applyFill="1" applyBorder="1" applyAlignment="1">
      <alignment horizontal="center" vertical="center" wrapText="1"/>
    </xf>
    <xf numFmtId="0" fontId="15" fillId="5" borderId="90" xfId="0" applyFont="1" applyFill="1" applyBorder="1" applyAlignment="1">
      <alignment horizontal="center" vertical="center" wrapText="1"/>
    </xf>
    <xf numFmtId="15" fontId="6" fillId="5" borderId="10" xfId="0" applyNumberFormat="1" applyFont="1" applyFill="1" applyBorder="1" applyAlignment="1">
      <alignment horizontal="center" vertical="center"/>
    </xf>
    <xf numFmtId="9" fontId="6" fillId="5" borderId="143" xfId="0" applyNumberFormat="1" applyFont="1" applyFill="1" applyBorder="1" applyAlignment="1">
      <alignment horizontal="center" vertical="center"/>
    </xf>
    <xf numFmtId="15" fontId="6" fillId="5" borderId="145" xfId="0" applyNumberFormat="1" applyFont="1" applyFill="1" applyBorder="1" applyAlignment="1">
      <alignment horizontal="center" vertical="center"/>
    </xf>
    <xf numFmtId="15" fontId="6" fillId="5" borderId="146" xfId="0" applyNumberFormat="1" applyFont="1" applyFill="1" applyBorder="1" applyAlignment="1">
      <alignment horizontal="center" vertical="center"/>
    </xf>
    <xf numFmtId="9" fontId="6" fillId="5" borderId="10" xfId="0" applyNumberFormat="1" applyFont="1" applyFill="1" applyBorder="1" applyAlignment="1">
      <alignment horizontal="center" vertical="center"/>
    </xf>
    <xf numFmtId="0" fontId="96" fillId="3" borderId="0" xfId="0" applyFont="1" applyFill="1" applyAlignment="1">
      <alignment horizontal="center" vertical="center"/>
    </xf>
    <xf numFmtId="0" fontId="8" fillId="22" borderId="58" xfId="0" applyFont="1" applyFill="1" applyBorder="1" applyAlignment="1">
      <alignment horizontal="center" vertical="center"/>
    </xf>
    <xf numFmtId="0" fontId="8" fillId="22" borderId="61" xfId="0" applyFont="1" applyFill="1" applyBorder="1" applyAlignment="1">
      <alignment horizontal="center" vertical="center"/>
    </xf>
    <xf numFmtId="0" fontId="8" fillId="27" borderId="8" xfId="0" applyFont="1" applyFill="1" applyBorder="1" applyAlignment="1">
      <alignment horizontal="center" vertical="center" wrapText="1"/>
    </xf>
    <xf numFmtId="0" fontId="8" fillId="27" borderId="10" xfId="0" applyFont="1" applyFill="1" applyBorder="1" applyAlignment="1">
      <alignment horizontal="center" vertical="center" wrapText="1"/>
    </xf>
    <xf numFmtId="0" fontId="8" fillId="22" borderId="8"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0" xfId="0" applyFont="1" applyFill="1" applyBorder="1" applyAlignment="1">
      <alignment horizontal="center" vertical="center" wrapText="1"/>
    </xf>
    <xf numFmtId="0" fontId="8" fillId="18" borderId="1" xfId="0" applyFont="1" applyFill="1" applyBorder="1" applyAlignment="1">
      <alignment horizontal="center" vertical="center" wrapText="1"/>
    </xf>
    <xf numFmtId="0" fontId="0" fillId="16" borderId="8" xfId="0" applyFill="1" applyBorder="1" applyAlignment="1">
      <alignment horizontal="center" vertical="center"/>
    </xf>
    <xf numFmtId="0" fontId="0" fillId="16" borderId="9" xfId="0" applyFill="1" applyBorder="1" applyAlignment="1">
      <alignment horizontal="center" vertical="center"/>
    </xf>
    <xf numFmtId="0" fontId="0" fillId="16" borderId="10" xfId="0" applyFill="1" applyBorder="1" applyAlignment="1">
      <alignment horizontal="center" vertical="center"/>
    </xf>
    <xf numFmtId="0" fontId="8" fillId="20" borderId="8" xfId="0" applyFont="1" applyFill="1" applyBorder="1" applyAlignment="1">
      <alignment horizontal="center" vertical="center"/>
    </xf>
    <xf numFmtId="0" fontId="8" fillId="20" borderId="9" xfId="0" applyFont="1" applyFill="1" applyBorder="1" applyAlignment="1">
      <alignment horizontal="center" vertical="center"/>
    </xf>
    <xf numFmtId="0" fontId="8" fillId="20" borderId="10" xfId="0" applyFont="1" applyFill="1" applyBorder="1" applyAlignment="1">
      <alignment horizontal="center" vertical="center"/>
    </xf>
    <xf numFmtId="0" fontId="8" fillId="20" borderId="8" xfId="0" applyFont="1" applyFill="1" applyBorder="1" applyAlignment="1">
      <alignment horizontal="center" vertical="center" wrapText="1"/>
    </xf>
    <xf numFmtId="0" fontId="8" fillId="20" borderId="9" xfId="0" applyFont="1" applyFill="1" applyBorder="1" applyAlignment="1">
      <alignment horizontal="center" vertical="center" wrapText="1"/>
    </xf>
    <xf numFmtId="0" fontId="8" fillId="20" borderId="10" xfId="0" applyFont="1" applyFill="1" applyBorder="1" applyAlignment="1">
      <alignment horizontal="center" vertical="center" wrapText="1"/>
    </xf>
    <xf numFmtId="9" fontId="8" fillId="22" borderId="8" xfId="0" applyNumberFormat="1" applyFont="1" applyFill="1" applyBorder="1" applyAlignment="1">
      <alignment horizontal="center" vertical="center" wrapText="1"/>
    </xf>
    <xf numFmtId="9" fontId="8" fillId="22" borderId="9" xfId="0" applyNumberFormat="1" applyFont="1" applyFill="1" applyBorder="1" applyAlignment="1">
      <alignment horizontal="center" vertical="center" wrapText="1"/>
    </xf>
    <xf numFmtId="9" fontId="8" fillId="22" borderId="10" xfId="0" applyNumberFormat="1" applyFont="1" applyFill="1" applyBorder="1" applyAlignment="1">
      <alignment horizontal="center" vertical="center" wrapText="1"/>
    </xf>
    <xf numFmtId="0" fontId="70" fillId="9" borderId="29" xfId="7" applyFont="1" applyBorder="1" applyAlignment="1">
      <alignment horizontal="center" vertical="center" wrapText="1"/>
    </xf>
    <xf numFmtId="0" fontId="8" fillId="32" borderId="1" xfId="0" applyFont="1" applyFill="1" applyBorder="1" applyAlignment="1">
      <alignment horizontal="center" vertical="center" wrapText="1"/>
    </xf>
    <xf numFmtId="0" fontId="2" fillId="32" borderId="1" xfId="0" applyFont="1" applyFill="1" applyBorder="1" applyAlignment="1" applyProtection="1">
      <alignment horizontal="center" vertical="center" wrapText="1"/>
    </xf>
    <xf numFmtId="9" fontId="8" fillId="32" borderId="1" xfId="0" applyNumberFormat="1" applyFont="1" applyFill="1" applyBorder="1" applyAlignment="1" applyProtection="1">
      <alignment horizontal="center" vertical="center" wrapText="1"/>
    </xf>
    <xf numFmtId="0" fontId="8" fillId="32" borderId="1" xfId="0" applyFont="1" applyFill="1" applyBorder="1" applyAlignment="1" applyProtection="1">
      <alignment horizontal="center" vertical="center" wrapText="1"/>
    </xf>
    <xf numFmtId="0" fontId="2" fillId="18" borderId="1" xfId="0" applyFont="1" applyFill="1" applyBorder="1" applyAlignment="1">
      <alignment horizontal="center" vertical="center" wrapText="1"/>
    </xf>
    <xf numFmtId="0" fontId="2" fillId="18" borderId="8" xfId="0" applyFont="1" applyFill="1" applyBorder="1" applyAlignment="1">
      <alignment horizontal="center" vertical="center" wrapText="1"/>
    </xf>
    <xf numFmtId="0" fontId="2" fillId="18" borderId="9" xfId="0" applyFont="1" applyFill="1" applyBorder="1" applyAlignment="1">
      <alignment horizontal="center" vertical="center" wrapText="1"/>
    </xf>
    <xf numFmtId="0" fontId="2" fillId="18" borderId="10" xfId="0" applyFont="1" applyFill="1" applyBorder="1" applyAlignment="1">
      <alignment horizontal="center" vertical="center" wrapText="1"/>
    </xf>
    <xf numFmtId="0" fontId="8" fillId="33" borderId="1" xfId="0" applyFont="1" applyFill="1" applyBorder="1" applyAlignment="1">
      <alignment horizontal="center" vertical="center" wrapText="1"/>
    </xf>
    <xf numFmtId="0" fontId="8" fillId="30" borderId="1" xfId="0" applyFont="1" applyFill="1" applyBorder="1" applyAlignment="1">
      <alignment horizontal="center" vertical="center" wrapText="1"/>
    </xf>
    <xf numFmtId="0" fontId="2" fillId="30" borderId="1" xfId="0" applyFont="1" applyFill="1" applyBorder="1" applyAlignment="1">
      <alignment horizontal="center" vertical="center" wrapText="1"/>
    </xf>
    <xf numFmtId="1" fontId="2" fillId="30" borderId="1" xfId="4" applyNumberFormat="1" applyFont="1" applyFill="1" applyBorder="1" applyAlignment="1">
      <alignment horizontal="center" vertical="center" wrapText="1"/>
    </xf>
    <xf numFmtId="9" fontId="2" fillId="30" borderId="1" xfId="0" applyNumberFormat="1" applyFont="1" applyFill="1" applyBorder="1" applyAlignment="1">
      <alignment horizontal="center" vertical="center" wrapText="1"/>
    </xf>
    <xf numFmtId="9" fontId="8" fillId="22" borderId="1" xfId="0" applyNumberFormat="1" applyFont="1" applyFill="1" applyBorder="1" applyAlignment="1">
      <alignment horizontal="center" vertical="center" wrapText="1"/>
    </xf>
    <xf numFmtId="9" fontId="2" fillId="22" borderId="1" xfId="0" applyNumberFormat="1" applyFont="1" applyFill="1" applyBorder="1" applyAlignment="1">
      <alignment horizontal="center" vertical="center" wrapText="1"/>
    </xf>
    <xf numFmtId="9" fontId="2" fillId="22" borderId="1" xfId="0" applyNumberFormat="1" applyFont="1" applyFill="1" applyBorder="1" applyAlignment="1">
      <alignment horizontal="left" vertical="center" wrapText="1"/>
    </xf>
    <xf numFmtId="0" fontId="74" fillId="18" borderId="30" xfId="0" applyFont="1" applyFill="1" applyBorder="1" applyAlignment="1">
      <alignment horizontal="left" vertical="center" wrapText="1"/>
    </xf>
    <xf numFmtId="0" fontId="74" fillId="18" borderId="18" xfId="0" applyFont="1" applyFill="1" applyBorder="1" applyAlignment="1">
      <alignment horizontal="left" vertical="center" wrapText="1"/>
    </xf>
    <xf numFmtId="0" fontId="2" fillId="18" borderId="45" xfId="0" applyFont="1" applyFill="1" applyBorder="1" applyAlignment="1">
      <alignment horizontal="center" vertical="center" wrapText="1"/>
    </xf>
    <xf numFmtId="0" fontId="2" fillId="18" borderId="16" xfId="0" applyFont="1" applyFill="1" applyBorder="1" applyAlignment="1">
      <alignment horizontal="center" vertical="center" wrapText="1"/>
    </xf>
    <xf numFmtId="0" fontId="2" fillId="18" borderId="1" xfId="0" applyFont="1" applyFill="1" applyBorder="1" applyAlignment="1">
      <alignment horizontal="left" wrapText="1"/>
    </xf>
    <xf numFmtId="9" fontId="2" fillId="18" borderId="1" xfId="0" applyNumberFormat="1" applyFont="1" applyFill="1" applyBorder="1" applyAlignment="1">
      <alignment horizontal="center" vertical="center" wrapText="1"/>
    </xf>
    <xf numFmtId="0" fontId="73" fillId="18" borderId="30" xfId="0" applyFont="1" applyFill="1" applyBorder="1" applyAlignment="1">
      <alignment horizontal="left" vertical="center" wrapText="1"/>
    </xf>
    <xf numFmtId="0" fontId="73" fillId="18" borderId="24" xfId="0" applyFont="1" applyFill="1" applyBorder="1" applyAlignment="1">
      <alignment horizontal="left" vertical="center" wrapText="1"/>
    </xf>
    <xf numFmtId="0" fontId="73" fillId="18" borderId="18" xfId="0" applyFont="1" applyFill="1" applyBorder="1" applyAlignment="1">
      <alignment horizontal="left" vertical="center" wrapText="1"/>
    </xf>
    <xf numFmtId="0" fontId="8" fillId="18" borderId="45" xfId="0" applyFont="1" applyFill="1" applyBorder="1" applyAlignment="1">
      <alignment horizontal="center" vertical="center" wrapText="1"/>
    </xf>
    <xf numFmtId="0" fontId="8" fillId="18" borderId="11" xfId="0" applyFont="1" applyFill="1" applyBorder="1" applyAlignment="1">
      <alignment horizontal="center" vertical="center" wrapText="1"/>
    </xf>
    <xf numFmtId="0" fontId="8" fillId="18" borderId="16" xfId="0" applyFont="1" applyFill="1" applyBorder="1" applyAlignment="1">
      <alignment horizontal="center" vertical="center" wrapText="1"/>
    </xf>
    <xf numFmtId="0" fontId="2" fillId="13" borderId="1" xfId="0" applyFont="1" applyFill="1" applyBorder="1" applyAlignment="1">
      <alignment horizontal="center" vertical="center" wrapText="1"/>
    </xf>
    <xf numFmtId="0" fontId="0" fillId="13" borderId="1" xfId="0" applyFill="1" applyBorder="1" applyAlignment="1">
      <alignment horizontal="center" vertical="center" wrapText="1"/>
    </xf>
    <xf numFmtId="0" fontId="2" fillId="33" borderId="1" xfId="0" applyFont="1" applyFill="1" applyBorder="1" applyAlignment="1">
      <alignment horizontal="center" vertical="center" wrapText="1"/>
    </xf>
    <xf numFmtId="1" fontId="2" fillId="18" borderId="1" xfId="0" applyNumberFormat="1" applyFont="1" applyFill="1" applyBorder="1" applyAlignment="1">
      <alignment horizontal="center" vertical="center" wrapText="1"/>
    </xf>
    <xf numFmtId="0" fontId="0" fillId="22" borderId="1" xfId="0" applyFill="1" applyBorder="1" applyAlignment="1">
      <alignment horizontal="center" vertical="center" wrapText="1"/>
    </xf>
    <xf numFmtId="1" fontId="25" fillId="22" borderId="8" xfId="0" applyNumberFormat="1" applyFont="1" applyFill="1" applyBorder="1" applyAlignment="1">
      <alignment horizontal="center" vertical="center" wrapText="1"/>
    </xf>
    <xf numFmtId="1" fontId="25" fillId="22" borderId="10" xfId="0" applyNumberFormat="1" applyFont="1" applyFill="1" applyBorder="1" applyAlignment="1">
      <alignment horizontal="center" vertical="center" wrapText="1"/>
    </xf>
    <xf numFmtId="1" fontId="25" fillId="22" borderId="1" xfId="0" applyNumberFormat="1" applyFont="1" applyFill="1" applyBorder="1" applyAlignment="1">
      <alignment horizontal="center" vertical="center" wrapText="1"/>
    </xf>
    <xf numFmtId="1" fontId="2" fillId="22" borderId="8" xfId="0" applyNumberFormat="1" applyFont="1" applyFill="1" applyBorder="1" applyAlignment="1">
      <alignment horizontal="center" vertical="center" wrapText="1"/>
    </xf>
    <xf numFmtId="1" fontId="2" fillId="22" borderId="10" xfId="0" applyNumberFormat="1" applyFont="1" applyFill="1" applyBorder="1" applyAlignment="1">
      <alignment horizontal="center" vertical="center" wrapText="1"/>
    </xf>
    <xf numFmtId="1" fontId="2" fillId="22" borderId="9" xfId="0" applyNumberFormat="1" applyFont="1" applyFill="1" applyBorder="1" applyAlignment="1">
      <alignment horizontal="center" vertical="center" wrapText="1"/>
    </xf>
    <xf numFmtId="9" fontId="22" fillId="22" borderId="1" xfId="0" applyNumberFormat="1" applyFont="1" applyFill="1" applyBorder="1" applyAlignment="1">
      <alignment horizontal="left" vertical="center" wrapText="1"/>
    </xf>
    <xf numFmtId="0" fontId="15" fillId="22" borderId="1" xfId="0" applyFont="1" applyFill="1" applyBorder="1" applyAlignment="1">
      <alignment horizontal="center" vertical="center" wrapText="1" readingOrder="1"/>
    </xf>
    <xf numFmtId="0" fontId="0" fillId="16" borderId="1" xfId="0" applyFill="1" applyBorder="1" applyAlignment="1">
      <alignment horizontal="center" vertical="center"/>
    </xf>
    <xf numFmtId="0" fontId="8" fillId="18" borderId="8" xfId="0" applyFont="1" applyFill="1" applyBorder="1" applyAlignment="1">
      <alignment horizontal="center" vertical="center" wrapText="1"/>
    </xf>
    <xf numFmtId="0" fontId="8" fillId="18" borderId="9" xfId="0" applyFont="1" applyFill="1" applyBorder="1" applyAlignment="1">
      <alignment horizontal="center" vertical="center" wrapText="1"/>
    </xf>
    <xf numFmtId="0" fontId="8" fillId="18" borderId="10" xfId="0" applyFont="1" applyFill="1" applyBorder="1" applyAlignment="1">
      <alignment horizontal="center" vertical="center" wrapText="1"/>
    </xf>
    <xf numFmtId="0" fontId="0" fillId="18" borderId="1" xfId="0" applyFill="1" applyBorder="1" applyAlignment="1">
      <alignment horizontal="center" vertical="center" wrapText="1"/>
    </xf>
    <xf numFmtId="1" fontId="25" fillId="18" borderId="1" xfId="0" applyNumberFormat="1" applyFont="1" applyFill="1" applyBorder="1" applyAlignment="1">
      <alignment horizontal="center" vertical="center" wrapText="1"/>
    </xf>
    <xf numFmtId="0" fontId="62" fillId="18" borderId="30" xfId="0" applyFont="1" applyFill="1" applyBorder="1" applyAlignment="1">
      <alignment horizontal="left" vertical="center" wrapText="1" readingOrder="1"/>
    </xf>
    <xf numFmtId="0" fontId="62" fillId="18" borderId="24" xfId="0" applyFont="1" applyFill="1" applyBorder="1" applyAlignment="1">
      <alignment horizontal="left" vertical="center" wrapText="1" readingOrder="1"/>
    </xf>
    <xf numFmtId="1" fontId="0" fillId="18" borderId="1" xfId="4" applyNumberFormat="1" applyFont="1" applyFill="1" applyBorder="1" applyAlignment="1">
      <alignment horizontal="center" vertical="center" wrapText="1"/>
    </xf>
    <xf numFmtId="0" fontId="25" fillId="18" borderId="1" xfId="0" applyFont="1" applyFill="1" applyBorder="1" applyAlignment="1">
      <alignment horizontal="center" vertical="center" wrapText="1"/>
    </xf>
    <xf numFmtId="0" fontId="26" fillId="18" borderId="1" xfId="0" applyFont="1" applyFill="1" applyBorder="1" applyAlignment="1">
      <alignment horizontal="center" vertical="center" wrapText="1" readingOrder="1"/>
    </xf>
    <xf numFmtId="0" fontId="8" fillId="17" borderId="1" xfId="0" applyFont="1" applyFill="1" applyBorder="1" applyAlignment="1">
      <alignment horizontal="center" vertical="center" wrapText="1"/>
    </xf>
    <xf numFmtId="0" fontId="25" fillId="17" borderId="1"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8" fillId="17" borderId="8" xfId="0" applyFont="1" applyFill="1" applyBorder="1" applyAlignment="1">
      <alignment horizontal="center" vertical="center" wrapText="1"/>
    </xf>
    <xf numFmtId="0" fontId="8" fillId="17" borderId="10" xfId="0" applyFont="1" applyFill="1" applyBorder="1" applyAlignment="1">
      <alignment horizontal="center" vertical="center" wrapText="1"/>
    </xf>
    <xf numFmtId="0" fontId="30" fillId="17" borderId="1" xfId="0" applyFont="1" applyFill="1" applyBorder="1" applyAlignment="1">
      <alignment horizontal="center" vertical="center"/>
    </xf>
    <xf numFmtId="0" fontId="29" fillId="17" borderId="1" xfId="0" applyFont="1" applyFill="1" applyBorder="1" applyAlignment="1">
      <alignment horizontal="center" vertical="center"/>
    </xf>
    <xf numFmtId="0" fontId="31" fillId="17" borderId="1" xfId="0" applyFont="1" applyFill="1" applyBorder="1" applyAlignment="1">
      <alignment horizontal="center" vertical="center" wrapText="1"/>
    </xf>
    <xf numFmtId="0" fontId="8" fillId="17" borderId="1" xfId="0" applyFont="1" applyFill="1" applyBorder="1" applyAlignment="1">
      <alignment horizontal="center" vertical="center"/>
    </xf>
    <xf numFmtId="0" fontId="32" fillId="17" borderId="1" xfId="0" applyFont="1" applyFill="1" applyBorder="1" applyAlignment="1">
      <alignment horizontal="center" vertical="center" wrapText="1" readingOrder="1"/>
    </xf>
    <xf numFmtId="0" fontId="29" fillId="17" borderId="1" xfId="0" applyFont="1" applyFill="1" applyBorder="1" applyAlignment="1">
      <alignment horizontal="center" vertical="center" wrapText="1"/>
    </xf>
    <xf numFmtId="9" fontId="31" fillId="17" borderId="1" xfId="0" applyNumberFormat="1" applyFont="1" applyFill="1" applyBorder="1" applyAlignment="1">
      <alignment horizontal="center" vertical="center" wrapText="1"/>
    </xf>
    <xf numFmtId="9" fontId="30" fillId="17" borderId="1" xfId="0" applyNumberFormat="1" applyFont="1" applyFill="1" applyBorder="1" applyAlignment="1">
      <alignment horizontal="center" vertical="center"/>
    </xf>
    <xf numFmtId="9" fontId="29" fillId="17" borderId="1" xfId="0" applyNumberFormat="1" applyFont="1" applyFill="1" applyBorder="1" applyAlignment="1">
      <alignment horizontal="center" vertical="center"/>
    </xf>
    <xf numFmtId="9" fontId="29" fillId="17" borderId="1" xfId="0" applyNumberFormat="1" applyFont="1" applyFill="1" applyBorder="1" applyAlignment="1">
      <alignment horizontal="center" vertical="center" wrapText="1"/>
    </xf>
    <xf numFmtId="0" fontId="35" fillId="22" borderId="1" xfId="0" applyFont="1" applyFill="1" applyBorder="1" applyAlignment="1">
      <alignment horizontal="center" vertical="center" wrapText="1" readingOrder="1"/>
    </xf>
    <xf numFmtId="0" fontId="32" fillId="22" borderId="1" xfId="0" applyFont="1" applyFill="1" applyBorder="1" applyAlignment="1">
      <alignment horizontal="center" vertical="center" wrapText="1" readingOrder="1"/>
    </xf>
    <xf numFmtId="0" fontId="29" fillId="22" borderId="1" xfId="0" applyFont="1" applyFill="1" applyBorder="1" applyAlignment="1">
      <alignment horizontal="center" vertical="center"/>
    </xf>
    <xf numFmtId="0" fontId="29" fillId="22" borderId="1" xfId="0" applyFont="1" applyFill="1" applyBorder="1" applyAlignment="1">
      <alignment horizontal="center" vertical="center" wrapText="1"/>
    </xf>
    <xf numFmtId="0" fontId="32" fillId="22" borderId="8" xfId="0" applyFont="1" applyFill="1" applyBorder="1" applyAlignment="1">
      <alignment horizontal="center" vertical="center" readingOrder="1"/>
    </xf>
    <xf numFmtId="0" fontId="32" fillId="22" borderId="9" xfId="0" applyFont="1" applyFill="1" applyBorder="1" applyAlignment="1">
      <alignment horizontal="center" vertical="center" readingOrder="1"/>
    </xf>
    <xf numFmtId="0" fontId="32" fillId="22" borderId="10" xfId="0" applyFont="1" applyFill="1" applyBorder="1" applyAlignment="1">
      <alignment horizontal="center" vertical="center" readingOrder="1"/>
    </xf>
    <xf numFmtId="1" fontId="2" fillId="26" borderId="1" xfId="0" applyNumberFormat="1" applyFont="1" applyFill="1" applyBorder="1" applyAlignment="1">
      <alignment horizontal="center" vertical="center" wrapText="1"/>
    </xf>
    <xf numFmtId="0" fontId="8" fillId="26" borderId="8" xfId="0" applyFont="1" applyFill="1" applyBorder="1" applyAlignment="1">
      <alignment horizontal="center" vertical="center" wrapText="1"/>
    </xf>
    <xf numFmtId="0" fontId="2" fillId="26" borderId="1" xfId="0" applyFont="1" applyFill="1" applyBorder="1" applyAlignment="1">
      <alignment horizontal="center" vertical="center" wrapText="1"/>
    </xf>
    <xf numFmtId="0" fontId="8" fillId="26" borderId="10" xfId="0" applyFont="1" applyFill="1" applyBorder="1" applyAlignment="1">
      <alignment horizontal="center" vertical="center"/>
    </xf>
    <xf numFmtId="9" fontId="2" fillId="26" borderId="1" xfId="0" applyNumberFormat="1" applyFont="1" applyFill="1" applyBorder="1" applyAlignment="1">
      <alignment horizontal="center" vertical="center" wrapText="1"/>
    </xf>
    <xf numFmtId="0" fontId="60" fillId="22" borderId="1" xfId="0" applyFont="1" applyFill="1" applyBorder="1" applyAlignment="1">
      <alignment horizontal="center" vertical="center" wrapText="1"/>
    </xf>
    <xf numFmtId="0" fontId="58" fillId="22" borderId="1" xfId="0" applyFont="1" applyFill="1" applyBorder="1" applyAlignment="1">
      <alignment horizontal="center" vertical="center" wrapText="1"/>
    </xf>
    <xf numFmtId="9" fontId="58" fillId="22" borderId="1" xfId="0" applyNumberFormat="1" applyFont="1" applyFill="1" applyBorder="1" applyAlignment="1">
      <alignment horizontal="center" vertical="center" wrapText="1"/>
    </xf>
    <xf numFmtId="9" fontId="8" fillId="22" borderId="1" xfId="0" applyNumberFormat="1" applyFont="1" applyFill="1" applyBorder="1" applyAlignment="1">
      <alignment horizontal="center" vertical="center"/>
    </xf>
    <xf numFmtId="9" fontId="8" fillId="26" borderId="1" xfId="0" applyNumberFormat="1" applyFont="1" applyFill="1" applyBorder="1" applyAlignment="1">
      <alignment horizontal="center" vertical="center" wrapText="1"/>
    </xf>
    <xf numFmtId="15" fontId="8" fillId="27" borderId="8" xfId="0" applyNumberFormat="1" applyFont="1" applyFill="1" applyBorder="1" applyAlignment="1">
      <alignment horizontal="center" vertical="center"/>
    </xf>
    <xf numFmtId="15" fontId="8" fillId="27" borderId="9" xfId="0" applyNumberFormat="1" applyFont="1" applyFill="1" applyBorder="1" applyAlignment="1">
      <alignment horizontal="center" vertical="center"/>
    </xf>
    <xf numFmtId="15" fontId="8" fillId="27" borderId="10" xfId="0" applyNumberFormat="1" applyFont="1" applyFill="1" applyBorder="1" applyAlignment="1">
      <alignment horizontal="center" vertical="center"/>
    </xf>
    <xf numFmtId="0" fontId="8" fillId="13" borderId="1" xfId="0" applyFont="1" applyFill="1" applyBorder="1" applyAlignment="1">
      <alignment horizontal="center" vertical="center" wrapText="1"/>
    </xf>
    <xf numFmtId="0" fontId="8" fillId="27" borderId="1" xfId="0" applyFont="1" applyFill="1" applyBorder="1" applyAlignment="1">
      <alignment horizontal="center" vertical="center" wrapText="1"/>
    </xf>
    <xf numFmtId="15" fontId="8" fillId="22" borderId="1" xfId="0" applyNumberFormat="1" applyFont="1" applyFill="1" applyBorder="1" applyAlignment="1">
      <alignment horizontal="center" vertical="center"/>
    </xf>
    <xf numFmtId="9" fontId="0" fillId="22" borderId="1" xfId="0" applyNumberFormat="1" applyFill="1" applyBorder="1" applyAlignment="1">
      <alignment horizontal="center" vertical="center" wrapText="1"/>
    </xf>
    <xf numFmtId="0" fontId="0" fillId="22" borderId="1" xfId="0" applyFill="1" applyBorder="1" applyAlignment="1">
      <alignment horizontal="center" vertical="center"/>
    </xf>
    <xf numFmtId="0" fontId="0" fillId="22" borderId="8" xfId="0" applyFill="1" applyBorder="1" applyAlignment="1">
      <alignment horizontal="center" vertical="center"/>
    </xf>
    <xf numFmtId="15" fontId="8" fillId="22" borderId="1" xfId="0" applyNumberFormat="1" applyFont="1" applyFill="1" applyBorder="1" applyAlignment="1">
      <alignment horizontal="center" vertical="center" wrapText="1"/>
    </xf>
    <xf numFmtId="0" fontId="25" fillId="22" borderId="1" xfId="0" applyFont="1" applyFill="1" applyBorder="1" applyAlignment="1">
      <alignment horizontal="center" vertical="center" wrapText="1"/>
    </xf>
    <xf numFmtId="0" fontId="8" fillId="33" borderId="8" xfId="0" applyFont="1" applyFill="1" applyBorder="1" applyAlignment="1">
      <alignment horizontal="center" vertical="center" wrapText="1"/>
    </xf>
    <xf numFmtId="0" fontId="8" fillId="33" borderId="9" xfId="0" applyFont="1" applyFill="1" applyBorder="1" applyAlignment="1">
      <alignment horizontal="center" vertical="center" wrapText="1"/>
    </xf>
    <xf numFmtId="0" fontId="8" fillId="33" borderId="10" xfId="0" applyFont="1" applyFill="1" applyBorder="1" applyAlignment="1">
      <alignment horizontal="center" vertical="center" wrapText="1"/>
    </xf>
    <xf numFmtId="0" fontId="2" fillId="33" borderId="8" xfId="0" applyFont="1" applyFill="1" applyBorder="1" applyAlignment="1">
      <alignment horizontal="center" vertical="center" wrapText="1"/>
    </xf>
    <xf numFmtId="0" fontId="2" fillId="33" borderId="9" xfId="0" applyFont="1" applyFill="1" applyBorder="1" applyAlignment="1">
      <alignment horizontal="center" vertical="center" wrapText="1"/>
    </xf>
    <xf numFmtId="0" fontId="2" fillId="33" borderId="10" xfId="0" applyFont="1" applyFill="1" applyBorder="1" applyAlignment="1">
      <alignment horizontal="center" vertical="center" wrapText="1"/>
    </xf>
    <xf numFmtId="0" fontId="70" fillId="9" borderId="44" xfId="7" applyFont="1" applyBorder="1" applyAlignment="1">
      <alignment horizontal="center" vertical="center"/>
    </xf>
    <xf numFmtId="0" fontId="70" fillId="9" borderId="0" xfId="7" applyFont="1" applyBorder="1" applyAlignment="1">
      <alignment horizontal="center" vertical="center"/>
    </xf>
    <xf numFmtId="0" fontId="61" fillId="22" borderId="1" xfId="0" applyFont="1" applyFill="1" applyBorder="1" applyAlignment="1">
      <alignment horizontal="center" vertical="center" wrapText="1"/>
    </xf>
    <xf numFmtId="1" fontId="0" fillId="22" borderId="1" xfId="0" applyNumberFormat="1" applyFont="1" applyFill="1" applyBorder="1" applyAlignment="1">
      <alignment horizontal="center" vertical="center" wrapText="1"/>
    </xf>
    <xf numFmtId="0" fontId="0" fillId="22" borderId="13" xfId="0" applyFill="1" applyBorder="1" applyAlignment="1">
      <alignment horizontal="center" vertical="center"/>
    </xf>
    <xf numFmtId="0" fontId="83" fillId="0" borderId="0" xfId="0" applyFont="1" applyAlignment="1">
      <alignment horizontal="left" vertical="center" wrapText="1"/>
    </xf>
    <xf numFmtId="0" fontId="79" fillId="31" borderId="19" xfId="0" applyFont="1" applyFill="1" applyBorder="1" applyAlignment="1">
      <alignment horizontal="center"/>
    </xf>
    <xf numFmtId="0" fontId="79" fillId="31" borderId="20" xfId="0" applyFont="1" applyFill="1" applyBorder="1" applyAlignment="1">
      <alignment horizontal="center"/>
    </xf>
    <xf numFmtId="0" fontId="79" fillId="31" borderId="13" xfId="0" applyFont="1" applyFill="1" applyBorder="1" applyAlignment="1">
      <alignment horizontal="center"/>
    </xf>
    <xf numFmtId="0" fontId="0" fillId="3" borderId="1" xfId="0" applyFill="1" applyBorder="1" applyAlignment="1">
      <alignment horizontal="center" vertical="center"/>
    </xf>
    <xf numFmtId="0" fontId="0" fillId="0" borderId="19" xfId="0" applyBorder="1" applyAlignment="1">
      <alignment horizontal="center" vertical="center"/>
    </xf>
    <xf numFmtId="0" fontId="21" fillId="9" borderId="40" xfId="7" applyFont="1" applyBorder="1" applyAlignment="1">
      <alignment horizontal="center"/>
    </xf>
    <xf numFmtId="0" fontId="0" fillId="0" borderId="19" xfId="0" applyBorder="1" applyAlignment="1">
      <alignment horizontal="center" vertical="center" wrapText="1"/>
    </xf>
    <xf numFmtId="0" fontId="0" fillId="0" borderId="45" xfId="0" applyBorder="1" applyAlignment="1">
      <alignment horizontal="center" vertical="center"/>
    </xf>
    <xf numFmtId="0" fontId="0" fillId="0" borderId="11" xfId="0" applyBorder="1" applyAlignment="1">
      <alignment horizontal="center" vertical="center"/>
    </xf>
    <xf numFmtId="0" fontId="0" fillId="0" borderId="16" xfId="0" applyBorder="1" applyAlignment="1">
      <alignment horizontal="center" vertical="center"/>
    </xf>
    <xf numFmtId="0" fontId="2" fillId="5" borderId="8" xfId="2" applyFont="1" applyFill="1" applyBorder="1" applyAlignment="1">
      <alignment wrapText="1"/>
    </xf>
    <xf numFmtId="0" fontId="2" fillId="5" borderId="9" xfId="2" applyFont="1" applyFill="1" applyBorder="1" applyAlignment="1">
      <alignment wrapText="1"/>
    </xf>
    <xf numFmtId="0" fontId="2" fillId="5" borderId="10" xfId="2" applyFont="1" applyFill="1" applyBorder="1" applyAlignment="1">
      <alignment wrapText="1"/>
    </xf>
    <xf numFmtId="0" fontId="2" fillId="5" borderId="8" xfId="2" applyFont="1" applyFill="1" applyBorder="1" applyAlignment="1">
      <alignment horizontal="center" wrapText="1"/>
    </xf>
    <xf numFmtId="0" fontId="2" fillId="5" borderId="9" xfId="2" applyFont="1" applyFill="1" applyBorder="1" applyAlignment="1">
      <alignment horizontal="center" wrapText="1"/>
    </xf>
    <xf numFmtId="0" fontId="2" fillId="5" borderId="10" xfId="2" applyFont="1" applyFill="1" applyBorder="1" applyAlignment="1">
      <alignment horizontal="center" wrapText="1"/>
    </xf>
    <xf numFmtId="0" fontId="2" fillId="5" borderId="8" xfId="20" applyFont="1" applyFill="1" applyBorder="1" applyAlignment="1">
      <alignment horizontal="center" wrapText="1"/>
    </xf>
    <xf numFmtId="0" fontId="2" fillId="5" borderId="9" xfId="20" applyFont="1" applyFill="1" applyBorder="1" applyAlignment="1">
      <alignment horizontal="center" wrapText="1"/>
    </xf>
    <xf numFmtId="0" fontId="2" fillId="5" borderId="10" xfId="20" applyFont="1" applyFill="1" applyBorder="1" applyAlignment="1">
      <alignment horizontal="center" wrapText="1"/>
    </xf>
    <xf numFmtId="0" fontId="2" fillId="5" borderId="28" xfId="20" applyFont="1" applyFill="1" applyBorder="1" applyAlignment="1">
      <alignment horizontal="center" wrapText="1"/>
    </xf>
    <xf numFmtId="0" fontId="40" fillId="9" borderId="19" xfId="7" applyFont="1" applyBorder="1" applyAlignment="1">
      <alignment horizontal="center"/>
    </xf>
    <xf numFmtId="0" fontId="40" fillId="9" borderId="20" xfId="7" applyFont="1" applyBorder="1" applyAlignment="1">
      <alignment horizontal="center"/>
    </xf>
    <xf numFmtId="0" fontId="40" fillId="9" borderId="13" xfId="7" applyFont="1" applyBorder="1" applyAlignment="1">
      <alignment horizontal="center"/>
    </xf>
    <xf numFmtId="0" fontId="41" fillId="10" borderId="19" xfId="8" applyFont="1" applyBorder="1" applyAlignment="1">
      <alignment horizontal="center" vertical="center"/>
    </xf>
    <xf numFmtId="0" fontId="41" fillId="10" borderId="13" xfId="8" applyFont="1" applyBorder="1" applyAlignment="1">
      <alignment horizontal="center" vertical="center"/>
    </xf>
    <xf numFmtId="0" fontId="23" fillId="13" borderId="15" xfId="0" applyFont="1" applyFill="1" applyBorder="1" applyAlignment="1">
      <alignment horizontal="center" vertical="center" wrapText="1"/>
    </xf>
    <xf numFmtId="0" fontId="0" fillId="13" borderId="15" xfId="0" applyFill="1" applyBorder="1" applyAlignment="1">
      <alignment horizontal="center" vertical="center" wrapText="1"/>
    </xf>
    <xf numFmtId="0" fontId="0" fillId="13" borderId="15" xfId="0" applyFont="1" applyFill="1" applyBorder="1" applyAlignment="1">
      <alignment horizontal="center" vertical="center" wrapText="1"/>
    </xf>
  </cellXfs>
  <cellStyles count="31">
    <cellStyle name="20% - Énfasis5" xfId="8" builtinId="46"/>
    <cellStyle name="40% - Énfasis5" xfId="24" builtinId="47"/>
    <cellStyle name="60% - Énfasis5" xfId="26" builtinId="48"/>
    <cellStyle name="60% - Énfasis6 2" xfId="29"/>
    <cellStyle name="Buena" xfId="6" builtinId="26"/>
    <cellStyle name="Énfasis1" xfId="23" builtinId="29"/>
    <cellStyle name="Énfasis5" xfId="7" builtinId="45"/>
    <cellStyle name="Hipervínculo" xfId="30" builtinId="8"/>
    <cellStyle name="Hipervínculo 4" xfId="1"/>
    <cellStyle name="Millares" xfId="28" builtinId="3"/>
    <cellStyle name="Millares 11" xfId="12"/>
    <cellStyle name="Millares 2" xfId="9"/>
    <cellStyle name="Millares 3" xfId="16"/>
    <cellStyle name="Millares 3 2" xfId="14"/>
    <cellStyle name="Millares 4" xfId="11"/>
    <cellStyle name="Millares 8" xfId="10"/>
    <cellStyle name="Moneda 2" xfId="18"/>
    <cellStyle name="Neutral 2" xfId="13"/>
    <cellStyle name="Normal" xfId="0" builtinId="0"/>
    <cellStyle name="Normal 2 2" xfId="2"/>
    <cellStyle name="Normal 2 2 2" xfId="17"/>
    <cellStyle name="Normal 22" xfId="27"/>
    <cellStyle name="Normal 3" xfId="19"/>
    <cellStyle name="Normal 3 2" xfId="22"/>
    <cellStyle name="Normal 4 3" xfId="3"/>
    <cellStyle name="Normal 6" xfId="15"/>
    <cellStyle name="Normal_2005" xfId="21"/>
    <cellStyle name="Normal_cronograma JUNIO 30 2" xfId="20"/>
    <cellStyle name="Porcentaje" xfId="4" builtinId="5"/>
    <cellStyle name="Porcentaje 2 3" xfId="5"/>
    <cellStyle name="Porcentual 2" xfId="25"/>
  </cellStyles>
  <dxfs count="0"/>
  <tableStyles count="0" defaultTableStyle="TableStyleMedium2" defaultPivotStyle="PivotStyleLight16"/>
  <colors>
    <mruColors>
      <color rgb="FFB9A8EA"/>
      <color rgb="FFFFCCFF"/>
      <color rgb="FFCCCCFF"/>
      <color rgb="FFFFFF99"/>
      <color rgb="FFCCFFCC"/>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18" Type="http://schemas.openxmlformats.org/officeDocument/2006/relationships/image" Target="../media/image21.jpeg"/><Relationship Id="rId3" Type="http://schemas.openxmlformats.org/officeDocument/2006/relationships/image" Target="../media/image6.gif"/><Relationship Id="rId21" Type="http://schemas.openxmlformats.org/officeDocument/2006/relationships/image" Target="../media/image24.jpe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20.jpeg"/><Relationship Id="rId2" Type="http://schemas.openxmlformats.org/officeDocument/2006/relationships/image" Target="../media/image5.gif"/><Relationship Id="rId16" Type="http://schemas.openxmlformats.org/officeDocument/2006/relationships/image" Target="../media/image19.jpeg"/><Relationship Id="rId20" Type="http://schemas.openxmlformats.org/officeDocument/2006/relationships/image" Target="../media/image23.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5" Type="http://schemas.openxmlformats.org/officeDocument/2006/relationships/image" Target="../media/image18.jpeg"/><Relationship Id="rId10" Type="http://schemas.openxmlformats.org/officeDocument/2006/relationships/image" Target="../media/image13.png"/><Relationship Id="rId19" Type="http://schemas.openxmlformats.org/officeDocument/2006/relationships/image" Target="../media/image22.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editAs="oneCell">
    <xdr:from>
      <xdr:col>2</xdr:col>
      <xdr:colOff>220981</xdr:colOff>
      <xdr:row>1</xdr:row>
      <xdr:rowOff>22861</xdr:rowOff>
    </xdr:from>
    <xdr:to>
      <xdr:col>2</xdr:col>
      <xdr:colOff>630389</xdr:colOff>
      <xdr:row>1</xdr:row>
      <xdr:rowOff>437030</xdr:rowOff>
    </xdr:to>
    <xdr:pic>
      <xdr:nvPicPr>
        <xdr:cNvPr id="2" name="5 Imagen" descr="Logo impresos copia.jpg">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588099" y="78890"/>
          <a:ext cx="409408" cy="41416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19050</xdr:colOff>
      <xdr:row>1</xdr:row>
      <xdr:rowOff>28575</xdr:rowOff>
    </xdr:from>
    <xdr:to>
      <xdr:col>15</xdr:col>
      <xdr:colOff>314325</xdr:colOff>
      <xdr:row>38</xdr:row>
      <xdr:rowOff>85725</xdr:rowOff>
    </xdr:to>
    <xdr:pic>
      <xdr:nvPicPr>
        <xdr:cNvPr id="3" name="Imagen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srcRect l="30317" t="16021" r="26397" b="14897"/>
        <a:stretch/>
      </xdr:blipFill>
      <xdr:spPr>
        <a:xfrm>
          <a:off x="3829050" y="219075"/>
          <a:ext cx="7915275" cy="710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57150</xdr:colOff>
      <xdr:row>3</xdr:row>
      <xdr:rowOff>214312</xdr:rowOff>
    </xdr:from>
    <xdr:ext cx="1752338" cy="3191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0100-000002000000}"/>
                </a:ext>
              </a:extLst>
            </xdr:cNvPr>
            <xdr:cNvSpPr txBox="1"/>
          </xdr:nvSpPr>
          <xdr:spPr>
            <a:xfrm>
              <a:off x="3457575" y="1557337"/>
              <a:ext cx="175233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𝐴𝑐𝑐𝑖𝑑𝑒𝑛𝑡𝑒𝑠</m:t>
                        </m:r>
                        <m:r>
                          <a:rPr lang="es-MX" sz="1000" b="0" i="1">
                            <a:latin typeface="Cambria Math" panose="02040503050406030204" pitchFamily="18" charset="0"/>
                          </a:rPr>
                          <m:t> </m:t>
                        </m:r>
                      </m:num>
                      <m:den>
                        <m:r>
                          <a:rPr lang="es-MX" sz="1000" b="0" i="1">
                            <a:latin typeface="Cambria Math" panose="02040503050406030204" pitchFamily="18" charset="0"/>
                          </a:rPr>
                          <m:t>𝐷𝑒𝑠𝑝𝑒𝑔𝑢𝑒𝑠</m:t>
                        </m:r>
                      </m:den>
                    </m:f>
                    <m:r>
                      <a:rPr lang="es-MX" sz="1000" b="0" i="1">
                        <a:latin typeface="Cambria Math" panose="02040503050406030204" pitchFamily="18" charset="0"/>
                      </a:rPr>
                      <m:t>  </m:t>
                    </m:r>
                    <m:r>
                      <a:rPr lang="es-MX" sz="1000" b="0" i="1">
                        <a:latin typeface="Cambria Math" panose="02040503050406030204" pitchFamily="18" charset="0"/>
                      </a:rPr>
                      <m:t>𝑋</m:t>
                    </m:r>
                    <m:r>
                      <a:rPr lang="es-MX" sz="1000" b="0" i="1">
                        <a:latin typeface="Cambria Math" panose="02040503050406030204" pitchFamily="18" charset="0"/>
                      </a:rPr>
                      <m:t>  1.000.000</m:t>
                    </m:r>
                  </m:oMath>
                </m:oMathPara>
              </a14:m>
              <a:endParaRPr lang="es-MX" sz="1000"/>
            </a:p>
          </xdr:txBody>
        </xdr:sp>
      </mc:Choice>
      <mc:Fallback xmlns="">
        <xdr:sp macro="" textlink="">
          <xdr:nvSpPr>
            <xdr:cNvPr id="2" name="CuadroTexto 1"/>
            <xdr:cNvSpPr txBox="1"/>
          </xdr:nvSpPr>
          <xdr:spPr>
            <a:xfrm>
              <a:off x="3457575" y="1557337"/>
              <a:ext cx="175233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𝐼𝐴=</a:t>
              </a:r>
              <a:r>
                <a:rPr lang="es-MX" sz="1000" i="0">
                  <a:latin typeface="Cambria Math" panose="02040503050406030204" pitchFamily="18" charset="0"/>
                </a:rPr>
                <a:t>(</a:t>
              </a:r>
              <a:r>
                <a:rPr lang="es-MX" sz="1000" b="0" i="0">
                  <a:latin typeface="Cambria Math" panose="02040503050406030204" pitchFamily="18" charset="0"/>
                </a:rPr>
                <a:t>𝐴𝑐𝑐𝑖𝑑𝑒𝑛𝑡𝑒𝑠 )/𝐷𝑒𝑠𝑝𝑒𝑔𝑢𝑒𝑠   𝑋  1.000.000</a:t>
              </a:r>
              <a:endParaRPr lang="es-MX" sz="1000"/>
            </a:p>
          </xdr:txBody>
        </xdr:sp>
      </mc:Fallback>
    </mc:AlternateContent>
    <xdr:clientData/>
  </xdr:oneCellAnchor>
  <xdr:oneCellAnchor>
    <xdr:from>
      <xdr:col>3</xdr:col>
      <xdr:colOff>133350</xdr:colOff>
      <xdr:row>4</xdr:row>
      <xdr:rowOff>547687</xdr:rowOff>
    </xdr:from>
    <xdr:ext cx="2556341" cy="24038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100-000003000000}"/>
                </a:ext>
              </a:extLst>
            </xdr:cNvPr>
            <xdr:cNvSpPr txBox="1"/>
          </xdr:nvSpPr>
          <xdr:spPr>
            <a:xfrm>
              <a:off x="3533775" y="2652712"/>
              <a:ext cx="2556341" cy="240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MX" sz="1100" b="0" i="1">
                      <a:latin typeface="Cambria Math" panose="02040503050406030204" pitchFamily="18" charset="0"/>
                    </a:rPr>
                    <m:t>𝑅𝑒𝑑𝑢𝑐</m:t>
                  </m:r>
                  <m:r>
                    <a:rPr lang="es-MX" sz="1100" b="0" i="1">
                      <a:latin typeface="Cambria Math" panose="02040503050406030204" pitchFamily="18" charset="0"/>
                    </a:rPr>
                    <m:t> </m:t>
                  </m:r>
                  <m:r>
                    <a:rPr lang="es-MX" sz="1100" b="0" i="1">
                      <a:latin typeface="Cambria Math" panose="02040503050406030204" pitchFamily="18" charset="0"/>
                    </a:rPr>
                    <m:t>𝑇</m:t>
                  </m:r>
                  <m:r>
                    <a:rPr lang="es-MX" sz="1100" b="0" i="1">
                      <a:latin typeface="Cambria Math" panose="02040503050406030204" pitchFamily="18" charset="0"/>
                    </a:rPr>
                    <m:t>.=</m:t>
                  </m:r>
                  <m:r>
                    <a:rPr lang="es-MX" sz="1100" b="0" i="1">
                      <a:latin typeface="Cambria Math" panose="02040503050406030204" pitchFamily="18" charset="0"/>
                    </a:rPr>
                    <m:t>𝑃𝑟𝑜𝑚𝑒𝑑𝑖𝑜</m:t>
                  </m:r>
                  <m:r>
                    <a:rPr lang="es-MX" sz="1100" b="0" i="1">
                      <a:latin typeface="Cambria Math" panose="02040503050406030204" pitchFamily="18" charset="0"/>
                    </a:rPr>
                    <m:t>((</m:t>
                  </m:r>
                  <m:f>
                    <m:fPr>
                      <m:ctrlPr>
                        <a:rPr lang="es-MX" sz="1100" i="1">
                          <a:latin typeface="Cambria Math" panose="02040503050406030204" pitchFamily="18" charset="0"/>
                        </a:rPr>
                      </m:ctrlPr>
                    </m:fPr>
                    <m:num>
                      <m:r>
                        <a:rPr lang="es-MX" sz="1100" b="0" i="1">
                          <a:latin typeface="Cambria Math" panose="02040503050406030204" pitchFamily="18" charset="0"/>
                        </a:rPr>
                        <m:t>𝐴𝐿𝐷𝑇</m:t>
                      </m:r>
                      <m:r>
                        <a:rPr lang="es-MX" sz="1100" b="0" i="1">
                          <a:latin typeface="Cambria Math" panose="02040503050406030204" pitchFamily="18" charset="0"/>
                        </a:rPr>
                        <m:t>−</m:t>
                      </m:r>
                      <m:r>
                        <a:rPr lang="es-MX" sz="1100" b="0" i="1">
                          <a:latin typeface="Cambria Math" panose="02040503050406030204" pitchFamily="18" charset="0"/>
                        </a:rPr>
                        <m:t>𝐴𝑇𝑂𝑇</m:t>
                      </m:r>
                    </m:num>
                    <m:den>
                      <m:r>
                        <a:rPr lang="es-MX" sz="1100" b="0" i="1">
                          <a:latin typeface="Cambria Math" panose="02040503050406030204" pitchFamily="18" charset="0"/>
                        </a:rPr>
                        <m:t>𝐸𝐸𝑇</m:t>
                      </m:r>
                    </m:den>
                  </m:f>
                  <m:r>
                    <a:rPr lang="es-MX" sz="1100" b="0" i="1">
                      <a:latin typeface="Cambria Math" panose="02040503050406030204" pitchFamily="18" charset="0"/>
                    </a:rPr>
                    <m:t>)</m:t>
                  </m:r>
                </m:oMath>
              </a14:m>
              <a:r>
                <a:rPr lang="es-MX" sz="1100"/>
                <a:t>-1)*100</a:t>
              </a:r>
            </a:p>
          </xdr:txBody>
        </xdr:sp>
      </mc:Choice>
      <mc:Fallback xmlns="">
        <xdr:sp macro="" textlink="">
          <xdr:nvSpPr>
            <xdr:cNvPr id="3" name="CuadroTexto 2"/>
            <xdr:cNvSpPr txBox="1"/>
          </xdr:nvSpPr>
          <xdr:spPr>
            <a:xfrm>
              <a:off x="3533775" y="2652712"/>
              <a:ext cx="2556341" cy="240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0" i="0">
                  <a:latin typeface="Cambria Math" panose="02040503050406030204" pitchFamily="18" charset="0"/>
                </a:rPr>
                <a:t>𝑅𝑒𝑑𝑢𝑐 𝑇.=𝑃𝑟𝑜𝑚𝑒𝑑𝑖𝑜((</a:t>
              </a:r>
              <a:r>
                <a:rPr lang="es-MX" sz="1100" i="0">
                  <a:latin typeface="Cambria Math" panose="02040503050406030204" pitchFamily="18" charset="0"/>
                </a:rPr>
                <a:t>(</a:t>
              </a:r>
              <a:r>
                <a:rPr lang="es-MX" sz="1100" b="0" i="0">
                  <a:latin typeface="Cambria Math" panose="02040503050406030204" pitchFamily="18" charset="0"/>
                </a:rPr>
                <a:t>𝐴𝐿𝐷𝑇−𝐴𝑇𝑂𝑇)/𝐸𝐸𝑇)</a:t>
              </a:r>
              <a:r>
                <a:rPr lang="es-MX" sz="1100"/>
                <a:t>-1)*100</a:t>
              </a:r>
            </a:p>
          </xdr:txBody>
        </xdr:sp>
      </mc:Fallback>
    </mc:AlternateContent>
    <xdr:clientData/>
  </xdr:oneCellAnchor>
  <xdr:oneCellAnchor>
    <xdr:from>
      <xdr:col>3</xdr:col>
      <xdr:colOff>57150</xdr:colOff>
      <xdr:row>5</xdr:row>
      <xdr:rowOff>595312</xdr:rowOff>
    </xdr:from>
    <xdr:ext cx="2736903" cy="319190"/>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100-000004000000}"/>
                </a:ext>
              </a:extLst>
            </xdr:cNvPr>
            <xdr:cNvSpPr txBox="1"/>
          </xdr:nvSpPr>
          <xdr:spPr>
            <a:xfrm>
              <a:off x="3457575" y="4033837"/>
              <a:ext cx="2736903"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s-MX" sz="1000" b="0" i="0">
                        <a:latin typeface="Cambria Math" panose="02040503050406030204" pitchFamily="18" charset="0"/>
                      </a:rPr>
                      <m:t>CP</m:t>
                    </m:r>
                    <m:r>
                      <a:rPr lang="es-MX" sz="1000" b="0" i="1">
                        <a:latin typeface="Cambria Math" panose="02040503050406030204" pitchFamily="18" charset="0"/>
                      </a:rPr>
                      <m:t>𝑁𝐴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𝑐𝑢𝑚𝑝𝑙𝑖𝑑𝑎𝑠</m:t>
                        </m:r>
                      </m:num>
                      <m:den>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𝑝𝑟𝑜𝑔𝑟𝑎𝑚𝑎𝑑𝑎𝑠</m:t>
                        </m:r>
                        <m:r>
                          <a:rPr lang="es-MX" sz="1000" b="0" i="1">
                            <a:latin typeface="Cambria Math" panose="02040503050406030204" pitchFamily="18" charset="0"/>
                          </a:rPr>
                          <m:t> </m:t>
                        </m:r>
                        <m:r>
                          <a:rPr lang="es-MX" sz="1000" b="0" i="1">
                            <a:latin typeface="Cambria Math" panose="02040503050406030204" pitchFamily="18" charset="0"/>
                          </a:rPr>
                          <m:t>𝑥</m:t>
                        </m:r>
                        <m:r>
                          <a:rPr lang="es-MX" sz="1000" b="0" i="1">
                            <a:latin typeface="Cambria Math" panose="02040503050406030204" pitchFamily="18" charset="0"/>
                          </a:rPr>
                          <m:t> </m:t>
                        </m:r>
                        <m:r>
                          <a:rPr lang="es-MX" sz="1000" b="0" i="1">
                            <a:latin typeface="Cambria Math" panose="02040503050406030204" pitchFamily="18" charset="0"/>
                          </a:rPr>
                          <m:t>𝑎</m:t>
                        </m:r>
                        <m:r>
                          <a:rPr lang="es-MX" sz="1000" b="0" i="1">
                            <a:latin typeface="Cambria Math" panose="02040503050406030204" pitchFamily="18" charset="0"/>
                          </a:rPr>
                          <m:t>ñ</m:t>
                        </m:r>
                        <m:r>
                          <a:rPr lang="es-MX" sz="1000" b="0" i="1">
                            <a:latin typeface="Cambria Math" panose="02040503050406030204" pitchFamily="18" charset="0"/>
                          </a:rPr>
                          <m:t>𝑜</m:t>
                        </m:r>
                      </m:den>
                    </m:f>
                    <m:r>
                      <a:rPr lang="es-MX" sz="1000" b="0" i="1">
                        <a:latin typeface="Cambria Math" panose="02040503050406030204" pitchFamily="18" charset="0"/>
                      </a:rPr>
                      <m:t> </m:t>
                    </m:r>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4" name="CuadroTexto 3"/>
            <xdr:cNvSpPr txBox="1"/>
          </xdr:nvSpPr>
          <xdr:spPr>
            <a:xfrm>
              <a:off x="3457575" y="4033837"/>
              <a:ext cx="2736903"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CP𝑁𝐴=</a:t>
              </a:r>
              <a:r>
                <a:rPr lang="es-MX" sz="1000" i="0">
                  <a:latin typeface="Cambria Math" panose="02040503050406030204" pitchFamily="18" charset="0"/>
                </a:rPr>
                <a:t>(</a:t>
              </a:r>
              <a:r>
                <a:rPr lang="es-MX" sz="1000" b="0" i="0">
                  <a:latin typeface="Cambria Math" panose="02040503050406030204" pitchFamily="18" charset="0"/>
                </a:rPr>
                <a:t>𝐴𝑐𝑡𝑖𝑣𝑖𝑑𝑎𝑑𝑒𝑠 𝑐𝑢𝑚𝑝𝑙𝑖𝑑𝑎𝑠)/(𝐴𝑐𝑡𝑖𝑣𝑖𝑑𝑎𝑑𝑒𝑠 𝑝𝑟𝑜𝑔𝑟𝑎𝑚𝑎𝑑𝑎𝑠 𝑥 𝑎ñ𝑜)  𝑥 100</a:t>
              </a:r>
              <a:endParaRPr lang="es-MX" sz="1000"/>
            </a:p>
          </xdr:txBody>
        </xdr:sp>
      </mc:Fallback>
    </mc:AlternateContent>
    <xdr:clientData/>
  </xdr:oneCellAnchor>
  <xdr:oneCellAnchor>
    <xdr:from>
      <xdr:col>3</xdr:col>
      <xdr:colOff>28575</xdr:colOff>
      <xdr:row>6</xdr:row>
      <xdr:rowOff>300037</xdr:rowOff>
    </xdr:from>
    <xdr:ext cx="3014864" cy="320472"/>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100-000005000000}"/>
                </a:ext>
              </a:extLst>
            </xdr:cNvPr>
            <xdr:cNvSpPr txBox="1"/>
          </xdr:nvSpPr>
          <xdr:spPr>
            <a:xfrm>
              <a:off x="3429000" y="5072062"/>
              <a:ext cx="3014864" cy="320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𝐼𝑅</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𝐼𝑛𝑡</m:t>
                        </m:r>
                        <m:r>
                          <a:rPr lang="es-MX" sz="1000" b="0" i="1">
                            <a:latin typeface="Cambria Math" panose="02040503050406030204" pitchFamily="18" charset="0"/>
                          </a:rPr>
                          <m:t>. </m:t>
                        </m:r>
                        <m:r>
                          <a:rPr lang="es-MX" sz="1000" b="0" i="1">
                            <a:latin typeface="Cambria Math" panose="02040503050406030204" pitchFamily="18" charset="0"/>
                          </a:rPr>
                          <m:t>𝑖𝑙</m:t>
                        </m:r>
                        <m:r>
                          <a:rPr lang="es-MX" sz="1000" b="0" i="1">
                            <a:latin typeface="Cambria Math" panose="02040503050406030204" pitchFamily="18" charset="0"/>
                          </a:rPr>
                          <m:t>í</m:t>
                        </m:r>
                        <m:r>
                          <a:rPr lang="es-MX" sz="1000" b="0" i="1">
                            <a:latin typeface="Cambria Math" panose="02040503050406030204" pitchFamily="18" charset="0"/>
                          </a:rPr>
                          <m:t>𝑐𝑖𝑡𝑎</m:t>
                        </m:r>
                        <m:r>
                          <a:rPr lang="es-MX" sz="1000" b="0" i="1">
                            <a:latin typeface="Cambria Math" panose="02040503050406030204" pitchFamily="18" charset="0"/>
                          </a:rPr>
                          <m:t> </m:t>
                        </m:r>
                        <m:r>
                          <a:rPr lang="es-MX" sz="1000" b="0" i="1">
                            <a:latin typeface="Cambria Math" panose="02040503050406030204" pitchFamily="18" charset="0"/>
                          </a:rPr>
                          <m:t>𝑎</m:t>
                        </m:r>
                        <m:r>
                          <a:rPr lang="es-MX" sz="1000" b="0" i="1">
                            <a:latin typeface="Cambria Math" panose="02040503050406030204" pitchFamily="18" charset="0"/>
                          </a:rPr>
                          <m:t>ñ</m:t>
                        </m:r>
                        <m:r>
                          <a:rPr lang="es-MX" sz="1000" b="0" i="1">
                            <a:latin typeface="Cambria Math" panose="02040503050406030204" pitchFamily="18" charset="0"/>
                          </a:rPr>
                          <m:t>𝑜</m:t>
                        </m:r>
                        <m:r>
                          <a:rPr lang="es-MX" sz="1000" b="0" i="1">
                            <a:latin typeface="Cambria Math" panose="02040503050406030204" pitchFamily="18" charset="0"/>
                          </a:rPr>
                          <m:t> </m:t>
                        </m:r>
                        <m:d>
                          <m:dPr>
                            <m:ctrlPr>
                              <a:rPr lang="es-MX" sz="1000" b="0" i="1">
                                <a:latin typeface="Cambria Math" panose="02040503050406030204" pitchFamily="18" charset="0"/>
                              </a:rPr>
                            </m:ctrlPr>
                          </m:dPr>
                          <m:e>
                            <m:r>
                              <a:rPr lang="es-MX" sz="1000" b="0" i="1">
                                <a:latin typeface="Cambria Math" panose="02040503050406030204" pitchFamily="18" charset="0"/>
                              </a:rPr>
                              <m:t>𝑖</m:t>
                            </m:r>
                            <m:r>
                              <a:rPr lang="es-MX" sz="1000" b="0" i="1">
                                <a:latin typeface="Cambria Math" panose="02040503050406030204" pitchFamily="18" charset="0"/>
                              </a:rPr>
                              <m:t>−1</m:t>
                            </m:r>
                          </m:e>
                        </m:d>
                        <m:r>
                          <a:rPr lang="es-MX" sz="1000" b="0" i="1">
                            <a:latin typeface="Cambria Math" panose="02040503050406030204" pitchFamily="18" charset="0"/>
                          </a:rPr>
                          <m:t>−</m:t>
                        </m:r>
                        <m:r>
                          <a:rPr lang="es-MX" sz="1000" b="0" i="1">
                            <a:solidFill>
                              <a:schemeClr val="tx1"/>
                            </a:solidFill>
                            <a:effectLst/>
                            <a:latin typeface="Cambria Math" panose="02040503050406030204" pitchFamily="18" charset="0"/>
                            <a:ea typeface="+mn-ea"/>
                            <a:cs typeface="+mn-cs"/>
                          </a:rPr>
                          <m:t>𝐼𝑛𝑡</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𝑖𝑙</m:t>
                        </m:r>
                        <m:r>
                          <a:rPr lang="es-MX" sz="1000" b="0" i="1">
                            <a:solidFill>
                              <a:schemeClr val="tx1"/>
                            </a:solidFill>
                            <a:effectLst/>
                            <a:latin typeface="Cambria Math" panose="02040503050406030204" pitchFamily="18" charset="0"/>
                            <a:ea typeface="+mn-ea"/>
                            <a:cs typeface="+mn-cs"/>
                          </a:rPr>
                          <m:t>í</m:t>
                        </m:r>
                        <m:r>
                          <a:rPr lang="es-MX" sz="1000" b="0" i="1">
                            <a:solidFill>
                              <a:schemeClr val="tx1"/>
                            </a:solidFill>
                            <a:effectLst/>
                            <a:latin typeface="Cambria Math" panose="02040503050406030204" pitchFamily="18" charset="0"/>
                            <a:ea typeface="+mn-ea"/>
                            <a:cs typeface="+mn-cs"/>
                          </a:rPr>
                          <m:t>𝑐𝑖𝑡𝑎</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𝑎</m:t>
                        </m:r>
                        <m:r>
                          <a:rPr lang="es-MX" sz="1000" b="0" i="1">
                            <a:solidFill>
                              <a:schemeClr val="tx1"/>
                            </a:solidFill>
                            <a:effectLst/>
                            <a:latin typeface="Cambria Math" panose="02040503050406030204" pitchFamily="18" charset="0"/>
                            <a:ea typeface="+mn-ea"/>
                            <a:cs typeface="+mn-cs"/>
                          </a:rPr>
                          <m:t>ñ</m:t>
                        </m:r>
                        <m:r>
                          <a:rPr lang="es-MX" sz="1000" b="0" i="1">
                            <a:solidFill>
                              <a:schemeClr val="tx1"/>
                            </a:solidFill>
                            <a:effectLst/>
                            <a:latin typeface="Cambria Math" panose="02040503050406030204" pitchFamily="18" charset="0"/>
                            <a:ea typeface="+mn-ea"/>
                            <a:cs typeface="+mn-cs"/>
                          </a:rPr>
                          <m:t>𝑜</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m:t>
                        </m:r>
                        <m:r>
                          <a:rPr lang="es-MX" sz="1000" b="0" i="1">
                            <a:solidFill>
                              <a:schemeClr val="tx1"/>
                            </a:solidFill>
                            <a:effectLst/>
                            <a:latin typeface="Cambria Math" panose="02040503050406030204" pitchFamily="18" charset="0"/>
                            <a:ea typeface="+mn-ea"/>
                            <a:cs typeface="+mn-cs"/>
                          </a:rPr>
                          <m:t>)</m:t>
                        </m:r>
                      </m:num>
                      <m:den>
                        <m:r>
                          <a:rPr lang="es-MX" sz="1000" b="0" i="1">
                            <a:solidFill>
                              <a:schemeClr val="tx1"/>
                            </a:solidFill>
                            <a:effectLst/>
                            <a:latin typeface="Cambria Math" panose="02040503050406030204" pitchFamily="18" charset="0"/>
                            <a:ea typeface="+mn-ea"/>
                            <a:cs typeface="+mn-cs"/>
                          </a:rPr>
                          <m:t>𝐼𝑛𝑡</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𝑖𝑙</m:t>
                        </m:r>
                        <m:r>
                          <a:rPr lang="es-MX" sz="1000" b="0" i="1">
                            <a:solidFill>
                              <a:schemeClr val="tx1"/>
                            </a:solidFill>
                            <a:effectLst/>
                            <a:latin typeface="Cambria Math" panose="02040503050406030204" pitchFamily="18" charset="0"/>
                            <a:ea typeface="+mn-ea"/>
                            <a:cs typeface="+mn-cs"/>
                          </a:rPr>
                          <m:t>í</m:t>
                        </m:r>
                        <m:r>
                          <a:rPr lang="es-MX" sz="1000" b="0" i="1">
                            <a:solidFill>
                              <a:schemeClr val="tx1"/>
                            </a:solidFill>
                            <a:effectLst/>
                            <a:latin typeface="Cambria Math" panose="02040503050406030204" pitchFamily="18" charset="0"/>
                            <a:ea typeface="+mn-ea"/>
                            <a:cs typeface="+mn-cs"/>
                          </a:rPr>
                          <m:t>𝑐𝑖𝑡𝑎</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𝑎</m:t>
                        </m:r>
                        <m:r>
                          <a:rPr lang="es-MX" sz="1000" b="0" i="1">
                            <a:solidFill>
                              <a:schemeClr val="tx1"/>
                            </a:solidFill>
                            <a:effectLst/>
                            <a:latin typeface="Cambria Math" panose="02040503050406030204" pitchFamily="18" charset="0"/>
                            <a:ea typeface="+mn-ea"/>
                            <a:cs typeface="+mn-cs"/>
                          </a:rPr>
                          <m:t>ñ</m:t>
                        </m:r>
                        <m:r>
                          <a:rPr lang="es-MX" sz="1000" b="0" i="1">
                            <a:solidFill>
                              <a:schemeClr val="tx1"/>
                            </a:solidFill>
                            <a:effectLst/>
                            <a:latin typeface="Cambria Math" panose="02040503050406030204" pitchFamily="18" charset="0"/>
                            <a:ea typeface="+mn-ea"/>
                            <a:cs typeface="+mn-cs"/>
                          </a:rPr>
                          <m:t>𝑜</m:t>
                        </m:r>
                        <m:r>
                          <a:rPr lang="es-MX" sz="1000" b="0" i="1">
                            <a:solidFill>
                              <a:schemeClr val="tx1"/>
                            </a:solidFill>
                            <a:effectLst/>
                            <a:latin typeface="Cambria Math" panose="02040503050406030204" pitchFamily="18" charset="0"/>
                            <a:ea typeface="+mn-ea"/>
                            <a:cs typeface="+mn-cs"/>
                          </a:rPr>
                          <m:t> </m:t>
                        </m:r>
                        <m:d>
                          <m:dPr>
                            <m:ctrlPr>
                              <a:rPr lang="es-MX" sz="1000" b="0" i="1">
                                <a:solidFill>
                                  <a:schemeClr val="tx1"/>
                                </a:solidFill>
                                <a:effectLst/>
                                <a:latin typeface="Cambria Math" panose="02040503050406030204" pitchFamily="18" charset="0"/>
                                <a:ea typeface="+mn-ea"/>
                                <a:cs typeface="+mn-cs"/>
                              </a:rPr>
                            </m:ctrlPr>
                          </m:dPr>
                          <m:e>
                            <m:r>
                              <a:rPr lang="es-MX" sz="1000" b="0" i="1">
                                <a:solidFill>
                                  <a:schemeClr val="tx1"/>
                                </a:solidFill>
                                <a:effectLst/>
                                <a:latin typeface="Cambria Math" panose="02040503050406030204" pitchFamily="18" charset="0"/>
                                <a:ea typeface="+mn-ea"/>
                                <a:cs typeface="+mn-cs"/>
                              </a:rPr>
                              <m:t>𝑖</m:t>
                            </m:r>
                            <m:r>
                              <a:rPr lang="es-MX" sz="1000" b="0" i="1">
                                <a:solidFill>
                                  <a:schemeClr val="tx1"/>
                                </a:solidFill>
                                <a:effectLst/>
                                <a:latin typeface="Cambria Math" panose="02040503050406030204" pitchFamily="18" charset="0"/>
                                <a:ea typeface="+mn-ea"/>
                                <a:cs typeface="+mn-cs"/>
                              </a:rPr>
                              <m:t>−1</m:t>
                            </m:r>
                          </m:e>
                        </m:d>
                      </m:den>
                    </m:f>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5" name="CuadroTexto 4"/>
            <xdr:cNvSpPr txBox="1"/>
          </xdr:nvSpPr>
          <xdr:spPr>
            <a:xfrm>
              <a:off x="3429000" y="5072062"/>
              <a:ext cx="3014864" cy="320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𝐼𝑅=</a:t>
              </a:r>
              <a:r>
                <a:rPr lang="es-MX" sz="1000" i="0">
                  <a:latin typeface="Cambria Math" panose="02040503050406030204" pitchFamily="18" charset="0"/>
                </a:rPr>
                <a:t>(</a:t>
              </a:r>
              <a:r>
                <a:rPr lang="es-MX" sz="1000" b="0" i="0">
                  <a:latin typeface="Cambria Math" panose="02040503050406030204" pitchFamily="18" charset="0"/>
                </a:rPr>
                <a:t>𝐼𝑛𝑡. 𝑖𝑙í𝑐𝑖𝑡𝑎 𝑎ñ𝑜 (𝑖−1)−</a:t>
              </a:r>
              <a:r>
                <a:rPr lang="es-MX" sz="1000" b="0" i="0">
                  <a:solidFill>
                    <a:schemeClr val="tx1"/>
                  </a:solidFill>
                  <a:effectLst/>
                  <a:latin typeface="Cambria Math" panose="02040503050406030204" pitchFamily="18" charset="0"/>
                  <a:ea typeface="+mn-ea"/>
                  <a:cs typeface="+mn-cs"/>
                </a:rPr>
                <a:t>𝐼𝑛𝑡. 𝑖𝑙í𝑐𝑖𝑡𝑎 𝑎ñ𝑜 (𝑖))/(𝐼𝑛𝑡. 𝑖𝑙í𝑐𝑖𝑡𝑎 𝑎ñ𝑜 (𝑖−1) ) </a:t>
              </a:r>
              <a:r>
                <a:rPr lang="es-MX" sz="1000" b="0" i="0">
                  <a:latin typeface="Cambria Math" panose="02040503050406030204" pitchFamily="18" charset="0"/>
                </a:rPr>
                <a:t>𝑥 100</a:t>
              </a:r>
              <a:endParaRPr lang="es-MX" sz="1000"/>
            </a:p>
          </xdr:txBody>
        </xdr:sp>
      </mc:Fallback>
    </mc:AlternateContent>
    <xdr:clientData/>
  </xdr:oneCellAnchor>
  <xdr:oneCellAnchor>
    <xdr:from>
      <xdr:col>3</xdr:col>
      <xdr:colOff>57150</xdr:colOff>
      <xdr:row>7</xdr:row>
      <xdr:rowOff>681037</xdr:rowOff>
    </xdr:from>
    <xdr:ext cx="3212995" cy="264816"/>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100-000006000000}"/>
                </a:ext>
              </a:extLst>
            </xdr:cNvPr>
            <xdr:cNvSpPr txBox="1"/>
          </xdr:nvSpPr>
          <xdr:spPr>
            <a:xfrm>
              <a:off x="3457575" y="6215062"/>
              <a:ext cx="3212995"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MX" sz="1100" b="0" i="1">
                      <a:latin typeface="Cambria Math" panose="02040503050406030204" pitchFamily="18" charset="0"/>
                    </a:rPr>
                    <m:t>𝑅𝑒𝑑𝑢𝑐</m:t>
                  </m:r>
                  <m:r>
                    <a:rPr lang="es-MX" sz="1100" b="0" i="1">
                      <a:latin typeface="Cambria Math" panose="02040503050406030204" pitchFamily="18" charset="0"/>
                    </a:rPr>
                    <m:t> </m:t>
                  </m:r>
                  <m:r>
                    <a:rPr lang="es-MX" sz="1100" b="0" i="1">
                      <a:latin typeface="Cambria Math" panose="02040503050406030204" pitchFamily="18" charset="0"/>
                    </a:rPr>
                    <m:t>𝑇</m:t>
                  </m:r>
                  <m:r>
                    <a:rPr lang="es-MX" sz="1100" b="0" i="1">
                      <a:latin typeface="Cambria Math" panose="02040503050406030204" pitchFamily="18" charset="0"/>
                    </a:rPr>
                    <m:t>.=(</m:t>
                  </m:r>
                  <m:f>
                    <m:fPr>
                      <m:ctrlPr>
                        <a:rPr lang="es-MX" sz="1100" i="1">
                          <a:latin typeface="Cambria Math" panose="02040503050406030204" pitchFamily="18" charset="0"/>
                        </a:rPr>
                      </m:ctrlPr>
                    </m:fPr>
                    <m:num>
                      <m:r>
                        <a:rPr lang="es-MX" sz="1100" b="0" i="1">
                          <a:latin typeface="Cambria Math" panose="02040503050406030204" pitchFamily="18" charset="0"/>
                        </a:rPr>
                        <m:t>𝑃𝑟𝑜𝑚𝑒𝑑𝑖𝑜</m:t>
                      </m:r>
                      <m:r>
                        <a:rPr lang="es-MX" sz="1100" b="0" i="1">
                          <a:latin typeface="Cambria Math" panose="02040503050406030204" pitchFamily="18" charset="0"/>
                        </a:rPr>
                        <m:t> </m:t>
                      </m:r>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𝑅𝑒𝑎𝑙</m:t>
                      </m:r>
                      <m:r>
                        <a:rPr lang="es-MX" sz="1100" b="0" i="1">
                          <a:latin typeface="Cambria Math" panose="02040503050406030204" pitchFamily="18" charset="0"/>
                        </a:rPr>
                        <m:t>−</m:t>
                      </m:r>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𝑒𝑠𝑡𝑖𝑚𝑎𝑑𝑜</m:t>
                      </m:r>
                    </m:num>
                    <m:den>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𝑒𝑠𝑡𝑖𝑚𝑎𝑑𝑜</m:t>
                      </m:r>
                    </m:den>
                  </m:f>
                  <m:r>
                    <a:rPr lang="es-MX" sz="1100" b="0" i="1">
                      <a:latin typeface="Cambria Math" panose="02040503050406030204" pitchFamily="18" charset="0"/>
                    </a:rPr>
                    <m:t>)</m:t>
                  </m:r>
                </m:oMath>
              </a14:m>
              <a:r>
                <a:rPr lang="es-MX" sz="1100"/>
                <a:t>*100</a:t>
              </a:r>
            </a:p>
          </xdr:txBody>
        </xdr:sp>
      </mc:Choice>
      <mc:Fallback xmlns="">
        <xdr:sp macro="" textlink="">
          <xdr:nvSpPr>
            <xdr:cNvPr id="6" name="CuadroTexto 5"/>
            <xdr:cNvSpPr txBox="1"/>
          </xdr:nvSpPr>
          <xdr:spPr>
            <a:xfrm>
              <a:off x="3457575" y="6215062"/>
              <a:ext cx="3212995"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0" i="0">
                  <a:latin typeface="Cambria Math" panose="02040503050406030204" pitchFamily="18" charset="0"/>
                </a:rPr>
                <a:t>𝑅𝑒𝑑𝑢𝑐 𝑇.=(</a:t>
              </a:r>
              <a:r>
                <a:rPr lang="es-MX" sz="1100" i="0">
                  <a:latin typeface="Cambria Math" panose="02040503050406030204" pitchFamily="18" charset="0"/>
                </a:rPr>
                <a:t>(</a:t>
              </a:r>
              <a:r>
                <a:rPr lang="es-MX" sz="1100" b="0" i="0">
                  <a:latin typeface="Cambria Math" panose="02040503050406030204" pitchFamily="18" charset="0"/>
                </a:rPr>
                <a:t>𝑃𝑟𝑜𝑚𝑒𝑑𝑖𝑜 𝑇𝑖𝑒𝑚𝑝𝑜 𝑅𝑒𝑎𝑙−𝑇𝑖𝑒𝑚𝑝𝑜 𝑒𝑠𝑡𝑖𝑚𝑎𝑑𝑜)/(𝑇𝑖𝑒𝑚𝑝𝑜 𝑒𝑠𝑡𝑖𝑚𝑎𝑑𝑜))</a:t>
              </a:r>
              <a:r>
                <a:rPr lang="es-MX" sz="1100"/>
                <a:t>*100</a:t>
              </a:r>
            </a:p>
          </xdr:txBody>
        </xdr:sp>
      </mc:Fallback>
    </mc:AlternateContent>
    <xdr:clientData/>
  </xdr:oneCellAnchor>
  <xdr:twoCellAnchor>
    <xdr:from>
      <xdr:col>3</xdr:col>
      <xdr:colOff>152400</xdr:colOff>
      <xdr:row>9</xdr:row>
      <xdr:rowOff>4762</xdr:rowOff>
    </xdr:from>
    <xdr:to>
      <xdr:col>4</xdr:col>
      <xdr:colOff>2352</xdr:colOff>
      <xdr:row>9</xdr:row>
      <xdr:rowOff>4762</xdr:rowOff>
    </xdr:to>
    <xdr:grpSp>
      <xdr:nvGrpSpPr>
        <xdr:cNvPr id="7" name="Grupo 6">
          <a:extLst>
            <a:ext uri="{FF2B5EF4-FFF2-40B4-BE49-F238E27FC236}">
              <a16:creationId xmlns:a16="http://schemas.microsoft.com/office/drawing/2014/main" xmlns="" id="{00000000-0008-0000-0100-000007000000}"/>
            </a:ext>
          </a:extLst>
        </xdr:cNvPr>
        <xdr:cNvGrpSpPr/>
      </xdr:nvGrpSpPr>
      <xdr:grpSpPr>
        <a:xfrm>
          <a:off x="3552825" y="8205787"/>
          <a:ext cx="3364677" cy="0"/>
          <a:chOff x="4876800" y="7777162"/>
          <a:chExt cx="1907352" cy="445672"/>
        </a:xfrm>
      </xdr:grpSpPr>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100-000008000000}"/>
                  </a:ext>
                </a:extLst>
              </xdr:cNvPr>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m:rPr>
                          <m:nor/>
                        </m:rPr>
                        <a:rPr lang="es-MX" sz="900">
                          <a:solidFill>
                            <a:schemeClr val="tx1"/>
                          </a:solidFill>
                          <a:effectLst/>
                          <a:latin typeface="+mn-lt"/>
                          <a:ea typeface="+mn-ea"/>
                          <a:cs typeface="+mn-cs"/>
                        </a:rPr>
                        <m:t> </m:t>
                      </m:r>
                      <m:r>
                        <m:rPr>
                          <m:nor/>
                        </m:rPr>
                        <a:rPr lang="es-MX" sz="900">
                          <a:solidFill>
                            <a:schemeClr val="tx1"/>
                          </a:solidFill>
                          <a:effectLst/>
                          <a:latin typeface="+mn-lt"/>
                          <a:ea typeface="+mn-ea"/>
                          <a:cs typeface="+mn-cs"/>
                        </a:rPr>
                        <m:t>Combustible</m:t>
                      </m:r>
                      <m:r>
                        <m:rPr>
                          <m:nor/>
                        </m:rPr>
                        <a:rPr lang="es-MX" sz="900">
                          <a:solidFill>
                            <a:schemeClr val="tx1"/>
                          </a:solidFill>
                          <a:effectLst/>
                          <a:latin typeface="+mn-lt"/>
                          <a:ea typeface="+mn-ea"/>
                          <a:cs typeface="+mn-cs"/>
                        </a:rPr>
                        <m:t>)</m:t>
                      </m:r>
                    </m:oMath>
                  </m:oMathPara>
                </a14:m>
                <a:endParaRPr lang="es-MX" sz="900"/>
              </a:p>
            </xdr:txBody>
          </xdr:sp>
        </mc:Choice>
        <mc:Fallback xmlns="">
          <xdr:sp macro="" textlink="">
            <xdr:nvSpPr>
              <xdr:cNvPr id="8" name="CuadroTexto 7"/>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a:t>
                </a:r>
                <a:r>
                  <a:rPr lang="es-MX" sz="900" i="0">
                    <a:solidFill>
                      <a:schemeClr val="tx1"/>
                    </a:solidFill>
                    <a:effectLst/>
                    <a:latin typeface="Cambria Math" panose="02040503050406030204" pitchFamily="18" charset="0"/>
                    <a:ea typeface="+mn-ea"/>
                    <a:cs typeface="+mn-cs"/>
                  </a:rPr>
                  <a:t> Combustible)</a:t>
                </a:r>
                <a:r>
                  <a:rPr lang="es-CO" sz="900" i="0">
                    <a:solidFill>
                      <a:schemeClr val="tx1"/>
                    </a:solidFill>
                    <a:effectLst/>
                    <a:latin typeface="+mn-lt"/>
                    <a:ea typeface="+mn-ea"/>
                    <a:cs typeface="+mn-cs"/>
                  </a:rPr>
                  <a:t>"</a:t>
                </a:r>
                <a:endParaRPr lang="es-MX" sz="900"/>
              </a:p>
            </xdr:txBody>
          </xdr:sp>
        </mc:Fallback>
      </mc:AlternateContent>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100-000009000000}"/>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𝐸𝐸𝑇</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𝐴𝐸𝐸𝑇</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9" name="CuadroTexto 8"/>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(𝐸𝐸𝑇 −𝐴𝐸𝐸𝑇)</a:t>
                </a:r>
                <a:endParaRPr lang="es-MX" sz="900"/>
              </a:p>
            </xdr:txBody>
          </xdr:sp>
        </mc:Fallback>
      </mc:AlternateContent>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100-00000A000000}"/>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 </m:t>
                          </m:r>
                          <m:r>
                            <a:rPr lang="es-MX" sz="900" b="0" i="1">
                              <a:latin typeface="Cambria Math" panose="02040503050406030204" pitchFamily="18" charset="0"/>
                            </a:rPr>
                            <m:t>𝐶𝑂</m:t>
                          </m:r>
                          <m:r>
                            <a:rPr lang="es-MX" sz="900" b="0" i="1">
                              <a:latin typeface="Cambria Math" panose="02040503050406030204" pitchFamily="18" charset="0"/>
                            </a:rPr>
                            <m:t>2</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𝑡𝑒𝑜𝑟𝑖𝑐𝑜</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𝑟𝑒𝑎𝑙</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10" name="CuadroTexto 9"/>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 𝐶𝑂2)=</a:t>
                </a:r>
                <a:r>
                  <a:rPr lang="es-MX" sz="900" b="0" i="0">
                    <a:solidFill>
                      <a:schemeClr val="tx1"/>
                    </a:solidFill>
                    <a:effectLst/>
                    <a:latin typeface="Cambria Math" panose="02040503050406030204" pitchFamily="18" charset="0"/>
                    <a:ea typeface="+mn-ea"/>
                    <a:cs typeface="+mn-cs"/>
                  </a:rPr>
                  <a:t>(𝐶𝑂2 𝑡𝑒𝑜𝑟𝑖𝑐𝑜 −𝐶𝑂2 𝑟𝑒𝑎𝑙)</a:t>
                </a:r>
                <a:endParaRPr lang="es-MX" sz="900"/>
              </a:p>
            </xdr:txBody>
          </xdr:sp>
        </mc:Fallback>
      </mc:AlternateContent>
    </xdr:grpSp>
    <xdr:clientData/>
  </xdr:twoCellAnchor>
  <xdr:oneCellAnchor>
    <xdr:from>
      <xdr:col>3</xdr:col>
      <xdr:colOff>123825</xdr:colOff>
      <xdr:row>9</xdr:row>
      <xdr:rowOff>252412</xdr:rowOff>
    </xdr:from>
    <xdr:ext cx="2667973" cy="318100"/>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100-00000B000000}"/>
                </a:ext>
              </a:extLst>
            </xdr:cNvPr>
            <xdr:cNvSpPr txBox="1"/>
          </xdr:nvSpPr>
          <xdr:spPr>
            <a:xfrm>
              <a:off x="3524250" y="8453437"/>
              <a:ext cx="2667973"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𝐼𝐶𝐴</m:t>
                    </m:r>
                    <m:r>
                      <a:rPr lang="es-MX" sz="1000" b="0" i="1">
                        <a:latin typeface="Cambria Math" panose="02040503050406030204" pitchFamily="18" charset="0"/>
                      </a:rPr>
                      <m:t>=</m:t>
                    </m:r>
                    <m:r>
                      <a:rPr lang="es-MX" sz="1000" b="0" i="1">
                        <a:latin typeface="Cambria Math" panose="02040503050406030204" pitchFamily="18" charset="0"/>
                      </a:rPr>
                      <m:t>𝑝𝑟𝑜𝑚𝑒𝑑𝑖𝑜</m:t>
                    </m:r>
                    <m:f>
                      <m:fPr>
                        <m:ctrlPr>
                          <a:rPr lang="es-MX" sz="1000" b="0" i="1">
                            <a:latin typeface="Cambria Math" panose="02040503050406030204" pitchFamily="18" charset="0"/>
                          </a:rPr>
                        </m:ctrlPr>
                      </m:fPr>
                      <m:num>
                        <m:r>
                          <a:rPr lang="es-MX" sz="1000" b="0" i="1">
                            <a:latin typeface="Cambria Math" panose="02040503050406030204" pitchFamily="18" charset="0"/>
                          </a:rPr>
                          <m:t>% </m:t>
                        </m:r>
                        <m:r>
                          <a:rPr lang="es-MX" sz="1000" b="0" i="1">
                            <a:latin typeface="Cambria Math" panose="02040503050406030204" pitchFamily="18" charset="0"/>
                          </a:rPr>
                          <m:t>𝑐𝑢𝑚𝑝𝑙𝑖𝑚𝑖𝑒𝑛𝑡𝑜</m:t>
                        </m:r>
                        <m:r>
                          <a:rPr lang="es-MX" sz="1000" b="0" i="1">
                            <a:latin typeface="Cambria Math" panose="02040503050406030204" pitchFamily="18" charset="0"/>
                          </a:rPr>
                          <m:t> </m:t>
                        </m:r>
                        <m:r>
                          <a:rPr lang="es-MX" sz="1000" b="0" i="1">
                            <a:latin typeface="Cambria Math" panose="02040503050406030204" pitchFamily="18" charset="0"/>
                          </a:rPr>
                          <m:t>𝑎𝑒𝑟𝑜𝑝𝑢𝑒𝑟𝑡𝑜𝑠</m:t>
                        </m:r>
                      </m:num>
                      <m:den>
                        <m:r>
                          <a:rPr lang="es-MX" sz="1000" b="0" i="1">
                            <a:latin typeface="Cambria Math" panose="02040503050406030204" pitchFamily="18" charset="0"/>
                          </a:rPr>
                          <m:t># </m:t>
                        </m:r>
                        <m:r>
                          <a:rPr lang="es-MX" sz="1000" b="0" i="1">
                            <a:latin typeface="Cambria Math" panose="02040503050406030204" pitchFamily="18" charset="0"/>
                          </a:rPr>
                          <m:t>𝑎𝑒𝑟𝑜𝑝𝑢𝑒𝑟𝑡𝑜𝑠</m:t>
                        </m:r>
                      </m:den>
                    </m:f>
                  </m:oMath>
                </m:oMathPara>
              </a14:m>
              <a:endParaRPr lang="es-MX" sz="1000"/>
            </a:p>
          </xdr:txBody>
        </xdr:sp>
      </mc:Choice>
      <mc:Fallback xmlns="">
        <xdr:sp macro="" textlink="">
          <xdr:nvSpPr>
            <xdr:cNvPr id="11" name="CuadroTexto 10"/>
            <xdr:cNvSpPr txBox="1"/>
          </xdr:nvSpPr>
          <xdr:spPr>
            <a:xfrm>
              <a:off x="3524250" y="8453437"/>
              <a:ext cx="2667973"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𝐼𝐶𝐴=𝑝𝑟𝑜𝑚𝑒𝑑𝑖𝑜 (% 𝑐𝑢𝑚𝑝𝑙𝑖𝑚𝑖𝑒𝑛𝑡𝑜 𝑎𝑒𝑟𝑜𝑝𝑢𝑒𝑟𝑡𝑜𝑠)/(# 𝑎𝑒𝑟𝑜𝑝𝑢𝑒𝑟𝑡𝑜𝑠)</a:t>
              </a:r>
              <a:endParaRPr lang="es-MX" sz="1000"/>
            </a:p>
          </xdr:txBody>
        </xdr:sp>
      </mc:Fallback>
    </mc:AlternateContent>
    <xdr:clientData/>
  </xdr:oneCellAnchor>
  <xdr:twoCellAnchor>
    <xdr:from>
      <xdr:col>3</xdr:col>
      <xdr:colOff>27186</xdr:colOff>
      <xdr:row>11</xdr:row>
      <xdr:rowOff>76206</xdr:rowOff>
    </xdr:from>
    <xdr:to>
      <xdr:col>3</xdr:col>
      <xdr:colOff>3430374</xdr:colOff>
      <xdr:row>11</xdr:row>
      <xdr:rowOff>781057</xdr:rowOff>
    </xdr:to>
    <xdr:grpSp>
      <xdr:nvGrpSpPr>
        <xdr:cNvPr id="12" name="Grupo 11">
          <a:extLst>
            <a:ext uri="{FF2B5EF4-FFF2-40B4-BE49-F238E27FC236}">
              <a16:creationId xmlns:a16="http://schemas.microsoft.com/office/drawing/2014/main" xmlns="" id="{00000000-0008-0000-0100-00000C000000}"/>
            </a:ext>
          </a:extLst>
        </xdr:cNvPr>
        <xdr:cNvGrpSpPr/>
      </xdr:nvGrpSpPr>
      <xdr:grpSpPr>
        <a:xfrm>
          <a:off x="3427611" y="10753731"/>
          <a:ext cx="3403188" cy="704851"/>
          <a:chOff x="4819182" y="10982325"/>
          <a:chExt cx="1152993" cy="731869"/>
        </a:xfrm>
      </xdr:grpSpPr>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100-00000D000000}"/>
                  </a:ext>
                </a:extLst>
              </xdr:cNvPr>
              <xdr:cNvSpPr txBox="1"/>
            </xdr:nvSpPr>
            <xdr:spPr>
              <a:xfrm>
                <a:off x="4819650" y="10982325"/>
                <a:ext cx="1152525"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MX" sz="1000" i="1">
                              <a:latin typeface="Cambria Math" panose="02040503050406030204" pitchFamily="18" charset="0"/>
                            </a:rPr>
                          </m:ctrlPr>
                        </m:fPr>
                        <m:num>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𝑜𝑝𝑒𝑟𝑎𝑑𝑎𝑠</m:t>
                          </m:r>
                        </m:num>
                        <m:den>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𝑎𝑝𝑟𝑜𝑏𝑎𝑑𝑎𝑠</m:t>
                          </m:r>
                        </m:den>
                      </m:f>
                    </m:oMath>
                  </m:oMathPara>
                </a14:m>
                <a:endParaRPr lang="es-MX" sz="1000"/>
              </a:p>
            </xdr:txBody>
          </xdr:sp>
        </mc:Choice>
        <mc:Fallback xmlns="">
          <xdr:sp macro="" textlink="">
            <xdr:nvSpPr>
              <xdr:cNvPr id="13" name="CuadroTexto 12"/>
              <xdr:cNvSpPr txBox="1"/>
            </xdr:nvSpPr>
            <xdr:spPr>
              <a:xfrm>
                <a:off x="4819650" y="10982325"/>
                <a:ext cx="1152525"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MX" sz="1000" i="0">
                    <a:latin typeface="Cambria Math" panose="02040503050406030204" pitchFamily="18" charset="0"/>
                  </a:rPr>
                  <a:t>(</a:t>
                </a:r>
                <a:r>
                  <a:rPr lang="es-MX" sz="1000" b="0" i="0">
                    <a:latin typeface="Cambria Math" panose="02040503050406030204" pitchFamily="18" charset="0"/>
                  </a:rPr>
                  <a:t>𝑟𝑢𝑡𝑎𝑠 𝑜𝑝𝑒𝑟𝑎𝑑𝑎𝑠)/(𝑟𝑢𝑡𝑎𝑠 𝑎𝑝𝑟𝑜𝑏𝑎𝑑𝑎𝑠)</a:t>
                </a:r>
                <a:endParaRPr lang="es-MX" sz="1000"/>
              </a:p>
            </xdr:txBody>
          </xdr:sp>
        </mc:Fallback>
      </mc:AlternateContent>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100-00000E000000}"/>
                  </a:ext>
                </a:extLst>
              </xdr:cNvPr>
              <xdr:cNvSpPr txBox="1"/>
            </xdr:nvSpPr>
            <xdr:spPr>
              <a:xfrm>
                <a:off x="4819182" y="11382373"/>
                <a:ext cx="1152525" cy="33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MX" sz="1000" i="1">
                              <a:latin typeface="Cambria Math" panose="02040503050406030204" pitchFamily="18" charset="0"/>
                            </a:rPr>
                          </m:ctrlPr>
                        </m:fPr>
                        <m:num>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𝑎𝑝𝑟𝑜𝑏𝑎𝑑𝑎𝑠</m:t>
                          </m:r>
                        </m:num>
                        <m:den>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𝑠𝑜𝑙𝑖𝑐𝑖𝑡𝑎𝑑𝑎𝑠</m:t>
                          </m:r>
                        </m:den>
                      </m:f>
                    </m:oMath>
                  </m:oMathPara>
                </a14:m>
                <a:endParaRPr lang="es-MX" sz="1000"/>
              </a:p>
            </xdr:txBody>
          </xdr:sp>
        </mc:Choice>
        <mc:Fallback xmlns="">
          <xdr:sp macro="" textlink="">
            <xdr:nvSpPr>
              <xdr:cNvPr id="14" name="CuadroTexto 13"/>
              <xdr:cNvSpPr txBox="1"/>
            </xdr:nvSpPr>
            <xdr:spPr>
              <a:xfrm>
                <a:off x="4819182" y="11382373"/>
                <a:ext cx="1152525" cy="33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MX" sz="1000" i="0">
                    <a:latin typeface="Cambria Math" panose="02040503050406030204" pitchFamily="18" charset="0"/>
                  </a:rPr>
                  <a:t>(</a:t>
                </a:r>
                <a:r>
                  <a:rPr lang="es-MX" sz="1000" b="0" i="0">
                    <a:latin typeface="Cambria Math" panose="02040503050406030204" pitchFamily="18" charset="0"/>
                  </a:rPr>
                  <a:t>𝑟𝑢𝑡𝑎𝑠 𝑎𝑝𝑟𝑜𝑏𝑎𝑑𝑎𝑠)/(𝑟𝑢𝑡𝑎𝑠 𝑠𝑜𝑙𝑖𝑐𝑖𝑡𝑎𝑑𝑎𝑠)</a:t>
                </a:r>
                <a:endParaRPr lang="es-MX" sz="1000"/>
              </a:p>
            </xdr:txBody>
          </xdr:sp>
        </mc:Fallback>
      </mc:AlternateContent>
    </xdr:grpSp>
    <xdr:clientData/>
  </xdr:twoCellAnchor>
  <xdr:oneCellAnchor>
    <xdr:from>
      <xdr:col>3</xdr:col>
      <xdr:colOff>104775</xdr:colOff>
      <xdr:row>12</xdr:row>
      <xdr:rowOff>242887</xdr:rowOff>
    </xdr:from>
    <xdr:ext cx="2021579" cy="292259"/>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100-00000F000000}"/>
                </a:ext>
              </a:extLst>
            </xdr:cNvPr>
            <xdr:cNvSpPr txBox="1"/>
          </xdr:nvSpPr>
          <xdr:spPr>
            <a:xfrm>
              <a:off x="3505200" y="11710987"/>
              <a:ext cx="2021579" cy="29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𝐶𝑃𝑇</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𝑁𝑜𝑟𝑚𝑎𝑠</m:t>
                        </m:r>
                        <m:r>
                          <a:rPr lang="es-MX" sz="1000" b="0" i="1">
                            <a:latin typeface="Cambria Math" panose="02040503050406030204" pitchFamily="18" charset="0"/>
                          </a:rPr>
                          <m:t> </m:t>
                        </m:r>
                        <m:r>
                          <a:rPr lang="es-MX" sz="1000" b="0" i="1">
                            <a:latin typeface="Cambria Math" panose="02040503050406030204" pitchFamily="18" charset="0"/>
                          </a:rPr>
                          <m:t>𝑎𝑟𝑚𝑜𝑛𝑖𝑧𝑎𝑑𝑎𝑠</m:t>
                        </m:r>
                      </m:num>
                      <m:den>
                        <m:r>
                          <a:rPr lang="es-MX" sz="1000" b="0" i="1">
                            <a:latin typeface="Cambria Math" panose="02040503050406030204" pitchFamily="18" charset="0"/>
                          </a:rPr>
                          <m:t>𝑁𝑜𝑟𝑚𝑎𝑠</m:t>
                        </m:r>
                        <m:r>
                          <a:rPr lang="es-MX" sz="1000" b="0" i="1">
                            <a:latin typeface="Cambria Math" panose="02040503050406030204" pitchFamily="18" charset="0"/>
                          </a:rPr>
                          <m:t> </m:t>
                        </m:r>
                        <m:r>
                          <a:rPr lang="es-MX" sz="1000" b="0" i="1">
                            <a:latin typeface="Cambria Math" panose="02040503050406030204" pitchFamily="18" charset="0"/>
                          </a:rPr>
                          <m:t>𝐿𝐴𝑅</m:t>
                        </m:r>
                      </m:den>
                    </m:f>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15" name="CuadroTexto 14"/>
            <xdr:cNvSpPr txBox="1"/>
          </xdr:nvSpPr>
          <xdr:spPr>
            <a:xfrm>
              <a:off x="3505200" y="11710987"/>
              <a:ext cx="2021579" cy="29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𝐶𝑃𝑇=</a:t>
              </a:r>
              <a:r>
                <a:rPr lang="es-MX" sz="1000" i="0">
                  <a:latin typeface="Cambria Math" panose="02040503050406030204" pitchFamily="18" charset="0"/>
                </a:rPr>
                <a:t>(</a:t>
              </a:r>
              <a:r>
                <a:rPr lang="es-MX" sz="1000" b="0" i="0">
                  <a:latin typeface="Cambria Math" panose="02040503050406030204" pitchFamily="18" charset="0"/>
                </a:rPr>
                <a:t>𝑁𝑜𝑟𝑚𝑎𝑠 𝑎𝑟𝑚𝑜𝑛𝑖𝑧𝑎𝑑𝑎𝑠)/(𝑁𝑜𝑟𝑚𝑎𝑠 𝐿𝐴𝑅) 𝑥 100</a:t>
              </a:r>
              <a:endParaRPr lang="es-MX" sz="1000"/>
            </a:p>
          </xdr:txBody>
        </xdr:sp>
      </mc:Fallback>
    </mc:AlternateContent>
    <xdr:clientData/>
  </xdr:oneCellAnchor>
  <xdr:oneCellAnchor>
    <xdr:from>
      <xdr:col>3</xdr:col>
      <xdr:colOff>66675</xdr:colOff>
      <xdr:row>14</xdr:row>
      <xdr:rowOff>595312</xdr:rowOff>
    </xdr:from>
    <xdr:ext cx="1706043" cy="319959"/>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100-000010000000}"/>
                </a:ext>
              </a:extLst>
            </xdr:cNvPr>
            <xdr:cNvSpPr txBox="1"/>
          </xdr:nvSpPr>
          <xdr:spPr>
            <a:xfrm>
              <a:off x="3467100" y="13777912"/>
              <a:ext cx="1706043" cy="31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𝐸𝑅</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 </m:t>
                        </m:r>
                        <m:r>
                          <a:rPr lang="es-MX" sz="1000" b="0" i="1">
                            <a:latin typeface="Cambria Math" panose="02040503050406030204" pitchFamily="18" charset="0"/>
                          </a:rPr>
                          <m:t>𝐸𝑗𝑒𝑐𝑢𝑐𝑖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𝐹</m:t>
                        </m:r>
                        <m:r>
                          <a:rPr lang="es-MX" sz="1000" b="0" i="1">
                            <a:latin typeface="Cambria Math" panose="02040503050406030204" pitchFamily="18" charset="0"/>
                          </a:rPr>
                          <m:t>í</m:t>
                        </m:r>
                        <m:r>
                          <a:rPr lang="es-MX" sz="1000" b="0" i="1">
                            <a:latin typeface="Cambria Math" panose="02040503050406030204" pitchFamily="18" charset="0"/>
                          </a:rPr>
                          <m:t>𝑠𝑖𝑐𝑎</m:t>
                        </m:r>
                        <m:r>
                          <a:rPr lang="es-MX" sz="1000" b="0" i="1">
                            <a:latin typeface="Cambria Math" panose="02040503050406030204" pitchFamily="18" charset="0"/>
                          </a:rPr>
                          <m:t> </m:t>
                        </m:r>
                      </m:num>
                      <m:den>
                        <m:r>
                          <a:rPr lang="es-MX" sz="1000" b="0" i="1">
                            <a:latin typeface="Cambria Math" panose="02040503050406030204" pitchFamily="18" charset="0"/>
                          </a:rPr>
                          <m:t>%</m:t>
                        </m:r>
                        <m:r>
                          <a:rPr lang="es-MX" sz="1000" b="0" i="1">
                            <a:latin typeface="Cambria Math" panose="02040503050406030204" pitchFamily="18" charset="0"/>
                          </a:rPr>
                          <m:t>𝐸𝑗𝑒𝑐𝑢𝑐𝑖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𝐹𝑖𝑛𝑎𝑛𝑐𝑖𝑒𝑟𝑎</m:t>
                        </m:r>
                      </m:den>
                    </m:f>
                  </m:oMath>
                </m:oMathPara>
              </a14:m>
              <a:endParaRPr lang="es-MX" sz="1000"/>
            </a:p>
          </xdr:txBody>
        </xdr:sp>
      </mc:Choice>
      <mc:Fallback xmlns="">
        <xdr:sp macro="" textlink="">
          <xdr:nvSpPr>
            <xdr:cNvPr id="16" name="CuadroTexto 15"/>
            <xdr:cNvSpPr txBox="1"/>
          </xdr:nvSpPr>
          <xdr:spPr>
            <a:xfrm>
              <a:off x="3467100" y="13777912"/>
              <a:ext cx="1706043" cy="31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𝐸𝑅=</a:t>
              </a:r>
              <a:r>
                <a:rPr lang="es-MX" sz="1000" i="0">
                  <a:latin typeface="Cambria Math" panose="02040503050406030204" pitchFamily="18" charset="0"/>
                </a:rPr>
                <a:t>(</a:t>
              </a:r>
              <a:r>
                <a:rPr lang="es-MX" sz="1000" b="0" i="0">
                  <a:latin typeface="Cambria Math" panose="02040503050406030204" pitchFamily="18" charset="0"/>
                </a:rPr>
                <a:t>% 𝐸𝑗𝑒𝑐𝑢𝑐𝑖ó𝑛 𝐹í𝑠𝑖𝑐𝑎 )/(%𝐸𝑗𝑒𝑐𝑢𝑐𝑖ó𝑛 𝐹𝑖𝑛𝑎𝑛𝑐𝑖𝑒𝑟𝑎)</a:t>
              </a:r>
              <a:endParaRPr lang="es-MX" sz="1000"/>
            </a:p>
          </xdr:txBody>
        </xdr:sp>
      </mc:Fallback>
    </mc:AlternateContent>
    <xdr:clientData/>
  </xdr:oneCellAnchor>
  <xdr:oneCellAnchor>
    <xdr:from>
      <xdr:col>3</xdr:col>
      <xdr:colOff>47625</xdr:colOff>
      <xdr:row>15</xdr:row>
      <xdr:rowOff>471487</xdr:rowOff>
    </xdr:from>
    <xdr:ext cx="2561278" cy="319190"/>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100-000011000000}"/>
                </a:ext>
              </a:extLst>
            </xdr:cNvPr>
            <xdr:cNvSpPr txBox="1"/>
          </xdr:nvSpPr>
          <xdr:spPr>
            <a:xfrm>
              <a:off x="3448050" y="14797087"/>
              <a:ext cx="256127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𝐶𝑢𝑚𝑝𝑙𝑖𝑚𝑖𝑒𝑛𝑡𝑜</m:t>
                    </m:r>
                    <m:r>
                      <a:rPr lang="es-MX" sz="1000" b="0" i="1">
                        <a:latin typeface="Cambria Math" panose="02040503050406030204" pitchFamily="18" charset="0"/>
                      </a:rPr>
                      <m:t> </m:t>
                    </m:r>
                    <m:r>
                      <a:rPr lang="es-MX" sz="1000" b="0" i="1">
                        <a:latin typeface="Cambria Math" panose="02040503050406030204" pitchFamily="18" charset="0"/>
                      </a:rPr>
                      <m:t>𝐼𝑃𝐴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𝑉𝑎𝑙𝑜𝑟</m:t>
                        </m:r>
                        <m:r>
                          <a:rPr lang="es-MX" sz="1000" b="0" i="1">
                            <a:latin typeface="Cambria Math" panose="02040503050406030204" pitchFamily="18" charset="0"/>
                          </a:rPr>
                          <m:t> </m:t>
                        </m:r>
                        <m:r>
                          <a:rPr lang="es-MX" sz="1000" b="0" i="1">
                            <a:latin typeface="Cambria Math" panose="02040503050406030204" pitchFamily="18" charset="0"/>
                          </a:rPr>
                          <m:t>𝑡𝑜𝑡𝑎𝑙</m:t>
                        </m:r>
                        <m:r>
                          <a:rPr lang="es-MX" sz="1000" b="0" i="1">
                            <a:latin typeface="Cambria Math" panose="02040503050406030204" pitchFamily="18" charset="0"/>
                          </a:rPr>
                          <m:t> </m:t>
                        </m:r>
                        <m:r>
                          <a:rPr lang="es-MX" sz="1000" b="0" i="1">
                            <a:latin typeface="Cambria Math" panose="02040503050406030204" pitchFamily="18" charset="0"/>
                          </a:rPr>
                          <m:t>𝑑𝑒</m:t>
                        </m:r>
                        <m:r>
                          <a:rPr lang="es-MX" sz="1000" b="0" i="1">
                            <a:latin typeface="Cambria Math" panose="02040503050406030204" pitchFamily="18" charset="0"/>
                          </a:rPr>
                          <m:t> </m:t>
                        </m:r>
                        <m:r>
                          <a:rPr lang="es-MX" sz="1000" b="0" i="1">
                            <a:latin typeface="Cambria Math" panose="02040503050406030204" pitchFamily="18" charset="0"/>
                          </a:rPr>
                          <m:t>𝑟𝑒𝑐𝑎𝑢𝑑𝑜</m:t>
                        </m:r>
                      </m:num>
                      <m:den>
                        <m:r>
                          <a:rPr lang="es-MX" sz="1000" b="0" i="1">
                            <a:latin typeface="Cambria Math" panose="02040503050406030204" pitchFamily="18" charset="0"/>
                          </a:rPr>
                          <m:t>𝑉𝑎𝑙𝑜𝑟</m:t>
                        </m:r>
                        <m:r>
                          <a:rPr lang="es-MX" sz="1000" b="0" i="1">
                            <a:latin typeface="Cambria Math" panose="02040503050406030204" pitchFamily="18" charset="0"/>
                          </a:rPr>
                          <m:t> </m:t>
                        </m:r>
                        <m:r>
                          <a:rPr lang="es-MX" sz="1000" b="0" i="1">
                            <a:latin typeface="Cambria Math" panose="02040503050406030204" pitchFamily="18" charset="0"/>
                          </a:rPr>
                          <m:t>𝑡𝑜𝑡𝑎𝑙</m:t>
                        </m:r>
                        <m:r>
                          <a:rPr lang="es-MX" sz="1000" b="0" i="1">
                            <a:latin typeface="Cambria Math" panose="02040503050406030204" pitchFamily="18" charset="0"/>
                          </a:rPr>
                          <m:t> </m:t>
                        </m:r>
                        <m:r>
                          <a:rPr lang="es-MX" sz="1000" b="0" i="1">
                            <a:latin typeface="Cambria Math" panose="02040503050406030204" pitchFamily="18" charset="0"/>
                          </a:rPr>
                          <m:t>𝑖𝑛𝑔𝑟𝑒𝑠𝑜</m:t>
                        </m:r>
                      </m:den>
                    </m:f>
                  </m:oMath>
                </m:oMathPara>
              </a14:m>
              <a:endParaRPr lang="es-MX" sz="1000"/>
            </a:p>
          </xdr:txBody>
        </xdr:sp>
      </mc:Choice>
      <mc:Fallback xmlns="">
        <xdr:sp macro="" textlink="">
          <xdr:nvSpPr>
            <xdr:cNvPr id="17" name="CuadroTexto 16"/>
            <xdr:cNvSpPr txBox="1"/>
          </xdr:nvSpPr>
          <xdr:spPr>
            <a:xfrm>
              <a:off x="3448050" y="14797087"/>
              <a:ext cx="256127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𝐶𝑢𝑚𝑝𝑙𝑖𝑚𝑖𝑒𝑛𝑡𝑜 𝐼𝑃𝐴=</a:t>
              </a:r>
              <a:r>
                <a:rPr lang="es-MX" sz="1000" i="0">
                  <a:latin typeface="Cambria Math" panose="02040503050406030204" pitchFamily="18" charset="0"/>
                </a:rPr>
                <a:t>(</a:t>
              </a:r>
              <a:r>
                <a:rPr lang="es-MX" sz="1000" b="0" i="0">
                  <a:latin typeface="Cambria Math" panose="02040503050406030204" pitchFamily="18" charset="0"/>
                </a:rPr>
                <a:t>𝑉𝑎𝑙𝑜𝑟 𝑡𝑜𝑡𝑎𝑙 𝑑𝑒 𝑟𝑒𝑐𝑎𝑢𝑑𝑜)/(𝑉𝑎𝑙𝑜𝑟 𝑡𝑜𝑡𝑎𝑙 𝑖𝑛𝑔𝑟𝑒𝑠𝑜)</a:t>
              </a:r>
              <a:endParaRPr lang="es-MX" sz="1000"/>
            </a:p>
          </xdr:txBody>
        </xdr:sp>
      </mc:Fallback>
    </mc:AlternateContent>
    <xdr:clientData/>
  </xdr:oneCellAnchor>
  <xdr:oneCellAnchor>
    <xdr:from>
      <xdr:col>3</xdr:col>
      <xdr:colOff>114300</xdr:colOff>
      <xdr:row>16</xdr:row>
      <xdr:rowOff>547687</xdr:rowOff>
    </xdr:from>
    <xdr:ext cx="2491771" cy="156518"/>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100-000012000000}"/>
                </a:ext>
              </a:extLst>
            </xdr:cNvPr>
            <xdr:cNvSpPr txBox="1"/>
          </xdr:nvSpPr>
          <xdr:spPr>
            <a:xfrm>
              <a:off x="3514725" y="15825787"/>
              <a:ext cx="249177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𝑃𝐸𝑇𝐼</m:t>
                    </m:r>
                    <m:r>
                      <a:rPr lang="es-MX" sz="1000" b="0" i="1">
                        <a:latin typeface="Cambria Math" panose="02040503050406030204" pitchFamily="18" charset="0"/>
                      </a:rPr>
                      <m:t>=</m:t>
                    </m:r>
                    <m:r>
                      <a:rPr lang="es-MX" sz="1000" b="0" i="1">
                        <a:latin typeface="Cambria Math" panose="02040503050406030204" pitchFamily="18" charset="0"/>
                      </a:rPr>
                      <m:t>𝑝𝑟𝑜𝑚𝑒𝑑𝑖𝑜</m:t>
                    </m:r>
                    <m:r>
                      <a:rPr lang="es-MX" sz="1000" b="0" i="1">
                        <a:latin typeface="Cambria Math" panose="02040503050406030204" pitchFamily="18" charset="0"/>
                      </a:rPr>
                      <m:t> (</m:t>
                    </m:r>
                    <m:r>
                      <a:rPr lang="es-MX" sz="1000" b="0" i="1">
                        <a:latin typeface="Cambria Math" panose="02040503050406030204" pitchFamily="18" charset="0"/>
                      </a:rPr>
                      <m:t>𝐹𝑢𝑛</m:t>
                    </m:r>
                    <m:r>
                      <a:rPr lang="es-MX" sz="1000" b="0" i="1">
                        <a:latin typeface="Cambria Math" panose="02040503050406030204" pitchFamily="18" charset="0"/>
                      </a:rPr>
                      <m:t>+</m:t>
                    </m:r>
                    <m:r>
                      <a:rPr lang="es-MX" sz="1000" b="0" i="1">
                        <a:latin typeface="Cambria Math" panose="02040503050406030204" pitchFamily="18" charset="0"/>
                      </a:rPr>
                      <m:t>𝑈𝑠</m:t>
                    </m:r>
                    <m:r>
                      <a:rPr lang="es-MX" sz="1000" b="0" i="1">
                        <a:latin typeface="Cambria Math" panose="02040503050406030204" pitchFamily="18" charset="0"/>
                      </a:rPr>
                      <m:t>+</m:t>
                    </m:r>
                    <m:r>
                      <a:rPr lang="es-MX" sz="1000" b="0" i="1">
                        <a:latin typeface="Cambria Math" panose="02040503050406030204" pitchFamily="18" charset="0"/>
                      </a:rPr>
                      <m:t>𝐷𝑖𝑠𝑝</m:t>
                    </m:r>
                    <m:r>
                      <a:rPr lang="es-MX" sz="1000" b="0" i="1">
                        <a:latin typeface="Cambria Math" panose="02040503050406030204" pitchFamily="18" charset="0"/>
                      </a:rPr>
                      <m:t>+</m:t>
                    </m:r>
                    <m:r>
                      <a:rPr lang="es-MX" sz="1000" b="0" i="1">
                        <a:latin typeface="Cambria Math" panose="02040503050406030204" pitchFamily="18" charset="0"/>
                      </a:rPr>
                      <m:t>𝐶𝑜𝑏</m:t>
                    </m:r>
                    <m:r>
                      <a:rPr lang="es-MX" sz="1000" b="0" i="1">
                        <a:latin typeface="Cambria Math" panose="02040503050406030204" pitchFamily="18" charset="0"/>
                      </a:rPr>
                      <m:t>)</m:t>
                    </m:r>
                  </m:oMath>
                </m:oMathPara>
              </a14:m>
              <a:endParaRPr lang="es-MX" sz="1000"/>
            </a:p>
          </xdr:txBody>
        </xdr:sp>
      </mc:Choice>
      <mc:Fallback xmlns="">
        <xdr:sp macro="" textlink="">
          <xdr:nvSpPr>
            <xdr:cNvPr id="18" name="CuadroTexto 17"/>
            <xdr:cNvSpPr txBox="1"/>
          </xdr:nvSpPr>
          <xdr:spPr>
            <a:xfrm>
              <a:off x="3514725" y="15825787"/>
              <a:ext cx="249177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𝑃𝐸𝑇𝐼=𝑝𝑟𝑜𝑚𝑒𝑑𝑖𝑜 (𝐹𝑢𝑛+𝑈𝑠+𝐷𝑖𝑠𝑝+𝐶𝑜𝑏)</a:t>
              </a:r>
              <a:endParaRPr lang="es-MX" sz="1000"/>
            </a:p>
          </xdr:txBody>
        </xdr:sp>
      </mc:Fallback>
    </mc:AlternateContent>
    <xdr:clientData/>
  </xdr:oneCellAnchor>
  <xdr:oneCellAnchor>
    <xdr:from>
      <xdr:col>3</xdr:col>
      <xdr:colOff>76200</xdr:colOff>
      <xdr:row>17</xdr:row>
      <xdr:rowOff>309562</xdr:rowOff>
    </xdr:from>
    <xdr:ext cx="2403735" cy="319190"/>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100-000013000000}"/>
                </a:ext>
              </a:extLst>
            </xdr:cNvPr>
            <xdr:cNvSpPr txBox="1"/>
          </xdr:nvSpPr>
          <xdr:spPr>
            <a:xfrm>
              <a:off x="3476625" y="16540162"/>
              <a:ext cx="2403735"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𝑃𝐺𝑇𝐻</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𝑒𝑗𝑒𝑐𝑢𝑡𝑎𝑑𝑎𝑠</m:t>
                        </m:r>
                      </m:num>
                      <m:den>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𝑝𝑟𝑜𝑔𝑟𝑎𝑚𝑎𝑑𝑎𝑠</m:t>
                        </m:r>
                        <m:r>
                          <a:rPr lang="es-MX" sz="1000" b="0" i="1">
                            <a:latin typeface="Cambria Math" panose="02040503050406030204" pitchFamily="18" charset="0"/>
                          </a:rPr>
                          <m:t> </m:t>
                        </m:r>
                      </m:den>
                    </m:f>
                    <m:r>
                      <a:rPr lang="es-MX" sz="1000" b="0" i="1">
                        <a:latin typeface="Cambria Math" panose="02040503050406030204" pitchFamily="18" charset="0"/>
                      </a:rPr>
                      <m:t>∗100</m:t>
                    </m:r>
                  </m:oMath>
                </m:oMathPara>
              </a14:m>
              <a:endParaRPr lang="es-MX" sz="1000"/>
            </a:p>
          </xdr:txBody>
        </xdr:sp>
      </mc:Choice>
      <mc:Fallback xmlns="">
        <xdr:sp macro="" textlink="">
          <xdr:nvSpPr>
            <xdr:cNvPr id="19" name="CuadroTexto 18"/>
            <xdr:cNvSpPr txBox="1"/>
          </xdr:nvSpPr>
          <xdr:spPr>
            <a:xfrm>
              <a:off x="3476625" y="16540162"/>
              <a:ext cx="2403735"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𝑃𝐺𝑇𝐻=</a:t>
              </a:r>
              <a:r>
                <a:rPr lang="es-MX" sz="1000" i="0">
                  <a:latin typeface="Cambria Math" panose="02040503050406030204" pitchFamily="18" charset="0"/>
                </a:rPr>
                <a:t>(</a:t>
              </a:r>
              <a:r>
                <a:rPr lang="es-MX" sz="1000" b="0" i="0">
                  <a:latin typeface="Cambria Math" panose="02040503050406030204" pitchFamily="18" charset="0"/>
                </a:rPr>
                <a:t>𝐴𝑐𝑡𝑖𝑣𝑖𝑑𝑎𝑑𝑒𝑠 𝑒𝑗𝑒𝑐𝑢𝑡𝑎𝑑𝑎𝑠)/(𝐴𝑐𝑡𝑖𝑣𝑖𝑑𝑎𝑑𝑒𝑠 𝑝𝑟𝑜𝑔𝑟𝑎𝑚𝑎𝑑𝑎𝑠 )∗100</a:t>
              </a:r>
              <a:endParaRPr lang="es-MX" sz="1000"/>
            </a:p>
          </xdr:txBody>
        </xdr:sp>
      </mc:Fallback>
    </mc:AlternateContent>
    <xdr:clientData/>
  </xdr:oneCellAnchor>
  <xdr:oneCellAnchor>
    <xdr:from>
      <xdr:col>3</xdr:col>
      <xdr:colOff>66675</xdr:colOff>
      <xdr:row>18</xdr:row>
      <xdr:rowOff>490537</xdr:rowOff>
    </xdr:from>
    <xdr:ext cx="1842107" cy="172227"/>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100-000014000000}"/>
                </a:ext>
              </a:extLst>
            </xdr:cNvPr>
            <xdr:cNvSpPr txBox="1"/>
          </xdr:nvSpPr>
          <xdr:spPr>
            <a:xfrm>
              <a:off x="3467100" y="17483137"/>
              <a:ext cx="18421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panose="02040503050406030204" pitchFamily="18" charset="0"/>
                      </a:rPr>
                      <m:t>% </m:t>
                    </m:r>
                    <m:r>
                      <a:rPr lang="es-MX" sz="1100" b="0" i="1">
                        <a:latin typeface="Cambria Math" panose="02040503050406030204" pitchFamily="18" charset="0"/>
                      </a:rPr>
                      <m:t>𝑅𝑒𝑠𝑢𝑙𝑡𝑎𝑑𝑜𝑠</m:t>
                    </m:r>
                    <m:r>
                      <a:rPr lang="es-MX" sz="1100" b="0" i="1">
                        <a:latin typeface="Cambria Math" panose="02040503050406030204" pitchFamily="18" charset="0"/>
                      </a:rPr>
                      <m:t> </m:t>
                    </m:r>
                    <m:r>
                      <a:rPr lang="es-MX" sz="1100" b="0" i="1">
                        <a:latin typeface="Cambria Math" panose="02040503050406030204" pitchFamily="18" charset="0"/>
                      </a:rPr>
                      <m:t>𝑑𝑒</m:t>
                    </m:r>
                    <m:r>
                      <a:rPr lang="es-MX" sz="1100" b="0" i="1">
                        <a:latin typeface="Cambria Math" panose="02040503050406030204" pitchFamily="18" charset="0"/>
                      </a:rPr>
                      <m:t> </m:t>
                    </m:r>
                    <m:r>
                      <a:rPr lang="es-MX" sz="1100" b="0" i="1">
                        <a:latin typeface="Cambria Math" panose="02040503050406030204" pitchFamily="18" charset="0"/>
                      </a:rPr>
                      <m:t>𝑙𝑎</m:t>
                    </m:r>
                    <m:r>
                      <a:rPr lang="es-MX" sz="1100" b="0" i="1">
                        <a:latin typeface="Cambria Math" panose="02040503050406030204" pitchFamily="18" charset="0"/>
                      </a:rPr>
                      <m:t> </m:t>
                    </m:r>
                    <m:r>
                      <a:rPr lang="es-MX" sz="1100" b="0" i="1">
                        <a:latin typeface="Cambria Math" panose="02040503050406030204" pitchFamily="18" charset="0"/>
                      </a:rPr>
                      <m:t>𝑒𝑛𝑐𝑢𝑒𝑠𝑡𝑎</m:t>
                    </m:r>
                  </m:oMath>
                </m:oMathPara>
              </a14:m>
              <a:endParaRPr lang="es-MX" sz="1100"/>
            </a:p>
          </xdr:txBody>
        </xdr:sp>
      </mc:Choice>
      <mc:Fallback xmlns="">
        <xdr:sp macro="" textlink="">
          <xdr:nvSpPr>
            <xdr:cNvPr id="20" name="CuadroTexto 19"/>
            <xdr:cNvSpPr txBox="1"/>
          </xdr:nvSpPr>
          <xdr:spPr>
            <a:xfrm>
              <a:off x="3467100" y="17483137"/>
              <a:ext cx="18421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 𝑅𝑒𝑠𝑢𝑙𝑡𝑎𝑑𝑜𝑠 𝑑𝑒 𝑙𝑎 𝑒𝑛𝑐𝑢𝑒𝑠𝑡𝑎</a:t>
              </a:r>
              <a:endParaRPr lang="es-MX" sz="1100"/>
            </a:p>
          </xdr:txBody>
        </xdr:sp>
      </mc:Fallback>
    </mc:AlternateContent>
    <xdr:clientData/>
  </xdr:oneCellAnchor>
  <xdr:oneCellAnchor>
    <xdr:from>
      <xdr:col>3</xdr:col>
      <xdr:colOff>66675</xdr:colOff>
      <xdr:row>19</xdr:row>
      <xdr:rowOff>147637</xdr:rowOff>
    </xdr:from>
    <xdr:ext cx="2608214" cy="315086"/>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xmlns="" id="{00000000-0008-0000-0100-000015000000}"/>
                </a:ext>
              </a:extLst>
            </xdr:cNvPr>
            <xdr:cNvSpPr txBox="1"/>
          </xdr:nvSpPr>
          <xdr:spPr>
            <a:xfrm>
              <a:off x="3467100" y="18092737"/>
              <a:ext cx="2608214" cy="3150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𝑇</m:t>
                    </m:r>
                    <m:r>
                      <a:rPr lang="es-MX" sz="1000" b="0" i="1">
                        <a:latin typeface="Cambria Math" panose="02040503050406030204" pitchFamily="18" charset="0"/>
                      </a:rPr>
                      <m:t> </m:t>
                    </m:r>
                    <m:r>
                      <a:rPr lang="es-MX" sz="1000" b="0" i="1">
                        <a:latin typeface="Cambria Math" panose="02040503050406030204" pitchFamily="18" charset="0"/>
                      </a:rPr>
                      <m:t>𝑎𝑡𝑒𝑛𝑐𝑖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𝑝𝑟𝑜𝑚𝑒𝑑𝑖𝑜</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𝑄𝑅</m:t>
                        </m:r>
                        <m:func>
                          <m:funcPr>
                            <m:ctrlPr>
                              <a:rPr lang="es-MX" sz="1000" b="0" i="1">
                                <a:latin typeface="Cambria Math" panose="02040503050406030204" pitchFamily="18" charset="0"/>
                              </a:rPr>
                            </m:ctrlPr>
                          </m:funcPr>
                          <m:fName>
                            <m:r>
                              <m:rPr>
                                <m:sty m:val="p"/>
                              </m:rPr>
                              <a:rPr lang="es-MX" sz="1000" b="0" i="0">
                                <a:latin typeface="Cambria Math" panose="02040503050406030204" pitchFamily="18" charset="0"/>
                              </a:rPr>
                              <m:t>sin</m:t>
                            </m:r>
                          </m:fName>
                          <m:e>
                            <m:r>
                              <a:rPr lang="es-MX" sz="1000" b="0" i="1">
                                <a:latin typeface="Cambria Math" panose="02040503050406030204" pitchFamily="18" charset="0"/>
                              </a:rPr>
                              <m:t>𝑎𝑡𝑒𝑛𝑑𝑒𝑟</m:t>
                            </m:r>
                          </m:e>
                        </m:func>
                      </m:num>
                      <m:den>
                        <m:r>
                          <a:rPr lang="es-MX" sz="1000" b="0" i="1">
                            <a:latin typeface="Cambria Math" panose="02040503050406030204" pitchFamily="18" charset="0"/>
                          </a:rPr>
                          <m:t>𝑃𝑟𝑜𝑚𝑒𝑑𝑖𝑜</m:t>
                        </m:r>
                        <m:r>
                          <a:rPr lang="es-MX" sz="1000" b="0" i="1">
                            <a:latin typeface="Cambria Math" panose="02040503050406030204" pitchFamily="18" charset="0"/>
                          </a:rPr>
                          <m:t> </m:t>
                        </m:r>
                        <m:r>
                          <a:rPr lang="es-MX" sz="1000" b="0" i="1">
                            <a:latin typeface="Cambria Math" panose="02040503050406030204" pitchFamily="18" charset="0"/>
                          </a:rPr>
                          <m:t>𝑄𝑅</m:t>
                        </m:r>
                        <m:r>
                          <a:rPr lang="es-MX" sz="1000" b="0" i="1">
                            <a:latin typeface="Cambria Math" panose="02040503050406030204" pitchFamily="18" charset="0"/>
                          </a:rPr>
                          <m:t> </m:t>
                        </m:r>
                        <m:r>
                          <a:rPr lang="es-MX" sz="1000" b="0" i="1">
                            <a:latin typeface="Cambria Math" panose="02040503050406030204" pitchFamily="18" charset="0"/>
                          </a:rPr>
                          <m:t>𝑑𝑖𝑎𝑟𝑖𝑎𝑠</m:t>
                        </m:r>
                      </m:den>
                    </m:f>
                  </m:oMath>
                </m:oMathPara>
              </a14:m>
              <a:endParaRPr lang="es-MX" sz="1000"/>
            </a:p>
          </xdr:txBody>
        </xdr:sp>
      </mc:Choice>
      <mc:Fallback xmlns="">
        <xdr:sp macro="" textlink="">
          <xdr:nvSpPr>
            <xdr:cNvPr id="21" name="CuadroTexto 20"/>
            <xdr:cNvSpPr txBox="1"/>
          </xdr:nvSpPr>
          <xdr:spPr>
            <a:xfrm>
              <a:off x="3467100" y="18092737"/>
              <a:ext cx="2608214" cy="3150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𝑇 𝑎𝑡𝑒𝑛𝑐𝑖ó𝑛 𝑝𝑟𝑜𝑚𝑒𝑑𝑖𝑜=(𝑄𝑅 sin⁡𝑎𝑡𝑒𝑛𝑑𝑒𝑟)/(𝑃𝑟𝑜𝑚𝑒𝑑𝑖𝑜 𝑄𝑅 𝑑𝑖𝑎𝑟𝑖𝑎𝑠)</a:t>
              </a:r>
              <a:endParaRPr lang="es-MX" sz="1000"/>
            </a:p>
          </xdr:txBody>
        </xdr:sp>
      </mc:Fallback>
    </mc:AlternateContent>
    <xdr:clientData/>
  </xdr:oneCellAnchor>
  <xdr:oneCellAnchor>
    <xdr:from>
      <xdr:col>3</xdr:col>
      <xdr:colOff>95250</xdr:colOff>
      <xdr:row>20</xdr:row>
      <xdr:rowOff>109537</xdr:rowOff>
    </xdr:from>
    <xdr:ext cx="1678280" cy="318100"/>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100-000016000000}"/>
                </a:ext>
              </a:extLst>
            </xdr:cNvPr>
            <xdr:cNvSpPr txBox="1"/>
          </xdr:nvSpPr>
          <xdr:spPr>
            <a:xfrm>
              <a:off x="3495675" y="18626137"/>
              <a:ext cx="1678280"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𝑃𝐺𝐷</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2" name="CuadroTexto 21"/>
            <xdr:cNvSpPr txBox="1"/>
          </xdr:nvSpPr>
          <xdr:spPr>
            <a:xfrm>
              <a:off x="3495675" y="18626137"/>
              <a:ext cx="1678280"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𝑃𝐺𝐷=(𝐹𝑎𝑠𝑒 𝑟𝑒𝑎𝑙𝑖𝑧𝑎𝑑𝑎)/(𝐹𝑎𝑠𝑒 𝑝𝑟𝑜𝑝𝑢𝑒𝑠𝑡𝑎)∗100</a:t>
              </a:r>
              <a:endParaRPr lang="es-MX" sz="1000"/>
            </a:p>
          </xdr:txBody>
        </xdr:sp>
      </mc:Fallback>
    </mc:AlternateContent>
    <xdr:clientData/>
  </xdr:oneCellAnchor>
  <xdr:oneCellAnchor>
    <xdr:from>
      <xdr:col>3</xdr:col>
      <xdr:colOff>95250</xdr:colOff>
      <xdr:row>21</xdr:row>
      <xdr:rowOff>119062</xdr:rowOff>
    </xdr:from>
    <xdr:ext cx="1559722" cy="318100"/>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100-000017000000}"/>
                </a:ext>
              </a:extLst>
            </xdr:cNvPr>
            <xdr:cNvSpPr txBox="1"/>
          </xdr:nvSpPr>
          <xdr:spPr>
            <a:xfrm>
              <a:off x="3495675" y="19207162"/>
              <a:ext cx="1559722"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𝑅𝐼</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3" name="CuadroTexto 22"/>
            <xdr:cNvSpPr txBox="1"/>
          </xdr:nvSpPr>
          <xdr:spPr>
            <a:xfrm>
              <a:off x="3495675" y="19207162"/>
              <a:ext cx="1559722"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𝑅𝐼=(𝐹𝑎𝑠𝑒 𝑟𝑒𝑎𝑙𝑖𝑧𝑎𝑑𝑎)/(𝐹𝑎𝑠𝑒 𝑝𝑟𝑜𝑝𝑢𝑒𝑠𝑡𝑎)∗100</a:t>
              </a:r>
              <a:endParaRPr lang="es-MX" sz="1000"/>
            </a:p>
          </xdr:txBody>
        </xdr:sp>
      </mc:Fallback>
    </mc:AlternateContent>
    <xdr:clientData/>
  </xdr:oneCellAnchor>
  <xdr:oneCellAnchor>
    <xdr:from>
      <xdr:col>3</xdr:col>
      <xdr:colOff>47625</xdr:colOff>
      <xdr:row>22</xdr:row>
      <xdr:rowOff>61912</xdr:rowOff>
    </xdr:from>
    <xdr:ext cx="1700978" cy="31810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100-000018000000}"/>
                </a:ext>
              </a:extLst>
            </xdr:cNvPr>
            <xdr:cNvSpPr txBox="1"/>
          </xdr:nvSpPr>
          <xdr:spPr>
            <a:xfrm>
              <a:off x="3448050" y="19721512"/>
              <a:ext cx="1700978"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𝐶𝐼𝐸𝑆</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4" name="CuadroTexto 23"/>
            <xdr:cNvSpPr txBox="1"/>
          </xdr:nvSpPr>
          <xdr:spPr>
            <a:xfrm>
              <a:off x="3448050" y="19721512"/>
              <a:ext cx="1700978"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𝐶𝐼𝐸𝑆=</a:t>
              </a:r>
              <a:r>
                <a:rPr lang="es-MX" sz="1000" i="0">
                  <a:latin typeface="Cambria Math" panose="02040503050406030204" pitchFamily="18" charset="0"/>
                </a:rPr>
                <a:t>(</a:t>
              </a:r>
              <a:r>
                <a:rPr lang="es-MX" sz="1000" b="0" i="0">
                  <a:latin typeface="Cambria Math" panose="02040503050406030204" pitchFamily="18" charset="0"/>
                </a:rPr>
                <a:t>𝐹𝑎𝑠𝑒 𝑟𝑒𝑎𝑙𝑖𝑧𝑎𝑑𝑎)/(𝐹𝑎𝑠𝑒 𝑝𝑟𝑜𝑝𝑢𝑒𝑠𝑡𝑎)∗100</a:t>
              </a:r>
              <a:endParaRPr lang="es-MX" sz="1000"/>
            </a:p>
          </xdr:txBody>
        </xdr:sp>
      </mc:Fallback>
    </mc:AlternateContent>
    <xdr:clientData/>
  </xdr:oneCellAnchor>
  <xdr:oneCellAnchor>
    <xdr:from>
      <xdr:col>3</xdr:col>
      <xdr:colOff>114300</xdr:colOff>
      <xdr:row>2</xdr:row>
      <xdr:rowOff>374566</xdr:rowOff>
    </xdr:from>
    <xdr:ext cx="1793760" cy="156518"/>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100-000019000000}"/>
                </a:ext>
              </a:extLst>
            </xdr:cNvPr>
            <xdr:cNvSpPr txBox="1"/>
          </xdr:nvSpPr>
          <xdr:spPr>
            <a:xfrm>
              <a:off x="3514725" y="765091"/>
              <a:ext cx="1793760"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
                  </m:oMathParaPr>
                  <m:oMath xmlns:m="http://schemas.openxmlformats.org/officeDocument/2006/math">
                    <m:r>
                      <a:rPr lang="es-MX" sz="1000" i="1">
                        <a:latin typeface="Cambria Math" panose="02040503050406030204" pitchFamily="18" charset="0"/>
                      </a:rPr>
                      <m:t>∑ </m:t>
                    </m:r>
                    <m:r>
                      <a:rPr lang="es-MX" sz="1000" i="1">
                        <a:latin typeface="Cambria Math" panose="02040503050406030204" pitchFamily="18" charset="0"/>
                      </a:rPr>
                      <m:t>𝐸𝑚𝑝𝑟𝑒𝑠𝑎𝑠</m:t>
                    </m:r>
                    <m:r>
                      <a:rPr lang="es-MX" sz="1000" i="1">
                        <a:latin typeface="Cambria Math" panose="02040503050406030204" pitchFamily="18" charset="0"/>
                      </a:rPr>
                      <m:t> </m:t>
                    </m:r>
                    <m:r>
                      <a:rPr lang="es-MX" sz="1000" i="1">
                        <a:latin typeface="Cambria Math" panose="02040503050406030204" pitchFamily="18" charset="0"/>
                      </a:rPr>
                      <m:t>𝑐𝑜𝑛</m:t>
                    </m:r>
                    <m:r>
                      <a:rPr lang="es-MX" sz="1000" i="1">
                        <a:latin typeface="Cambria Math" panose="02040503050406030204" pitchFamily="18" charset="0"/>
                      </a:rPr>
                      <m:t> </m:t>
                    </m:r>
                    <m:r>
                      <a:rPr lang="es-MX" sz="1000" i="1">
                        <a:latin typeface="Cambria Math" panose="02040503050406030204" pitchFamily="18" charset="0"/>
                      </a:rPr>
                      <m:t>𝑆𝑀𝑆</m:t>
                    </m:r>
                    <m:r>
                      <a:rPr lang="es-MX" sz="1000" i="1">
                        <a:latin typeface="Cambria Math" panose="02040503050406030204" pitchFamily="18" charset="0"/>
                      </a:rPr>
                      <m:t> </m:t>
                    </m:r>
                    <m:r>
                      <a:rPr lang="es-MX" sz="1000" i="1">
                        <a:latin typeface="Cambria Math" panose="02040503050406030204" pitchFamily="18" charset="0"/>
                      </a:rPr>
                      <m:t>𝑒𝑛</m:t>
                    </m:r>
                    <m:r>
                      <a:rPr lang="es-MX" sz="1000" i="1">
                        <a:latin typeface="Cambria Math" panose="02040503050406030204" pitchFamily="18" charset="0"/>
                      </a:rPr>
                      <m:t> </m:t>
                    </m:r>
                    <m:r>
                      <a:rPr lang="es-MX" sz="1000" i="1">
                        <a:latin typeface="Cambria Math" panose="02040503050406030204" pitchFamily="18" charset="0"/>
                      </a:rPr>
                      <m:t>𝑓𝑎𝑠𝑒</m:t>
                    </m:r>
                    <m:r>
                      <a:rPr lang="es-MX" sz="1000" i="1">
                        <a:latin typeface="Cambria Math" panose="02040503050406030204" pitchFamily="18" charset="0"/>
                      </a:rPr>
                      <m:t> 4</m:t>
                    </m:r>
                  </m:oMath>
                </m:oMathPara>
              </a14:m>
              <a:endParaRPr lang="es-MX" sz="1000"/>
            </a:p>
          </xdr:txBody>
        </xdr:sp>
      </mc:Choice>
      <mc:Fallback xmlns="">
        <xdr:sp macro="" textlink="">
          <xdr:nvSpPr>
            <xdr:cNvPr id="25" name="CuadroTexto 24"/>
            <xdr:cNvSpPr txBox="1"/>
          </xdr:nvSpPr>
          <xdr:spPr>
            <a:xfrm>
              <a:off x="3514725" y="765091"/>
              <a:ext cx="1793760"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s-MX" sz="1000" i="0">
                  <a:latin typeface="Cambria Math" panose="02040503050406030204" pitchFamily="18" charset="0"/>
                </a:rPr>
                <a:t>∑ 𝐸𝑚𝑝𝑟𝑒𝑠𝑎𝑠 𝑐𝑜𝑛 𝑆𝑀𝑆 𝑒𝑛 𝑓𝑎𝑠𝑒 4</a:t>
              </a:r>
              <a:endParaRPr lang="es-MX" sz="1000"/>
            </a:p>
          </xdr:txBody>
        </xdr:sp>
      </mc:Fallback>
    </mc:AlternateContent>
    <xdr:clientData/>
  </xdr:oneCellAnchor>
  <xdr:twoCellAnchor>
    <xdr:from>
      <xdr:col>3</xdr:col>
      <xdr:colOff>266700</xdr:colOff>
      <xdr:row>8</xdr:row>
      <xdr:rowOff>504825</xdr:rowOff>
    </xdr:from>
    <xdr:to>
      <xdr:col>3</xdr:col>
      <xdr:colOff>2174052</xdr:colOff>
      <xdr:row>8</xdr:row>
      <xdr:rowOff>950497</xdr:rowOff>
    </xdr:to>
    <xdr:grpSp>
      <xdr:nvGrpSpPr>
        <xdr:cNvPr id="26" name="Grupo 25">
          <a:extLst>
            <a:ext uri="{FF2B5EF4-FFF2-40B4-BE49-F238E27FC236}">
              <a16:creationId xmlns:a16="http://schemas.microsoft.com/office/drawing/2014/main" xmlns="" id="{00000000-0008-0000-0100-00001A000000}"/>
            </a:ext>
          </a:extLst>
        </xdr:cNvPr>
        <xdr:cNvGrpSpPr/>
      </xdr:nvGrpSpPr>
      <xdr:grpSpPr>
        <a:xfrm>
          <a:off x="3667125" y="7372350"/>
          <a:ext cx="1907352" cy="445672"/>
          <a:chOff x="4876800" y="7777162"/>
          <a:chExt cx="1907352" cy="445672"/>
        </a:xfrm>
      </xdr:grpSpPr>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100-00001B000000}"/>
                  </a:ext>
                </a:extLst>
              </xdr:cNvPr>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m:rPr>
                          <m:nor/>
                        </m:rPr>
                        <a:rPr lang="es-MX" sz="900">
                          <a:solidFill>
                            <a:schemeClr val="tx1"/>
                          </a:solidFill>
                          <a:effectLst/>
                          <a:latin typeface="+mn-lt"/>
                          <a:ea typeface="+mn-ea"/>
                          <a:cs typeface="+mn-cs"/>
                        </a:rPr>
                        <m:t> </m:t>
                      </m:r>
                      <m:r>
                        <m:rPr>
                          <m:nor/>
                        </m:rPr>
                        <a:rPr lang="es-MX" sz="900">
                          <a:solidFill>
                            <a:schemeClr val="tx1"/>
                          </a:solidFill>
                          <a:effectLst/>
                          <a:latin typeface="+mn-lt"/>
                          <a:ea typeface="+mn-ea"/>
                          <a:cs typeface="+mn-cs"/>
                        </a:rPr>
                        <m:t>Combustible</m:t>
                      </m:r>
                      <m:r>
                        <m:rPr>
                          <m:nor/>
                        </m:rPr>
                        <a:rPr lang="es-MX" sz="900">
                          <a:solidFill>
                            <a:schemeClr val="tx1"/>
                          </a:solidFill>
                          <a:effectLst/>
                          <a:latin typeface="+mn-lt"/>
                          <a:ea typeface="+mn-ea"/>
                          <a:cs typeface="+mn-cs"/>
                        </a:rPr>
                        <m:t>)</m:t>
                      </m:r>
                    </m:oMath>
                  </m:oMathPara>
                </a14:m>
                <a:endParaRPr lang="es-MX" sz="900"/>
              </a:p>
            </xdr:txBody>
          </xdr:sp>
        </mc:Choice>
        <mc:Fallback xmlns="">
          <xdr:sp macro="" textlink="">
            <xdr:nvSpPr>
              <xdr:cNvPr id="27" name="CuadroTexto 26"/>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a:t>
                </a:r>
                <a:r>
                  <a:rPr lang="es-MX" sz="900" i="0">
                    <a:solidFill>
                      <a:schemeClr val="tx1"/>
                    </a:solidFill>
                    <a:effectLst/>
                    <a:latin typeface="Cambria Math" panose="02040503050406030204" pitchFamily="18" charset="0"/>
                    <a:ea typeface="+mn-ea"/>
                    <a:cs typeface="+mn-cs"/>
                  </a:rPr>
                  <a:t> Combustible)</a:t>
                </a:r>
                <a:r>
                  <a:rPr lang="es-CO" sz="900" i="0">
                    <a:solidFill>
                      <a:schemeClr val="tx1"/>
                    </a:solidFill>
                    <a:effectLst/>
                    <a:latin typeface="+mn-lt"/>
                    <a:ea typeface="+mn-ea"/>
                    <a:cs typeface="+mn-cs"/>
                  </a:rPr>
                  <a:t>"</a:t>
                </a:r>
                <a:endParaRPr lang="es-MX" sz="900"/>
              </a:p>
            </xdr:txBody>
          </xdr:sp>
        </mc:Fallback>
      </mc:AlternateContent>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100-00001C000000}"/>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𝐸𝐸𝑇</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𝐴𝐸𝐸𝑇</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28" name="CuadroTexto 27"/>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(𝐸𝐸𝑇 −𝐴𝐸𝐸𝑇)</a:t>
                </a:r>
                <a:endParaRPr lang="es-MX" sz="900"/>
              </a:p>
            </xdr:txBody>
          </xdr:sp>
        </mc:Fallback>
      </mc:AlternateContent>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100-00001D000000}"/>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 </m:t>
                          </m:r>
                          <m:r>
                            <a:rPr lang="es-MX" sz="900" b="0" i="1">
                              <a:latin typeface="Cambria Math" panose="02040503050406030204" pitchFamily="18" charset="0"/>
                            </a:rPr>
                            <m:t>𝐶𝑂</m:t>
                          </m:r>
                          <m:r>
                            <a:rPr lang="es-MX" sz="900" b="0" i="1">
                              <a:latin typeface="Cambria Math" panose="02040503050406030204" pitchFamily="18" charset="0"/>
                            </a:rPr>
                            <m:t>2</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𝑡𝑒𝑜𝑟𝑖𝑐𝑜</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𝑟𝑒𝑎𝑙</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29" name="CuadroTexto 28"/>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 𝐶𝑂2)=</a:t>
                </a:r>
                <a:r>
                  <a:rPr lang="es-MX" sz="900" b="0" i="0">
                    <a:solidFill>
                      <a:schemeClr val="tx1"/>
                    </a:solidFill>
                    <a:effectLst/>
                    <a:latin typeface="Cambria Math" panose="02040503050406030204" pitchFamily="18" charset="0"/>
                    <a:ea typeface="+mn-ea"/>
                    <a:cs typeface="+mn-cs"/>
                  </a:rPr>
                  <a:t>(𝐶𝑂2 𝑡𝑒𝑜𝑟𝑖𝑐𝑜 −𝐶𝑂2 𝑟𝑒𝑎𝑙)</a:t>
                </a:r>
                <a:endParaRPr lang="es-MX" sz="900"/>
              </a:p>
            </xdr:txBody>
          </xdr:sp>
        </mc:Fallback>
      </mc:AlternateContent>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427202</xdr:colOff>
      <xdr:row>0</xdr:row>
      <xdr:rowOff>36909</xdr:rowOff>
    </xdr:from>
    <xdr:to>
      <xdr:col>0</xdr:col>
      <xdr:colOff>887029</xdr:colOff>
      <xdr:row>2</xdr:row>
      <xdr:rowOff>3502</xdr:rowOff>
    </xdr:to>
    <xdr:pic>
      <xdr:nvPicPr>
        <xdr:cNvPr id="2" name="Imagen 387080" descr="Descripción: Marca">
          <a:extLst>
            <a:ext uri="{FF2B5EF4-FFF2-40B4-BE49-F238E27FC236}">
              <a16:creationId xmlns:a16="http://schemas.microsoft.com/office/drawing/2014/main" xmlns="" id="{A95435E2-E040-4A15-A2ED-F7587ADF45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7202" y="36909"/>
          <a:ext cx="459827" cy="366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57150</xdr:colOff>
      <xdr:row>3</xdr:row>
      <xdr:rowOff>214312</xdr:rowOff>
    </xdr:from>
    <xdr:ext cx="1752338" cy="3191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DDE3B40D-699D-4FD6-ABAE-B8A50C9FCE43}"/>
                </a:ext>
              </a:extLst>
            </xdr:cNvPr>
            <xdr:cNvSpPr txBox="1"/>
          </xdr:nvSpPr>
          <xdr:spPr>
            <a:xfrm>
              <a:off x="2133600" y="2043112"/>
              <a:ext cx="175233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𝐴𝑐𝑐𝑖𝑑𝑒𝑛𝑡𝑒𝑠</m:t>
                        </m:r>
                        <m:r>
                          <a:rPr lang="es-MX" sz="1000" b="0" i="1">
                            <a:latin typeface="Cambria Math" panose="02040503050406030204" pitchFamily="18" charset="0"/>
                          </a:rPr>
                          <m:t> </m:t>
                        </m:r>
                      </m:num>
                      <m:den>
                        <m:r>
                          <a:rPr lang="es-MX" sz="1000" b="0" i="1">
                            <a:latin typeface="Cambria Math" panose="02040503050406030204" pitchFamily="18" charset="0"/>
                          </a:rPr>
                          <m:t>𝐷𝑒𝑠𝑝𝑒𝑔𝑢𝑒𝑠</m:t>
                        </m:r>
                      </m:den>
                    </m:f>
                    <m:r>
                      <a:rPr lang="es-MX" sz="1000" b="0" i="1">
                        <a:latin typeface="Cambria Math" panose="02040503050406030204" pitchFamily="18" charset="0"/>
                      </a:rPr>
                      <m:t>  </m:t>
                    </m:r>
                    <m:r>
                      <a:rPr lang="es-MX" sz="1000" b="0" i="1">
                        <a:latin typeface="Cambria Math" panose="02040503050406030204" pitchFamily="18" charset="0"/>
                      </a:rPr>
                      <m:t>𝑋</m:t>
                    </m:r>
                    <m:r>
                      <a:rPr lang="es-MX" sz="1000" b="0" i="1">
                        <a:latin typeface="Cambria Math" panose="02040503050406030204" pitchFamily="18" charset="0"/>
                      </a:rPr>
                      <m:t>  1.000.000</m:t>
                    </m:r>
                  </m:oMath>
                </m:oMathPara>
              </a14:m>
              <a:endParaRPr lang="es-MX" sz="1000"/>
            </a:p>
          </xdr:txBody>
        </xdr:sp>
      </mc:Choice>
      <mc:Fallback xmlns="">
        <xdr:sp macro="" textlink="">
          <xdr:nvSpPr>
            <xdr:cNvPr id="2" name="CuadroTexto 1">
              <a:extLst>
                <a:ext uri="{FF2B5EF4-FFF2-40B4-BE49-F238E27FC236}">
                  <a16:creationId xmlns:a16="http://schemas.microsoft.com/office/drawing/2014/main" id="{DDE3B40D-699D-4FD6-ABAE-B8A50C9FCE43}"/>
                </a:ext>
              </a:extLst>
            </xdr:cNvPr>
            <xdr:cNvSpPr txBox="1"/>
          </xdr:nvSpPr>
          <xdr:spPr>
            <a:xfrm>
              <a:off x="2133600" y="2043112"/>
              <a:ext cx="175233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𝐼𝐴=</a:t>
              </a:r>
              <a:r>
                <a:rPr lang="es-MX" sz="1000" i="0">
                  <a:latin typeface="Cambria Math" panose="02040503050406030204" pitchFamily="18" charset="0"/>
                </a:rPr>
                <a:t>(</a:t>
              </a:r>
              <a:r>
                <a:rPr lang="es-MX" sz="1000" b="0" i="0">
                  <a:latin typeface="Cambria Math" panose="02040503050406030204" pitchFamily="18" charset="0"/>
                </a:rPr>
                <a:t>𝐴𝑐𝑐𝑖𝑑𝑒𝑛𝑡𝑒𝑠 )/𝐷𝑒𝑠𝑝𝑒𝑔𝑢𝑒𝑠   𝑋  1.000.000</a:t>
              </a:r>
              <a:endParaRPr lang="es-MX" sz="1000"/>
            </a:p>
          </xdr:txBody>
        </xdr:sp>
      </mc:Fallback>
    </mc:AlternateContent>
    <xdr:clientData/>
  </xdr:oneCellAnchor>
  <xdr:oneCellAnchor>
    <xdr:from>
      <xdr:col>3</xdr:col>
      <xdr:colOff>133350</xdr:colOff>
      <xdr:row>4</xdr:row>
      <xdr:rowOff>547687</xdr:rowOff>
    </xdr:from>
    <xdr:ext cx="2556341" cy="24038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4B0E297-151F-4733-9CBC-27F7CD51CC78}"/>
                </a:ext>
              </a:extLst>
            </xdr:cNvPr>
            <xdr:cNvSpPr txBox="1"/>
          </xdr:nvSpPr>
          <xdr:spPr>
            <a:xfrm>
              <a:off x="2209800" y="3090862"/>
              <a:ext cx="2556341" cy="240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MX" sz="1100" b="0" i="1">
                      <a:latin typeface="Cambria Math" panose="02040503050406030204" pitchFamily="18" charset="0"/>
                    </a:rPr>
                    <m:t>𝑅𝑒𝑑𝑢𝑐</m:t>
                  </m:r>
                  <m:r>
                    <a:rPr lang="es-MX" sz="1100" b="0" i="1">
                      <a:latin typeface="Cambria Math" panose="02040503050406030204" pitchFamily="18" charset="0"/>
                    </a:rPr>
                    <m:t> </m:t>
                  </m:r>
                  <m:r>
                    <a:rPr lang="es-MX" sz="1100" b="0" i="1">
                      <a:latin typeface="Cambria Math" panose="02040503050406030204" pitchFamily="18" charset="0"/>
                    </a:rPr>
                    <m:t>𝑇</m:t>
                  </m:r>
                  <m:r>
                    <a:rPr lang="es-MX" sz="1100" b="0" i="1">
                      <a:latin typeface="Cambria Math" panose="02040503050406030204" pitchFamily="18" charset="0"/>
                    </a:rPr>
                    <m:t>.=</m:t>
                  </m:r>
                  <m:r>
                    <a:rPr lang="es-MX" sz="1100" b="0" i="1">
                      <a:latin typeface="Cambria Math" panose="02040503050406030204" pitchFamily="18" charset="0"/>
                    </a:rPr>
                    <m:t>𝑃𝑟𝑜𝑚𝑒𝑑𝑖𝑜</m:t>
                  </m:r>
                  <m:r>
                    <a:rPr lang="es-MX" sz="1100" b="0" i="1">
                      <a:latin typeface="Cambria Math" panose="02040503050406030204" pitchFamily="18" charset="0"/>
                    </a:rPr>
                    <m:t>((</m:t>
                  </m:r>
                  <m:f>
                    <m:fPr>
                      <m:ctrlPr>
                        <a:rPr lang="es-MX" sz="1100" i="1">
                          <a:latin typeface="Cambria Math" panose="02040503050406030204" pitchFamily="18" charset="0"/>
                        </a:rPr>
                      </m:ctrlPr>
                    </m:fPr>
                    <m:num>
                      <m:r>
                        <a:rPr lang="es-MX" sz="1100" b="0" i="1">
                          <a:latin typeface="Cambria Math" panose="02040503050406030204" pitchFamily="18" charset="0"/>
                        </a:rPr>
                        <m:t>𝐴𝐿𝐷𝑇</m:t>
                      </m:r>
                      <m:r>
                        <a:rPr lang="es-MX" sz="1100" b="0" i="1">
                          <a:latin typeface="Cambria Math" panose="02040503050406030204" pitchFamily="18" charset="0"/>
                        </a:rPr>
                        <m:t>−</m:t>
                      </m:r>
                      <m:r>
                        <a:rPr lang="es-MX" sz="1100" b="0" i="1">
                          <a:latin typeface="Cambria Math" panose="02040503050406030204" pitchFamily="18" charset="0"/>
                        </a:rPr>
                        <m:t>𝐴𝑇𝑂𝑇</m:t>
                      </m:r>
                    </m:num>
                    <m:den>
                      <m:r>
                        <a:rPr lang="es-MX" sz="1100" b="0" i="1">
                          <a:latin typeface="Cambria Math" panose="02040503050406030204" pitchFamily="18" charset="0"/>
                        </a:rPr>
                        <m:t>𝐸𝐸𝑇</m:t>
                      </m:r>
                    </m:den>
                  </m:f>
                  <m:r>
                    <a:rPr lang="es-MX" sz="1100" b="0" i="1">
                      <a:latin typeface="Cambria Math" panose="02040503050406030204" pitchFamily="18" charset="0"/>
                    </a:rPr>
                    <m:t>)</m:t>
                  </m:r>
                </m:oMath>
              </a14:m>
              <a:r>
                <a:rPr lang="es-MX" sz="1100"/>
                <a:t>-1)*100</a:t>
              </a:r>
            </a:p>
          </xdr:txBody>
        </xdr:sp>
      </mc:Choice>
      <mc:Fallback xmlns="">
        <xdr:sp macro="" textlink="">
          <xdr:nvSpPr>
            <xdr:cNvPr id="3" name="CuadroTexto 2">
              <a:extLst>
                <a:ext uri="{FF2B5EF4-FFF2-40B4-BE49-F238E27FC236}">
                  <a16:creationId xmlns:a16="http://schemas.microsoft.com/office/drawing/2014/main" id="{04B0E297-151F-4733-9CBC-27F7CD51CC78}"/>
                </a:ext>
              </a:extLst>
            </xdr:cNvPr>
            <xdr:cNvSpPr txBox="1"/>
          </xdr:nvSpPr>
          <xdr:spPr>
            <a:xfrm>
              <a:off x="2209800" y="3090862"/>
              <a:ext cx="2556341" cy="240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0" i="0">
                  <a:latin typeface="Cambria Math" panose="02040503050406030204" pitchFamily="18" charset="0"/>
                </a:rPr>
                <a:t>𝑅𝑒𝑑𝑢𝑐 𝑇.=𝑃𝑟𝑜𝑚𝑒𝑑𝑖𝑜((</a:t>
              </a:r>
              <a:r>
                <a:rPr lang="es-MX" sz="1100" i="0">
                  <a:latin typeface="Cambria Math" panose="02040503050406030204" pitchFamily="18" charset="0"/>
                </a:rPr>
                <a:t>(</a:t>
              </a:r>
              <a:r>
                <a:rPr lang="es-MX" sz="1100" b="0" i="0">
                  <a:latin typeface="Cambria Math" panose="02040503050406030204" pitchFamily="18" charset="0"/>
                </a:rPr>
                <a:t>𝐴𝐿𝐷𝑇−𝐴𝑇𝑂𝑇)/𝐸𝐸𝑇)</a:t>
              </a:r>
              <a:r>
                <a:rPr lang="es-MX" sz="1100"/>
                <a:t>-1)*100</a:t>
              </a:r>
            </a:p>
          </xdr:txBody>
        </xdr:sp>
      </mc:Fallback>
    </mc:AlternateContent>
    <xdr:clientData/>
  </xdr:oneCellAnchor>
  <xdr:oneCellAnchor>
    <xdr:from>
      <xdr:col>3</xdr:col>
      <xdr:colOff>57150</xdr:colOff>
      <xdr:row>5</xdr:row>
      <xdr:rowOff>595312</xdr:rowOff>
    </xdr:from>
    <xdr:ext cx="2736903" cy="319190"/>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D4273A3B-BE52-4568-8E71-F48D477C54C5}"/>
                </a:ext>
              </a:extLst>
            </xdr:cNvPr>
            <xdr:cNvSpPr txBox="1"/>
          </xdr:nvSpPr>
          <xdr:spPr>
            <a:xfrm>
              <a:off x="2133600" y="4433887"/>
              <a:ext cx="2736903"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s-MX" sz="1000" b="0" i="0">
                        <a:latin typeface="Cambria Math" panose="02040503050406030204" pitchFamily="18" charset="0"/>
                      </a:rPr>
                      <m:t>CP</m:t>
                    </m:r>
                    <m:r>
                      <a:rPr lang="es-MX" sz="1000" b="0" i="1">
                        <a:latin typeface="Cambria Math" panose="02040503050406030204" pitchFamily="18" charset="0"/>
                      </a:rPr>
                      <m:t>𝑁𝐴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𝑐𝑢𝑚𝑝𝑙𝑖𝑑𝑎𝑠</m:t>
                        </m:r>
                      </m:num>
                      <m:den>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𝑝𝑟𝑜𝑔𝑟𝑎𝑚𝑎𝑑𝑎𝑠</m:t>
                        </m:r>
                        <m:r>
                          <a:rPr lang="es-MX" sz="1000" b="0" i="1">
                            <a:latin typeface="Cambria Math" panose="02040503050406030204" pitchFamily="18" charset="0"/>
                          </a:rPr>
                          <m:t> </m:t>
                        </m:r>
                        <m:r>
                          <a:rPr lang="es-MX" sz="1000" b="0" i="1">
                            <a:latin typeface="Cambria Math" panose="02040503050406030204" pitchFamily="18" charset="0"/>
                          </a:rPr>
                          <m:t>𝑥</m:t>
                        </m:r>
                        <m:r>
                          <a:rPr lang="es-MX" sz="1000" b="0" i="1">
                            <a:latin typeface="Cambria Math" panose="02040503050406030204" pitchFamily="18" charset="0"/>
                          </a:rPr>
                          <m:t> </m:t>
                        </m:r>
                        <m:r>
                          <a:rPr lang="es-MX" sz="1000" b="0" i="1">
                            <a:latin typeface="Cambria Math" panose="02040503050406030204" pitchFamily="18" charset="0"/>
                          </a:rPr>
                          <m:t>𝑎</m:t>
                        </m:r>
                        <m:r>
                          <a:rPr lang="es-MX" sz="1000" b="0" i="1">
                            <a:latin typeface="Cambria Math" panose="02040503050406030204" pitchFamily="18" charset="0"/>
                          </a:rPr>
                          <m:t>ñ</m:t>
                        </m:r>
                        <m:r>
                          <a:rPr lang="es-MX" sz="1000" b="0" i="1">
                            <a:latin typeface="Cambria Math" panose="02040503050406030204" pitchFamily="18" charset="0"/>
                          </a:rPr>
                          <m:t>𝑜</m:t>
                        </m:r>
                      </m:den>
                    </m:f>
                    <m:r>
                      <a:rPr lang="es-MX" sz="1000" b="0" i="1">
                        <a:latin typeface="Cambria Math" panose="02040503050406030204" pitchFamily="18" charset="0"/>
                      </a:rPr>
                      <m:t> </m:t>
                    </m:r>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4" name="CuadroTexto 3">
              <a:extLst>
                <a:ext uri="{FF2B5EF4-FFF2-40B4-BE49-F238E27FC236}">
                  <a16:creationId xmlns:a16="http://schemas.microsoft.com/office/drawing/2014/main" id="{D4273A3B-BE52-4568-8E71-F48D477C54C5}"/>
                </a:ext>
              </a:extLst>
            </xdr:cNvPr>
            <xdr:cNvSpPr txBox="1"/>
          </xdr:nvSpPr>
          <xdr:spPr>
            <a:xfrm>
              <a:off x="2133600" y="4433887"/>
              <a:ext cx="2736903"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CP𝑁𝐴=</a:t>
              </a:r>
              <a:r>
                <a:rPr lang="es-MX" sz="1000" i="0">
                  <a:latin typeface="Cambria Math" panose="02040503050406030204" pitchFamily="18" charset="0"/>
                </a:rPr>
                <a:t>(</a:t>
              </a:r>
              <a:r>
                <a:rPr lang="es-MX" sz="1000" b="0" i="0">
                  <a:latin typeface="Cambria Math" panose="02040503050406030204" pitchFamily="18" charset="0"/>
                </a:rPr>
                <a:t>𝐴𝑐𝑡𝑖𝑣𝑖𝑑𝑎𝑑𝑒𝑠 𝑐𝑢𝑚𝑝𝑙𝑖𝑑𝑎𝑠)/(𝐴𝑐𝑡𝑖𝑣𝑖𝑑𝑎𝑑𝑒𝑠 𝑝𝑟𝑜𝑔𝑟𝑎𝑚𝑎𝑑𝑎𝑠 𝑥 𝑎ñ𝑜)  𝑥 100</a:t>
              </a:r>
              <a:endParaRPr lang="es-MX" sz="1000"/>
            </a:p>
          </xdr:txBody>
        </xdr:sp>
      </mc:Fallback>
    </mc:AlternateContent>
    <xdr:clientData/>
  </xdr:oneCellAnchor>
  <xdr:oneCellAnchor>
    <xdr:from>
      <xdr:col>3</xdr:col>
      <xdr:colOff>0</xdr:colOff>
      <xdr:row>6</xdr:row>
      <xdr:rowOff>128587</xdr:rowOff>
    </xdr:from>
    <xdr:ext cx="3014864" cy="320472"/>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38E9AD25-3207-4002-8277-77E41978C0BC}"/>
                </a:ext>
              </a:extLst>
            </xdr:cNvPr>
            <xdr:cNvSpPr txBox="1"/>
          </xdr:nvSpPr>
          <xdr:spPr>
            <a:xfrm>
              <a:off x="2076450" y="5262562"/>
              <a:ext cx="3014864" cy="320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𝐼𝑅</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𝐼𝑛𝑡</m:t>
                        </m:r>
                        <m:r>
                          <a:rPr lang="es-MX" sz="1000" b="0" i="1">
                            <a:latin typeface="Cambria Math" panose="02040503050406030204" pitchFamily="18" charset="0"/>
                          </a:rPr>
                          <m:t>. </m:t>
                        </m:r>
                        <m:r>
                          <a:rPr lang="es-MX" sz="1000" b="0" i="1">
                            <a:latin typeface="Cambria Math" panose="02040503050406030204" pitchFamily="18" charset="0"/>
                          </a:rPr>
                          <m:t>𝑖𝑙</m:t>
                        </m:r>
                        <m:r>
                          <a:rPr lang="es-MX" sz="1000" b="0" i="1">
                            <a:latin typeface="Cambria Math" panose="02040503050406030204" pitchFamily="18" charset="0"/>
                          </a:rPr>
                          <m:t>í</m:t>
                        </m:r>
                        <m:r>
                          <a:rPr lang="es-MX" sz="1000" b="0" i="1">
                            <a:latin typeface="Cambria Math" panose="02040503050406030204" pitchFamily="18" charset="0"/>
                          </a:rPr>
                          <m:t>𝑐𝑖𝑡𝑎</m:t>
                        </m:r>
                        <m:r>
                          <a:rPr lang="es-MX" sz="1000" b="0" i="1">
                            <a:latin typeface="Cambria Math" panose="02040503050406030204" pitchFamily="18" charset="0"/>
                          </a:rPr>
                          <m:t> </m:t>
                        </m:r>
                        <m:r>
                          <a:rPr lang="es-MX" sz="1000" b="0" i="1">
                            <a:latin typeface="Cambria Math" panose="02040503050406030204" pitchFamily="18" charset="0"/>
                          </a:rPr>
                          <m:t>𝑎</m:t>
                        </m:r>
                        <m:r>
                          <a:rPr lang="es-MX" sz="1000" b="0" i="1">
                            <a:latin typeface="Cambria Math" panose="02040503050406030204" pitchFamily="18" charset="0"/>
                          </a:rPr>
                          <m:t>ñ</m:t>
                        </m:r>
                        <m:r>
                          <a:rPr lang="es-MX" sz="1000" b="0" i="1">
                            <a:latin typeface="Cambria Math" panose="02040503050406030204" pitchFamily="18" charset="0"/>
                          </a:rPr>
                          <m:t>𝑜</m:t>
                        </m:r>
                        <m:r>
                          <a:rPr lang="es-MX" sz="1000" b="0" i="1">
                            <a:latin typeface="Cambria Math" panose="02040503050406030204" pitchFamily="18" charset="0"/>
                          </a:rPr>
                          <m:t> </m:t>
                        </m:r>
                        <m:d>
                          <m:dPr>
                            <m:ctrlPr>
                              <a:rPr lang="es-MX" sz="1000" b="0" i="1">
                                <a:latin typeface="Cambria Math" panose="02040503050406030204" pitchFamily="18" charset="0"/>
                              </a:rPr>
                            </m:ctrlPr>
                          </m:dPr>
                          <m:e>
                            <m:r>
                              <a:rPr lang="es-MX" sz="1000" b="0" i="1">
                                <a:latin typeface="Cambria Math" panose="02040503050406030204" pitchFamily="18" charset="0"/>
                              </a:rPr>
                              <m:t>𝑖</m:t>
                            </m:r>
                            <m:r>
                              <a:rPr lang="es-MX" sz="1000" b="0" i="1">
                                <a:latin typeface="Cambria Math" panose="02040503050406030204" pitchFamily="18" charset="0"/>
                              </a:rPr>
                              <m:t>−1</m:t>
                            </m:r>
                          </m:e>
                        </m:d>
                        <m:r>
                          <a:rPr lang="es-MX" sz="1000" b="0" i="1">
                            <a:latin typeface="Cambria Math" panose="02040503050406030204" pitchFamily="18" charset="0"/>
                          </a:rPr>
                          <m:t>−</m:t>
                        </m:r>
                        <m:r>
                          <a:rPr lang="es-MX" sz="1000" b="0" i="1">
                            <a:solidFill>
                              <a:schemeClr val="tx1"/>
                            </a:solidFill>
                            <a:effectLst/>
                            <a:latin typeface="Cambria Math" panose="02040503050406030204" pitchFamily="18" charset="0"/>
                            <a:ea typeface="+mn-ea"/>
                            <a:cs typeface="+mn-cs"/>
                          </a:rPr>
                          <m:t>𝐼𝑛𝑡</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𝑖𝑙</m:t>
                        </m:r>
                        <m:r>
                          <a:rPr lang="es-MX" sz="1000" b="0" i="1">
                            <a:solidFill>
                              <a:schemeClr val="tx1"/>
                            </a:solidFill>
                            <a:effectLst/>
                            <a:latin typeface="Cambria Math" panose="02040503050406030204" pitchFamily="18" charset="0"/>
                            <a:ea typeface="+mn-ea"/>
                            <a:cs typeface="+mn-cs"/>
                          </a:rPr>
                          <m:t>í</m:t>
                        </m:r>
                        <m:r>
                          <a:rPr lang="es-MX" sz="1000" b="0" i="1">
                            <a:solidFill>
                              <a:schemeClr val="tx1"/>
                            </a:solidFill>
                            <a:effectLst/>
                            <a:latin typeface="Cambria Math" panose="02040503050406030204" pitchFamily="18" charset="0"/>
                            <a:ea typeface="+mn-ea"/>
                            <a:cs typeface="+mn-cs"/>
                          </a:rPr>
                          <m:t>𝑐𝑖𝑡𝑎</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𝑎</m:t>
                        </m:r>
                        <m:r>
                          <a:rPr lang="es-MX" sz="1000" b="0" i="1">
                            <a:solidFill>
                              <a:schemeClr val="tx1"/>
                            </a:solidFill>
                            <a:effectLst/>
                            <a:latin typeface="Cambria Math" panose="02040503050406030204" pitchFamily="18" charset="0"/>
                            <a:ea typeface="+mn-ea"/>
                            <a:cs typeface="+mn-cs"/>
                          </a:rPr>
                          <m:t>ñ</m:t>
                        </m:r>
                        <m:r>
                          <a:rPr lang="es-MX" sz="1000" b="0" i="1">
                            <a:solidFill>
                              <a:schemeClr val="tx1"/>
                            </a:solidFill>
                            <a:effectLst/>
                            <a:latin typeface="Cambria Math" panose="02040503050406030204" pitchFamily="18" charset="0"/>
                            <a:ea typeface="+mn-ea"/>
                            <a:cs typeface="+mn-cs"/>
                          </a:rPr>
                          <m:t>𝑜</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m:t>
                        </m:r>
                        <m:r>
                          <a:rPr lang="es-MX" sz="1000" b="0" i="1">
                            <a:solidFill>
                              <a:schemeClr val="tx1"/>
                            </a:solidFill>
                            <a:effectLst/>
                            <a:latin typeface="Cambria Math" panose="02040503050406030204" pitchFamily="18" charset="0"/>
                            <a:ea typeface="+mn-ea"/>
                            <a:cs typeface="+mn-cs"/>
                          </a:rPr>
                          <m:t>)</m:t>
                        </m:r>
                      </m:num>
                      <m:den>
                        <m:r>
                          <a:rPr lang="es-MX" sz="1000" b="0" i="1">
                            <a:solidFill>
                              <a:schemeClr val="tx1"/>
                            </a:solidFill>
                            <a:effectLst/>
                            <a:latin typeface="Cambria Math" panose="02040503050406030204" pitchFamily="18" charset="0"/>
                            <a:ea typeface="+mn-ea"/>
                            <a:cs typeface="+mn-cs"/>
                          </a:rPr>
                          <m:t>𝐼𝑛𝑡</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𝑖𝑙</m:t>
                        </m:r>
                        <m:r>
                          <a:rPr lang="es-MX" sz="1000" b="0" i="1">
                            <a:solidFill>
                              <a:schemeClr val="tx1"/>
                            </a:solidFill>
                            <a:effectLst/>
                            <a:latin typeface="Cambria Math" panose="02040503050406030204" pitchFamily="18" charset="0"/>
                            <a:ea typeface="+mn-ea"/>
                            <a:cs typeface="+mn-cs"/>
                          </a:rPr>
                          <m:t>í</m:t>
                        </m:r>
                        <m:r>
                          <a:rPr lang="es-MX" sz="1000" b="0" i="1">
                            <a:solidFill>
                              <a:schemeClr val="tx1"/>
                            </a:solidFill>
                            <a:effectLst/>
                            <a:latin typeface="Cambria Math" panose="02040503050406030204" pitchFamily="18" charset="0"/>
                            <a:ea typeface="+mn-ea"/>
                            <a:cs typeface="+mn-cs"/>
                          </a:rPr>
                          <m:t>𝑐𝑖𝑡𝑎</m:t>
                        </m:r>
                        <m:r>
                          <a:rPr lang="es-MX" sz="1000" b="0" i="1">
                            <a:solidFill>
                              <a:schemeClr val="tx1"/>
                            </a:solidFill>
                            <a:effectLst/>
                            <a:latin typeface="Cambria Math" panose="02040503050406030204" pitchFamily="18" charset="0"/>
                            <a:ea typeface="+mn-ea"/>
                            <a:cs typeface="+mn-cs"/>
                          </a:rPr>
                          <m:t> </m:t>
                        </m:r>
                        <m:r>
                          <a:rPr lang="es-MX" sz="1000" b="0" i="1">
                            <a:solidFill>
                              <a:schemeClr val="tx1"/>
                            </a:solidFill>
                            <a:effectLst/>
                            <a:latin typeface="Cambria Math" panose="02040503050406030204" pitchFamily="18" charset="0"/>
                            <a:ea typeface="+mn-ea"/>
                            <a:cs typeface="+mn-cs"/>
                          </a:rPr>
                          <m:t>𝑎</m:t>
                        </m:r>
                        <m:r>
                          <a:rPr lang="es-MX" sz="1000" b="0" i="1">
                            <a:solidFill>
                              <a:schemeClr val="tx1"/>
                            </a:solidFill>
                            <a:effectLst/>
                            <a:latin typeface="Cambria Math" panose="02040503050406030204" pitchFamily="18" charset="0"/>
                            <a:ea typeface="+mn-ea"/>
                            <a:cs typeface="+mn-cs"/>
                          </a:rPr>
                          <m:t>ñ</m:t>
                        </m:r>
                        <m:r>
                          <a:rPr lang="es-MX" sz="1000" b="0" i="1">
                            <a:solidFill>
                              <a:schemeClr val="tx1"/>
                            </a:solidFill>
                            <a:effectLst/>
                            <a:latin typeface="Cambria Math" panose="02040503050406030204" pitchFamily="18" charset="0"/>
                            <a:ea typeface="+mn-ea"/>
                            <a:cs typeface="+mn-cs"/>
                          </a:rPr>
                          <m:t>𝑜</m:t>
                        </m:r>
                        <m:r>
                          <a:rPr lang="es-MX" sz="1000" b="0" i="1">
                            <a:solidFill>
                              <a:schemeClr val="tx1"/>
                            </a:solidFill>
                            <a:effectLst/>
                            <a:latin typeface="Cambria Math" panose="02040503050406030204" pitchFamily="18" charset="0"/>
                            <a:ea typeface="+mn-ea"/>
                            <a:cs typeface="+mn-cs"/>
                          </a:rPr>
                          <m:t> </m:t>
                        </m:r>
                        <m:d>
                          <m:dPr>
                            <m:ctrlPr>
                              <a:rPr lang="es-MX" sz="1000" b="0" i="1">
                                <a:solidFill>
                                  <a:schemeClr val="tx1"/>
                                </a:solidFill>
                                <a:effectLst/>
                                <a:latin typeface="Cambria Math" panose="02040503050406030204" pitchFamily="18" charset="0"/>
                                <a:ea typeface="+mn-ea"/>
                                <a:cs typeface="+mn-cs"/>
                              </a:rPr>
                            </m:ctrlPr>
                          </m:dPr>
                          <m:e>
                            <m:r>
                              <a:rPr lang="es-MX" sz="1000" b="0" i="1">
                                <a:solidFill>
                                  <a:schemeClr val="tx1"/>
                                </a:solidFill>
                                <a:effectLst/>
                                <a:latin typeface="Cambria Math" panose="02040503050406030204" pitchFamily="18" charset="0"/>
                                <a:ea typeface="+mn-ea"/>
                                <a:cs typeface="+mn-cs"/>
                              </a:rPr>
                              <m:t>𝑖</m:t>
                            </m:r>
                            <m:r>
                              <a:rPr lang="es-MX" sz="1000" b="0" i="1">
                                <a:solidFill>
                                  <a:schemeClr val="tx1"/>
                                </a:solidFill>
                                <a:effectLst/>
                                <a:latin typeface="Cambria Math" panose="02040503050406030204" pitchFamily="18" charset="0"/>
                                <a:ea typeface="+mn-ea"/>
                                <a:cs typeface="+mn-cs"/>
                              </a:rPr>
                              <m:t>−1</m:t>
                            </m:r>
                          </m:e>
                        </m:d>
                      </m:den>
                    </m:f>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5" name="CuadroTexto 4">
              <a:extLst>
                <a:ext uri="{FF2B5EF4-FFF2-40B4-BE49-F238E27FC236}">
                  <a16:creationId xmlns:a16="http://schemas.microsoft.com/office/drawing/2014/main" id="{38E9AD25-3207-4002-8277-77E41978C0BC}"/>
                </a:ext>
              </a:extLst>
            </xdr:cNvPr>
            <xdr:cNvSpPr txBox="1"/>
          </xdr:nvSpPr>
          <xdr:spPr>
            <a:xfrm>
              <a:off x="2076450" y="5262562"/>
              <a:ext cx="3014864" cy="320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𝐼𝑅=</a:t>
              </a:r>
              <a:r>
                <a:rPr lang="es-MX" sz="1000" i="0">
                  <a:latin typeface="Cambria Math" panose="02040503050406030204" pitchFamily="18" charset="0"/>
                </a:rPr>
                <a:t>(</a:t>
              </a:r>
              <a:r>
                <a:rPr lang="es-MX" sz="1000" b="0" i="0">
                  <a:latin typeface="Cambria Math" panose="02040503050406030204" pitchFamily="18" charset="0"/>
                </a:rPr>
                <a:t>𝐼𝑛𝑡. 𝑖𝑙í𝑐𝑖𝑡𝑎 𝑎ñ𝑜 (𝑖−1)−</a:t>
              </a:r>
              <a:r>
                <a:rPr lang="es-MX" sz="1000" b="0" i="0">
                  <a:solidFill>
                    <a:schemeClr val="tx1"/>
                  </a:solidFill>
                  <a:effectLst/>
                  <a:latin typeface="Cambria Math" panose="02040503050406030204" pitchFamily="18" charset="0"/>
                  <a:ea typeface="+mn-ea"/>
                  <a:cs typeface="+mn-cs"/>
                </a:rPr>
                <a:t>𝐼𝑛𝑡. 𝑖𝑙í𝑐𝑖𝑡𝑎 𝑎ñ𝑜 (𝑖))/(𝐼𝑛𝑡. 𝑖𝑙í𝑐𝑖𝑡𝑎 𝑎ñ𝑜 (𝑖−1) ) </a:t>
              </a:r>
              <a:r>
                <a:rPr lang="es-MX" sz="1000" b="0" i="0">
                  <a:latin typeface="Cambria Math" panose="02040503050406030204" pitchFamily="18" charset="0"/>
                </a:rPr>
                <a:t>𝑥 100</a:t>
              </a:r>
              <a:endParaRPr lang="es-MX" sz="1000"/>
            </a:p>
          </xdr:txBody>
        </xdr:sp>
      </mc:Fallback>
    </mc:AlternateContent>
    <xdr:clientData/>
  </xdr:oneCellAnchor>
  <xdr:oneCellAnchor>
    <xdr:from>
      <xdr:col>3</xdr:col>
      <xdr:colOff>0</xdr:colOff>
      <xdr:row>7</xdr:row>
      <xdr:rowOff>519112</xdr:rowOff>
    </xdr:from>
    <xdr:ext cx="3212995" cy="264816"/>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E7BB5A4C-7DB8-41CA-9DB9-92932E06B1C5}"/>
                </a:ext>
              </a:extLst>
            </xdr:cNvPr>
            <xdr:cNvSpPr txBox="1"/>
          </xdr:nvSpPr>
          <xdr:spPr>
            <a:xfrm>
              <a:off x="2076450" y="6376987"/>
              <a:ext cx="3212995"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MX" sz="1100" b="0" i="1">
                      <a:latin typeface="Cambria Math" panose="02040503050406030204" pitchFamily="18" charset="0"/>
                    </a:rPr>
                    <m:t>𝑅𝑒𝑑𝑢𝑐</m:t>
                  </m:r>
                  <m:r>
                    <a:rPr lang="es-MX" sz="1100" b="0" i="1">
                      <a:latin typeface="Cambria Math" panose="02040503050406030204" pitchFamily="18" charset="0"/>
                    </a:rPr>
                    <m:t> </m:t>
                  </m:r>
                  <m:r>
                    <a:rPr lang="es-MX" sz="1100" b="0" i="1">
                      <a:latin typeface="Cambria Math" panose="02040503050406030204" pitchFamily="18" charset="0"/>
                    </a:rPr>
                    <m:t>𝑇</m:t>
                  </m:r>
                  <m:r>
                    <a:rPr lang="es-MX" sz="1100" b="0" i="1">
                      <a:latin typeface="Cambria Math" panose="02040503050406030204" pitchFamily="18" charset="0"/>
                    </a:rPr>
                    <m:t>.=(</m:t>
                  </m:r>
                  <m:f>
                    <m:fPr>
                      <m:ctrlPr>
                        <a:rPr lang="es-MX" sz="1100" i="1">
                          <a:latin typeface="Cambria Math" panose="02040503050406030204" pitchFamily="18" charset="0"/>
                        </a:rPr>
                      </m:ctrlPr>
                    </m:fPr>
                    <m:num>
                      <m:r>
                        <a:rPr lang="es-MX" sz="1100" b="0" i="1">
                          <a:latin typeface="Cambria Math" panose="02040503050406030204" pitchFamily="18" charset="0"/>
                        </a:rPr>
                        <m:t>𝑃𝑟𝑜𝑚𝑒𝑑𝑖𝑜</m:t>
                      </m:r>
                      <m:r>
                        <a:rPr lang="es-MX" sz="1100" b="0" i="1">
                          <a:latin typeface="Cambria Math" panose="02040503050406030204" pitchFamily="18" charset="0"/>
                        </a:rPr>
                        <m:t> </m:t>
                      </m:r>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𝑅𝑒𝑎𝑙</m:t>
                      </m:r>
                      <m:r>
                        <a:rPr lang="es-MX" sz="1100" b="0" i="1">
                          <a:latin typeface="Cambria Math" panose="02040503050406030204" pitchFamily="18" charset="0"/>
                        </a:rPr>
                        <m:t>−</m:t>
                      </m:r>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𝑒𝑠𝑡𝑖𝑚𝑎𝑑𝑜</m:t>
                      </m:r>
                    </m:num>
                    <m:den>
                      <m:r>
                        <a:rPr lang="es-MX" sz="1100" b="0" i="1">
                          <a:latin typeface="Cambria Math" panose="02040503050406030204" pitchFamily="18" charset="0"/>
                        </a:rPr>
                        <m:t>𝑇𝑖𝑒𝑚𝑝𝑜</m:t>
                      </m:r>
                      <m:r>
                        <a:rPr lang="es-MX" sz="1100" b="0" i="1">
                          <a:latin typeface="Cambria Math" panose="02040503050406030204" pitchFamily="18" charset="0"/>
                        </a:rPr>
                        <m:t> </m:t>
                      </m:r>
                      <m:r>
                        <a:rPr lang="es-MX" sz="1100" b="0" i="1">
                          <a:latin typeface="Cambria Math" panose="02040503050406030204" pitchFamily="18" charset="0"/>
                        </a:rPr>
                        <m:t>𝑒𝑠𝑡𝑖𝑚𝑎𝑑𝑜</m:t>
                      </m:r>
                    </m:den>
                  </m:f>
                  <m:r>
                    <a:rPr lang="es-MX" sz="1100" b="0" i="1">
                      <a:latin typeface="Cambria Math" panose="02040503050406030204" pitchFamily="18" charset="0"/>
                    </a:rPr>
                    <m:t>)</m:t>
                  </m:r>
                </m:oMath>
              </a14:m>
              <a:r>
                <a:rPr lang="es-MX" sz="1100"/>
                <a:t>*100</a:t>
              </a:r>
            </a:p>
          </xdr:txBody>
        </xdr:sp>
      </mc:Choice>
      <mc:Fallback xmlns="">
        <xdr:sp macro="" textlink="">
          <xdr:nvSpPr>
            <xdr:cNvPr id="6" name="CuadroTexto 5">
              <a:extLst>
                <a:ext uri="{FF2B5EF4-FFF2-40B4-BE49-F238E27FC236}">
                  <a16:creationId xmlns:a16="http://schemas.microsoft.com/office/drawing/2014/main" id="{E7BB5A4C-7DB8-41CA-9DB9-92932E06B1C5}"/>
                </a:ext>
              </a:extLst>
            </xdr:cNvPr>
            <xdr:cNvSpPr txBox="1"/>
          </xdr:nvSpPr>
          <xdr:spPr>
            <a:xfrm>
              <a:off x="2076450" y="6376987"/>
              <a:ext cx="3212995"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0" i="0">
                  <a:latin typeface="Cambria Math" panose="02040503050406030204" pitchFamily="18" charset="0"/>
                </a:rPr>
                <a:t>𝑅𝑒𝑑𝑢𝑐 𝑇.=(</a:t>
              </a:r>
              <a:r>
                <a:rPr lang="es-MX" sz="1100" i="0">
                  <a:latin typeface="Cambria Math" panose="02040503050406030204" pitchFamily="18" charset="0"/>
                </a:rPr>
                <a:t>(</a:t>
              </a:r>
              <a:r>
                <a:rPr lang="es-MX" sz="1100" b="0" i="0">
                  <a:latin typeface="Cambria Math" panose="02040503050406030204" pitchFamily="18" charset="0"/>
                </a:rPr>
                <a:t>𝑃𝑟𝑜𝑚𝑒𝑑𝑖𝑜 𝑇𝑖𝑒𝑚𝑝𝑜 𝑅𝑒𝑎𝑙−𝑇𝑖𝑒𝑚𝑝𝑜 𝑒𝑠𝑡𝑖𝑚𝑎𝑑𝑜)/(𝑇𝑖𝑒𝑚𝑝𝑜 𝑒𝑠𝑡𝑖𝑚𝑎𝑑𝑜))</a:t>
              </a:r>
              <a:r>
                <a:rPr lang="es-MX" sz="1100"/>
                <a:t>*100</a:t>
              </a:r>
            </a:p>
          </xdr:txBody>
        </xdr:sp>
      </mc:Fallback>
    </mc:AlternateContent>
    <xdr:clientData/>
  </xdr:oneCellAnchor>
  <xdr:twoCellAnchor>
    <xdr:from>
      <xdr:col>3</xdr:col>
      <xdr:colOff>152400</xdr:colOff>
      <xdr:row>9</xdr:row>
      <xdr:rowOff>4762</xdr:rowOff>
    </xdr:from>
    <xdr:to>
      <xdr:col>4</xdr:col>
      <xdr:colOff>2352</xdr:colOff>
      <xdr:row>9</xdr:row>
      <xdr:rowOff>4762</xdr:rowOff>
    </xdr:to>
    <xdr:grpSp>
      <xdr:nvGrpSpPr>
        <xdr:cNvPr id="7" name="Grupo 6">
          <a:extLst>
            <a:ext uri="{FF2B5EF4-FFF2-40B4-BE49-F238E27FC236}">
              <a16:creationId xmlns:a16="http://schemas.microsoft.com/office/drawing/2014/main" xmlns="" id="{FF18C9B9-143D-4D49-8D6A-FECB09682BA0}"/>
            </a:ext>
          </a:extLst>
        </xdr:cNvPr>
        <xdr:cNvGrpSpPr/>
      </xdr:nvGrpSpPr>
      <xdr:grpSpPr>
        <a:xfrm>
          <a:off x="2228850" y="8453437"/>
          <a:ext cx="3117027" cy="0"/>
          <a:chOff x="4876800" y="7777162"/>
          <a:chExt cx="1907352" cy="445672"/>
        </a:xfrm>
      </xdr:grpSpPr>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F69556EF-32A5-4329-AB59-E2B9209A1B51}"/>
                  </a:ext>
                </a:extLst>
              </xdr:cNvPr>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m:rPr>
                          <m:nor/>
                        </m:rPr>
                        <a:rPr lang="es-MX" sz="900">
                          <a:solidFill>
                            <a:schemeClr val="tx1"/>
                          </a:solidFill>
                          <a:effectLst/>
                          <a:latin typeface="+mn-lt"/>
                          <a:ea typeface="+mn-ea"/>
                          <a:cs typeface="+mn-cs"/>
                        </a:rPr>
                        <m:t> </m:t>
                      </m:r>
                      <m:r>
                        <m:rPr>
                          <m:nor/>
                        </m:rPr>
                        <a:rPr lang="es-MX" sz="900">
                          <a:solidFill>
                            <a:schemeClr val="tx1"/>
                          </a:solidFill>
                          <a:effectLst/>
                          <a:latin typeface="+mn-lt"/>
                          <a:ea typeface="+mn-ea"/>
                          <a:cs typeface="+mn-cs"/>
                        </a:rPr>
                        <m:t>Combustible</m:t>
                      </m:r>
                      <m:r>
                        <m:rPr>
                          <m:nor/>
                        </m:rPr>
                        <a:rPr lang="es-MX" sz="900">
                          <a:solidFill>
                            <a:schemeClr val="tx1"/>
                          </a:solidFill>
                          <a:effectLst/>
                          <a:latin typeface="+mn-lt"/>
                          <a:ea typeface="+mn-ea"/>
                          <a:cs typeface="+mn-cs"/>
                        </a:rPr>
                        <m:t>)</m:t>
                      </m:r>
                    </m:oMath>
                  </m:oMathPara>
                </a14:m>
                <a:endParaRPr lang="es-MX" sz="900"/>
              </a:p>
            </xdr:txBody>
          </xdr:sp>
        </mc:Choice>
        <mc:Fallback xmlns="">
          <xdr:sp macro="" textlink="">
            <xdr:nvSpPr>
              <xdr:cNvPr id="8" name="CuadroTexto 7">
                <a:extLst>
                  <a:ext uri="{FF2B5EF4-FFF2-40B4-BE49-F238E27FC236}">
                    <a16:creationId xmlns:a16="http://schemas.microsoft.com/office/drawing/2014/main" id="{F69556EF-32A5-4329-AB59-E2B9209A1B51}"/>
                  </a:ext>
                </a:extLst>
              </xdr:cNvPr>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a:t>
                </a:r>
                <a:r>
                  <a:rPr lang="es-MX" sz="900" i="0">
                    <a:solidFill>
                      <a:schemeClr val="tx1"/>
                    </a:solidFill>
                    <a:effectLst/>
                    <a:latin typeface="Cambria Math" panose="02040503050406030204" pitchFamily="18" charset="0"/>
                    <a:ea typeface="+mn-ea"/>
                    <a:cs typeface="+mn-cs"/>
                  </a:rPr>
                  <a:t> Combustible)</a:t>
                </a:r>
                <a:r>
                  <a:rPr lang="es-CO" sz="900" i="0">
                    <a:solidFill>
                      <a:schemeClr val="tx1"/>
                    </a:solidFill>
                    <a:effectLst/>
                    <a:latin typeface="+mn-lt"/>
                    <a:ea typeface="+mn-ea"/>
                    <a:cs typeface="+mn-cs"/>
                  </a:rPr>
                  <a:t>"</a:t>
                </a:r>
                <a:endParaRPr lang="es-MX" sz="900"/>
              </a:p>
            </xdr:txBody>
          </xdr:sp>
        </mc:Fallback>
      </mc:AlternateContent>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2911605B-1A35-457D-925B-D82CC6E99E8E}"/>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𝐸𝐸𝑇</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𝐴𝐸𝐸𝑇</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9" name="CuadroTexto 8">
                <a:extLst>
                  <a:ext uri="{FF2B5EF4-FFF2-40B4-BE49-F238E27FC236}">
                    <a16:creationId xmlns:a16="http://schemas.microsoft.com/office/drawing/2014/main" id="{2911605B-1A35-457D-925B-D82CC6E99E8E}"/>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(𝐸𝐸𝑇 −𝐴𝐸𝐸𝑇)</a:t>
                </a:r>
                <a:endParaRPr lang="es-MX" sz="900"/>
              </a:p>
            </xdr:txBody>
          </xdr:sp>
        </mc:Fallback>
      </mc:AlternateContent>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B235F639-6026-498D-847C-7E49462B364C}"/>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 </m:t>
                          </m:r>
                          <m:r>
                            <a:rPr lang="es-MX" sz="900" b="0" i="1">
                              <a:latin typeface="Cambria Math" panose="02040503050406030204" pitchFamily="18" charset="0"/>
                            </a:rPr>
                            <m:t>𝐶𝑂</m:t>
                          </m:r>
                          <m:r>
                            <a:rPr lang="es-MX" sz="900" b="0" i="1">
                              <a:latin typeface="Cambria Math" panose="02040503050406030204" pitchFamily="18" charset="0"/>
                            </a:rPr>
                            <m:t>2</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𝑡𝑒𝑜𝑟𝑖𝑐𝑜</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𝑟𝑒𝑎𝑙</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10" name="CuadroTexto 9">
                <a:extLst>
                  <a:ext uri="{FF2B5EF4-FFF2-40B4-BE49-F238E27FC236}">
                    <a16:creationId xmlns:a16="http://schemas.microsoft.com/office/drawing/2014/main" id="{B235F639-6026-498D-847C-7E49462B364C}"/>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 𝐶𝑂2)=</a:t>
                </a:r>
                <a:r>
                  <a:rPr lang="es-MX" sz="900" b="0" i="0">
                    <a:solidFill>
                      <a:schemeClr val="tx1"/>
                    </a:solidFill>
                    <a:effectLst/>
                    <a:latin typeface="Cambria Math" panose="02040503050406030204" pitchFamily="18" charset="0"/>
                    <a:ea typeface="+mn-ea"/>
                    <a:cs typeface="+mn-cs"/>
                  </a:rPr>
                  <a:t>(𝐶𝑂2 𝑡𝑒𝑜𝑟𝑖𝑐𝑜 −𝐶𝑂2 𝑟𝑒𝑎𝑙)</a:t>
                </a:r>
                <a:endParaRPr lang="es-MX" sz="900"/>
              </a:p>
            </xdr:txBody>
          </xdr:sp>
        </mc:Fallback>
      </mc:AlternateContent>
    </xdr:grpSp>
    <xdr:clientData/>
  </xdr:twoCellAnchor>
  <xdr:oneCellAnchor>
    <xdr:from>
      <xdr:col>3</xdr:col>
      <xdr:colOff>123825</xdr:colOff>
      <xdr:row>9</xdr:row>
      <xdr:rowOff>252412</xdr:rowOff>
    </xdr:from>
    <xdr:ext cx="2667973" cy="318100"/>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E56632AB-1692-4D79-8BA4-7B0569E2A696}"/>
                </a:ext>
              </a:extLst>
            </xdr:cNvPr>
            <xdr:cNvSpPr txBox="1"/>
          </xdr:nvSpPr>
          <xdr:spPr>
            <a:xfrm>
              <a:off x="2200275" y="8701087"/>
              <a:ext cx="2667973"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𝐼𝐶𝐴</m:t>
                    </m:r>
                    <m:r>
                      <a:rPr lang="es-MX" sz="1000" b="0" i="1">
                        <a:latin typeface="Cambria Math" panose="02040503050406030204" pitchFamily="18" charset="0"/>
                      </a:rPr>
                      <m:t>=</m:t>
                    </m:r>
                    <m:r>
                      <a:rPr lang="es-MX" sz="1000" b="0" i="1">
                        <a:latin typeface="Cambria Math" panose="02040503050406030204" pitchFamily="18" charset="0"/>
                      </a:rPr>
                      <m:t>𝑝𝑟𝑜𝑚𝑒𝑑𝑖𝑜</m:t>
                    </m:r>
                    <m:f>
                      <m:fPr>
                        <m:ctrlPr>
                          <a:rPr lang="es-MX" sz="1000" b="0" i="1">
                            <a:latin typeface="Cambria Math" panose="02040503050406030204" pitchFamily="18" charset="0"/>
                          </a:rPr>
                        </m:ctrlPr>
                      </m:fPr>
                      <m:num>
                        <m:r>
                          <a:rPr lang="es-MX" sz="1000" b="0" i="1">
                            <a:latin typeface="Cambria Math" panose="02040503050406030204" pitchFamily="18" charset="0"/>
                          </a:rPr>
                          <m:t>% </m:t>
                        </m:r>
                        <m:r>
                          <a:rPr lang="es-MX" sz="1000" b="0" i="1">
                            <a:latin typeface="Cambria Math" panose="02040503050406030204" pitchFamily="18" charset="0"/>
                          </a:rPr>
                          <m:t>𝑐𝑢𝑚𝑝𝑙𝑖𝑚𝑖𝑒𝑛𝑡𝑜</m:t>
                        </m:r>
                        <m:r>
                          <a:rPr lang="es-MX" sz="1000" b="0" i="1">
                            <a:latin typeface="Cambria Math" panose="02040503050406030204" pitchFamily="18" charset="0"/>
                          </a:rPr>
                          <m:t> </m:t>
                        </m:r>
                        <m:r>
                          <a:rPr lang="es-MX" sz="1000" b="0" i="1">
                            <a:latin typeface="Cambria Math" panose="02040503050406030204" pitchFamily="18" charset="0"/>
                          </a:rPr>
                          <m:t>𝑎𝑒𝑟𝑜𝑝𝑢𝑒𝑟𝑡𝑜𝑠</m:t>
                        </m:r>
                      </m:num>
                      <m:den>
                        <m:r>
                          <a:rPr lang="es-MX" sz="1000" b="0" i="1">
                            <a:latin typeface="Cambria Math" panose="02040503050406030204" pitchFamily="18" charset="0"/>
                          </a:rPr>
                          <m:t># </m:t>
                        </m:r>
                        <m:r>
                          <a:rPr lang="es-MX" sz="1000" b="0" i="1">
                            <a:latin typeface="Cambria Math" panose="02040503050406030204" pitchFamily="18" charset="0"/>
                          </a:rPr>
                          <m:t>𝑎𝑒𝑟𝑜𝑝𝑢𝑒𝑟𝑡𝑜𝑠</m:t>
                        </m:r>
                      </m:den>
                    </m:f>
                  </m:oMath>
                </m:oMathPara>
              </a14:m>
              <a:endParaRPr lang="es-MX" sz="1000"/>
            </a:p>
          </xdr:txBody>
        </xdr:sp>
      </mc:Choice>
      <mc:Fallback xmlns="">
        <xdr:sp macro="" textlink="">
          <xdr:nvSpPr>
            <xdr:cNvPr id="11" name="CuadroTexto 10">
              <a:extLst>
                <a:ext uri="{FF2B5EF4-FFF2-40B4-BE49-F238E27FC236}">
                  <a16:creationId xmlns:a16="http://schemas.microsoft.com/office/drawing/2014/main" id="{E56632AB-1692-4D79-8BA4-7B0569E2A696}"/>
                </a:ext>
              </a:extLst>
            </xdr:cNvPr>
            <xdr:cNvSpPr txBox="1"/>
          </xdr:nvSpPr>
          <xdr:spPr>
            <a:xfrm>
              <a:off x="2200275" y="8701087"/>
              <a:ext cx="2667973"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𝐼𝐶𝐴=𝑝𝑟𝑜𝑚𝑒𝑑𝑖𝑜 (% 𝑐𝑢𝑚𝑝𝑙𝑖𝑚𝑖𝑒𝑛𝑡𝑜 𝑎𝑒𝑟𝑜𝑝𝑢𝑒𝑟𝑡𝑜𝑠)/(# 𝑎𝑒𝑟𝑜𝑝𝑢𝑒𝑟𝑡𝑜𝑠)</a:t>
              </a:r>
              <a:endParaRPr lang="es-MX" sz="1000"/>
            </a:p>
          </xdr:txBody>
        </xdr:sp>
      </mc:Fallback>
    </mc:AlternateContent>
    <xdr:clientData/>
  </xdr:oneCellAnchor>
  <xdr:twoCellAnchor>
    <xdr:from>
      <xdr:col>3</xdr:col>
      <xdr:colOff>27186</xdr:colOff>
      <xdr:row>11</xdr:row>
      <xdr:rowOff>76206</xdr:rowOff>
    </xdr:from>
    <xdr:to>
      <xdr:col>4</xdr:col>
      <xdr:colOff>1374</xdr:colOff>
      <xdr:row>11</xdr:row>
      <xdr:rowOff>781057</xdr:rowOff>
    </xdr:to>
    <xdr:grpSp>
      <xdr:nvGrpSpPr>
        <xdr:cNvPr id="12" name="Grupo 11">
          <a:extLst>
            <a:ext uri="{FF2B5EF4-FFF2-40B4-BE49-F238E27FC236}">
              <a16:creationId xmlns:a16="http://schemas.microsoft.com/office/drawing/2014/main" xmlns="" id="{7EF93BA1-BF2E-4405-A84A-C227870EBA7C}"/>
            </a:ext>
          </a:extLst>
        </xdr:cNvPr>
        <xdr:cNvGrpSpPr/>
      </xdr:nvGrpSpPr>
      <xdr:grpSpPr>
        <a:xfrm>
          <a:off x="2103636" y="11201406"/>
          <a:ext cx="3241263" cy="704851"/>
          <a:chOff x="4819182" y="10982325"/>
          <a:chExt cx="1152993" cy="731869"/>
        </a:xfrm>
      </xdr:grpSpPr>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A631EE3C-C8E7-4306-AE54-7B720085D18F}"/>
                  </a:ext>
                </a:extLst>
              </xdr:cNvPr>
              <xdr:cNvSpPr txBox="1"/>
            </xdr:nvSpPr>
            <xdr:spPr>
              <a:xfrm>
                <a:off x="4819650" y="10982325"/>
                <a:ext cx="1152525"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MX" sz="1000" i="1">
                              <a:latin typeface="Cambria Math" panose="02040503050406030204" pitchFamily="18" charset="0"/>
                            </a:rPr>
                          </m:ctrlPr>
                        </m:fPr>
                        <m:num>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𝑜𝑝𝑒𝑟𝑎𝑑𝑎𝑠</m:t>
                          </m:r>
                        </m:num>
                        <m:den>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𝑎𝑝𝑟𝑜𝑏𝑎𝑑𝑎𝑠</m:t>
                          </m:r>
                        </m:den>
                      </m:f>
                    </m:oMath>
                  </m:oMathPara>
                </a14:m>
                <a:endParaRPr lang="es-MX" sz="1000"/>
              </a:p>
            </xdr:txBody>
          </xdr:sp>
        </mc:Choice>
        <mc:Fallback xmlns="">
          <xdr:sp macro="" textlink="">
            <xdr:nvSpPr>
              <xdr:cNvPr id="13" name="CuadroTexto 12">
                <a:extLst>
                  <a:ext uri="{FF2B5EF4-FFF2-40B4-BE49-F238E27FC236}">
                    <a16:creationId xmlns:a16="http://schemas.microsoft.com/office/drawing/2014/main" id="{A631EE3C-C8E7-4306-AE54-7B720085D18F}"/>
                  </a:ext>
                </a:extLst>
              </xdr:cNvPr>
              <xdr:cNvSpPr txBox="1"/>
            </xdr:nvSpPr>
            <xdr:spPr>
              <a:xfrm>
                <a:off x="4819650" y="10982325"/>
                <a:ext cx="1152525"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MX" sz="1000" i="0">
                    <a:latin typeface="Cambria Math" panose="02040503050406030204" pitchFamily="18" charset="0"/>
                  </a:rPr>
                  <a:t>(</a:t>
                </a:r>
                <a:r>
                  <a:rPr lang="es-MX" sz="1000" b="0" i="0">
                    <a:latin typeface="Cambria Math" panose="02040503050406030204" pitchFamily="18" charset="0"/>
                  </a:rPr>
                  <a:t>𝑟𝑢𝑡𝑎𝑠 𝑜𝑝𝑒𝑟𝑎𝑑𝑎𝑠)/(𝑟𝑢𝑡𝑎𝑠 𝑎𝑝𝑟𝑜𝑏𝑎𝑑𝑎𝑠)</a:t>
                </a:r>
                <a:endParaRPr lang="es-MX" sz="1000"/>
              </a:p>
            </xdr:txBody>
          </xdr:sp>
        </mc:Fallback>
      </mc:AlternateContent>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D1B1CB2B-421B-425F-9181-7D4B2CB7550D}"/>
                  </a:ext>
                </a:extLst>
              </xdr:cNvPr>
              <xdr:cNvSpPr txBox="1"/>
            </xdr:nvSpPr>
            <xdr:spPr>
              <a:xfrm>
                <a:off x="4819182" y="11382373"/>
                <a:ext cx="1152525" cy="33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MX" sz="1000" i="1">
                              <a:latin typeface="Cambria Math" panose="02040503050406030204" pitchFamily="18" charset="0"/>
                            </a:rPr>
                          </m:ctrlPr>
                        </m:fPr>
                        <m:num>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𝑎𝑝𝑟𝑜𝑏𝑎𝑑𝑎𝑠</m:t>
                          </m:r>
                        </m:num>
                        <m:den>
                          <m:r>
                            <a:rPr lang="es-MX" sz="1000" b="0" i="1">
                              <a:latin typeface="Cambria Math" panose="02040503050406030204" pitchFamily="18" charset="0"/>
                            </a:rPr>
                            <m:t>𝑟𝑢𝑡𝑎𝑠</m:t>
                          </m:r>
                          <m:r>
                            <a:rPr lang="es-MX" sz="1000" b="0" i="1">
                              <a:latin typeface="Cambria Math" panose="02040503050406030204" pitchFamily="18" charset="0"/>
                            </a:rPr>
                            <m:t> </m:t>
                          </m:r>
                          <m:r>
                            <a:rPr lang="es-MX" sz="1000" b="0" i="1">
                              <a:latin typeface="Cambria Math" panose="02040503050406030204" pitchFamily="18" charset="0"/>
                            </a:rPr>
                            <m:t>𝑠𝑜𝑙𝑖𝑐𝑖𝑡𝑎𝑑𝑎𝑠</m:t>
                          </m:r>
                        </m:den>
                      </m:f>
                    </m:oMath>
                  </m:oMathPara>
                </a14:m>
                <a:endParaRPr lang="es-MX" sz="1000"/>
              </a:p>
            </xdr:txBody>
          </xdr:sp>
        </mc:Choice>
        <mc:Fallback xmlns="">
          <xdr:sp macro="" textlink="">
            <xdr:nvSpPr>
              <xdr:cNvPr id="14" name="CuadroTexto 13">
                <a:extLst>
                  <a:ext uri="{FF2B5EF4-FFF2-40B4-BE49-F238E27FC236}">
                    <a16:creationId xmlns:a16="http://schemas.microsoft.com/office/drawing/2014/main" id="{D1B1CB2B-421B-425F-9181-7D4B2CB7550D}"/>
                  </a:ext>
                </a:extLst>
              </xdr:cNvPr>
              <xdr:cNvSpPr txBox="1"/>
            </xdr:nvSpPr>
            <xdr:spPr>
              <a:xfrm>
                <a:off x="4819182" y="11382373"/>
                <a:ext cx="1152525" cy="33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MX" sz="1000" i="0">
                    <a:latin typeface="Cambria Math" panose="02040503050406030204" pitchFamily="18" charset="0"/>
                  </a:rPr>
                  <a:t>(</a:t>
                </a:r>
                <a:r>
                  <a:rPr lang="es-MX" sz="1000" b="0" i="0">
                    <a:latin typeface="Cambria Math" panose="02040503050406030204" pitchFamily="18" charset="0"/>
                  </a:rPr>
                  <a:t>𝑟𝑢𝑡𝑎𝑠 𝑎𝑝𝑟𝑜𝑏𝑎𝑑𝑎𝑠)/(𝑟𝑢𝑡𝑎𝑠 𝑠𝑜𝑙𝑖𝑐𝑖𝑡𝑎𝑑𝑎𝑠)</a:t>
                </a:r>
                <a:endParaRPr lang="es-MX" sz="1000"/>
              </a:p>
            </xdr:txBody>
          </xdr:sp>
        </mc:Fallback>
      </mc:AlternateContent>
    </xdr:grpSp>
    <xdr:clientData/>
  </xdr:twoCellAnchor>
  <xdr:oneCellAnchor>
    <xdr:from>
      <xdr:col>3</xdr:col>
      <xdr:colOff>104775</xdr:colOff>
      <xdr:row>12</xdr:row>
      <xdr:rowOff>242887</xdr:rowOff>
    </xdr:from>
    <xdr:ext cx="2021579" cy="292259"/>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7E085F46-1215-45D0-8981-BA9450F61C69}"/>
                </a:ext>
              </a:extLst>
            </xdr:cNvPr>
            <xdr:cNvSpPr txBox="1"/>
          </xdr:nvSpPr>
          <xdr:spPr>
            <a:xfrm>
              <a:off x="2181225" y="12158662"/>
              <a:ext cx="2021579" cy="29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𝐶𝑃𝑇</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𝑁𝑜𝑟𝑚𝑎𝑠</m:t>
                        </m:r>
                        <m:r>
                          <a:rPr lang="es-MX" sz="1000" b="0" i="1">
                            <a:latin typeface="Cambria Math" panose="02040503050406030204" pitchFamily="18" charset="0"/>
                          </a:rPr>
                          <m:t> </m:t>
                        </m:r>
                        <m:r>
                          <a:rPr lang="es-MX" sz="1000" b="0" i="1">
                            <a:latin typeface="Cambria Math" panose="02040503050406030204" pitchFamily="18" charset="0"/>
                          </a:rPr>
                          <m:t>𝑎𝑟𝑚𝑜𝑛𝑖𝑧𝑎𝑑𝑎𝑠</m:t>
                        </m:r>
                      </m:num>
                      <m:den>
                        <m:r>
                          <a:rPr lang="es-MX" sz="1000" b="0" i="1">
                            <a:latin typeface="Cambria Math" panose="02040503050406030204" pitchFamily="18" charset="0"/>
                          </a:rPr>
                          <m:t>𝑁𝑜𝑟𝑚𝑎𝑠</m:t>
                        </m:r>
                        <m:r>
                          <a:rPr lang="es-MX" sz="1000" b="0" i="1">
                            <a:latin typeface="Cambria Math" panose="02040503050406030204" pitchFamily="18" charset="0"/>
                          </a:rPr>
                          <m:t> </m:t>
                        </m:r>
                        <m:r>
                          <a:rPr lang="es-MX" sz="1000" b="0" i="1">
                            <a:latin typeface="Cambria Math" panose="02040503050406030204" pitchFamily="18" charset="0"/>
                          </a:rPr>
                          <m:t>𝐿𝐴𝑅</m:t>
                        </m:r>
                      </m:den>
                    </m:f>
                    <m:r>
                      <a:rPr lang="es-MX" sz="1000" b="0" i="1">
                        <a:latin typeface="Cambria Math" panose="02040503050406030204" pitchFamily="18" charset="0"/>
                      </a:rPr>
                      <m:t>𝑥</m:t>
                    </m:r>
                    <m:r>
                      <a:rPr lang="es-MX" sz="1000" b="0" i="1">
                        <a:latin typeface="Cambria Math" panose="02040503050406030204" pitchFamily="18" charset="0"/>
                      </a:rPr>
                      <m:t> 100</m:t>
                    </m:r>
                  </m:oMath>
                </m:oMathPara>
              </a14:m>
              <a:endParaRPr lang="es-MX" sz="1000"/>
            </a:p>
          </xdr:txBody>
        </xdr:sp>
      </mc:Choice>
      <mc:Fallback xmlns="">
        <xdr:sp macro="" textlink="">
          <xdr:nvSpPr>
            <xdr:cNvPr id="15" name="CuadroTexto 14">
              <a:extLst>
                <a:ext uri="{FF2B5EF4-FFF2-40B4-BE49-F238E27FC236}">
                  <a16:creationId xmlns:a16="http://schemas.microsoft.com/office/drawing/2014/main" id="{7E085F46-1215-45D0-8981-BA9450F61C69}"/>
                </a:ext>
              </a:extLst>
            </xdr:cNvPr>
            <xdr:cNvSpPr txBox="1"/>
          </xdr:nvSpPr>
          <xdr:spPr>
            <a:xfrm>
              <a:off x="2181225" y="12158662"/>
              <a:ext cx="2021579" cy="29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𝐶𝑃𝑇=</a:t>
              </a:r>
              <a:r>
                <a:rPr lang="es-MX" sz="1000" i="0">
                  <a:latin typeface="Cambria Math" panose="02040503050406030204" pitchFamily="18" charset="0"/>
                </a:rPr>
                <a:t>(</a:t>
              </a:r>
              <a:r>
                <a:rPr lang="es-MX" sz="1000" b="0" i="0">
                  <a:latin typeface="Cambria Math" panose="02040503050406030204" pitchFamily="18" charset="0"/>
                </a:rPr>
                <a:t>𝑁𝑜𝑟𝑚𝑎𝑠 𝑎𝑟𝑚𝑜𝑛𝑖𝑧𝑎𝑑𝑎𝑠)/(𝑁𝑜𝑟𝑚𝑎𝑠 𝐿𝐴𝑅) 𝑥 100</a:t>
              </a:r>
              <a:endParaRPr lang="es-MX" sz="1000"/>
            </a:p>
          </xdr:txBody>
        </xdr:sp>
      </mc:Fallback>
    </mc:AlternateContent>
    <xdr:clientData/>
  </xdr:oneCellAnchor>
  <xdr:oneCellAnchor>
    <xdr:from>
      <xdr:col>3</xdr:col>
      <xdr:colOff>66675</xdr:colOff>
      <xdr:row>14</xdr:row>
      <xdr:rowOff>595312</xdr:rowOff>
    </xdr:from>
    <xdr:ext cx="1706043" cy="319959"/>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18A0DBC5-2139-4254-9259-2F76C260728A}"/>
                </a:ext>
              </a:extLst>
            </xdr:cNvPr>
            <xdr:cNvSpPr txBox="1"/>
          </xdr:nvSpPr>
          <xdr:spPr>
            <a:xfrm>
              <a:off x="2143125" y="14654212"/>
              <a:ext cx="1706043" cy="31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𝐸𝑅</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 </m:t>
                        </m:r>
                        <m:r>
                          <a:rPr lang="es-MX" sz="1000" b="0" i="1">
                            <a:latin typeface="Cambria Math" panose="02040503050406030204" pitchFamily="18" charset="0"/>
                          </a:rPr>
                          <m:t>𝐸𝑗𝑒𝑐𝑢𝑐𝑖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𝐹</m:t>
                        </m:r>
                        <m:r>
                          <a:rPr lang="es-MX" sz="1000" b="0" i="1">
                            <a:latin typeface="Cambria Math" panose="02040503050406030204" pitchFamily="18" charset="0"/>
                          </a:rPr>
                          <m:t>í</m:t>
                        </m:r>
                        <m:r>
                          <a:rPr lang="es-MX" sz="1000" b="0" i="1">
                            <a:latin typeface="Cambria Math" panose="02040503050406030204" pitchFamily="18" charset="0"/>
                          </a:rPr>
                          <m:t>𝑠𝑖𝑐𝑎</m:t>
                        </m:r>
                        <m:r>
                          <a:rPr lang="es-MX" sz="1000" b="0" i="1">
                            <a:latin typeface="Cambria Math" panose="02040503050406030204" pitchFamily="18" charset="0"/>
                          </a:rPr>
                          <m:t> </m:t>
                        </m:r>
                      </m:num>
                      <m:den>
                        <m:r>
                          <a:rPr lang="es-MX" sz="1000" b="0" i="1">
                            <a:latin typeface="Cambria Math" panose="02040503050406030204" pitchFamily="18" charset="0"/>
                          </a:rPr>
                          <m:t>%</m:t>
                        </m:r>
                        <m:r>
                          <a:rPr lang="es-MX" sz="1000" b="0" i="1">
                            <a:latin typeface="Cambria Math" panose="02040503050406030204" pitchFamily="18" charset="0"/>
                          </a:rPr>
                          <m:t>𝐸𝑗𝑒𝑐𝑢𝑐𝑖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𝐹𝑖𝑛𝑎𝑛𝑐𝑖𝑒𝑟𝑎</m:t>
                        </m:r>
                      </m:den>
                    </m:f>
                  </m:oMath>
                </m:oMathPara>
              </a14:m>
              <a:endParaRPr lang="es-MX" sz="1000"/>
            </a:p>
          </xdr:txBody>
        </xdr:sp>
      </mc:Choice>
      <mc:Fallback xmlns="">
        <xdr:sp macro="" textlink="">
          <xdr:nvSpPr>
            <xdr:cNvPr id="16" name="CuadroTexto 15">
              <a:extLst>
                <a:ext uri="{FF2B5EF4-FFF2-40B4-BE49-F238E27FC236}">
                  <a16:creationId xmlns:a16="http://schemas.microsoft.com/office/drawing/2014/main" id="{18A0DBC5-2139-4254-9259-2F76C260728A}"/>
                </a:ext>
              </a:extLst>
            </xdr:cNvPr>
            <xdr:cNvSpPr txBox="1"/>
          </xdr:nvSpPr>
          <xdr:spPr>
            <a:xfrm>
              <a:off x="2143125" y="14654212"/>
              <a:ext cx="1706043" cy="3199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𝐸𝑅=</a:t>
              </a:r>
              <a:r>
                <a:rPr lang="es-MX" sz="1000" i="0">
                  <a:latin typeface="Cambria Math" panose="02040503050406030204" pitchFamily="18" charset="0"/>
                </a:rPr>
                <a:t>(</a:t>
              </a:r>
              <a:r>
                <a:rPr lang="es-MX" sz="1000" b="0" i="0">
                  <a:latin typeface="Cambria Math" panose="02040503050406030204" pitchFamily="18" charset="0"/>
                </a:rPr>
                <a:t>% 𝐸𝑗𝑒𝑐𝑢𝑐𝑖ó𝑛 𝐹í𝑠𝑖𝑐𝑎 )/(%𝐸𝑗𝑒𝑐𝑢𝑐𝑖ó𝑛 𝐹𝑖𝑛𝑎𝑛𝑐𝑖𝑒𝑟𝑎)</a:t>
              </a:r>
              <a:endParaRPr lang="es-MX" sz="1000"/>
            </a:p>
          </xdr:txBody>
        </xdr:sp>
      </mc:Fallback>
    </mc:AlternateContent>
    <xdr:clientData/>
  </xdr:oneCellAnchor>
  <xdr:oneCellAnchor>
    <xdr:from>
      <xdr:col>3</xdr:col>
      <xdr:colOff>47625</xdr:colOff>
      <xdr:row>15</xdr:row>
      <xdr:rowOff>471487</xdr:rowOff>
    </xdr:from>
    <xdr:ext cx="2561278" cy="319190"/>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F5425FA0-FBA8-4FB2-B193-A532A3254AD7}"/>
                </a:ext>
              </a:extLst>
            </xdr:cNvPr>
            <xdr:cNvSpPr txBox="1"/>
          </xdr:nvSpPr>
          <xdr:spPr>
            <a:xfrm>
              <a:off x="2124075" y="15911512"/>
              <a:ext cx="256127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𝐶𝑢𝑚𝑝𝑙𝑖𝑚𝑖𝑒𝑛𝑡𝑜</m:t>
                    </m:r>
                    <m:r>
                      <a:rPr lang="es-MX" sz="1000" b="0" i="1">
                        <a:latin typeface="Cambria Math" panose="02040503050406030204" pitchFamily="18" charset="0"/>
                      </a:rPr>
                      <m:t> </m:t>
                    </m:r>
                    <m:r>
                      <a:rPr lang="es-MX" sz="1000" b="0" i="1">
                        <a:latin typeface="Cambria Math" panose="02040503050406030204" pitchFamily="18" charset="0"/>
                      </a:rPr>
                      <m:t>𝐼𝑃𝐴</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𝑉𝑎𝑙𝑜𝑟</m:t>
                        </m:r>
                        <m:r>
                          <a:rPr lang="es-MX" sz="1000" b="0" i="1">
                            <a:latin typeface="Cambria Math" panose="02040503050406030204" pitchFamily="18" charset="0"/>
                          </a:rPr>
                          <m:t> </m:t>
                        </m:r>
                        <m:r>
                          <a:rPr lang="es-MX" sz="1000" b="0" i="1">
                            <a:latin typeface="Cambria Math" panose="02040503050406030204" pitchFamily="18" charset="0"/>
                          </a:rPr>
                          <m:t>𝑡𝑜𝑡𝑎𝑙</m:t>
                        </m:r>
                        <m:r>
                          <a:rPr lang="es-MX" sz="1000" b="0" i="1">
                            <a:latin typeface="Cambria Math" panose="02040503050406030204" pitchFamily="18" charset="0"/>
                          </a:rPr>
                          <m:t> </m:t>
                        </m:r>
                        <m:r>
                          <a:rPr lang="es-MX" sz="1000" b="0" i="1">
                            <a:latin typeface="Cambria Math" panose="02040503050406030204" pitchFamily="18" charset="0"/>
                          </a:rPr>
                          <m:t>𝑑𝑒</m:t>
                        </m:r>
                        <m:r>
                          <a:rPr lang="es-MX" sz="1000" b="0" i="1">
                            <a:latin typeface="Cambria Math" panose="02040503050406030204" pitchFamily="18" charset="0"/>
                          </a:rPr>
                          <m:t> </m:t>
                        </m:r>
                        <m:r>
                          <a:rPr lang="es-MX" sz="1000" b="0" i="1">
                            <a:latin typeface="Cambria Math" panose="02040503050406030204" pitchFamily="18" charset="0"/>
                          </a:rPr>
                          <m:t>𝑟𝑒𝑐𝑎𝑢𝑑𝑜</m:t>
                        </m:r>
                      </m:num>
                      <m:den>
                        <m:r>
                          <a:rPr lang="es-MX" sz="1000" b="0" i="1">
                            <a:latin typeface="Cambria Math" panose="02040503050406030204" pitchFamily="18" charset="0"/>
                          </a:rPr>
                          <m:t>𝑉𝑎𝑙𝑜𝑟</m:t>
                        </m:r>
                        <m:r>
                          <a:rPr lang="es-MX" sz="1000" b="0" i="1">
                            <a:latin typeface="Cambria Math" panose="02040503050406030204" pitchFamily="18" charset="0"/>
                          </a:rPr>
                          <m:t> </m:t>
                        </m:r>
                        <m:r>
                          <a:rPr lang="es-MX" sz="1000" b="0" i="1">
                            <a:latin typeface="Cambria Math" panose="02040503050406030204" pitchFamily="18" charset="0"/>
                          </a:rPr>
                          <m:t>𝑡𝑜𝑡𝑎𝑙</m:t>
                        </m:r>
                        <m:r>
                          <a:rPr lang="es-MX" sz="1000" b="0" i="1">
                            <a:latin typeface="Cambria Math" panose="02040503050406030204" pitchFamily="18" charset="0"/>
                          </a:rPr>
                          <m:t> </m:t>
                        </m:r>
                        <m:r>
                          <a:rPr lang="es-MX" sz="1000" b="0" i="1">
                            <a:latin typeface="Cambria Math" panose="02040503050406030204" pitchFamily="18" charset="0"/>
                          </a:rPr>
                          <m:t>𝑖𝑛𝑔𝑟𝑒𝑠𝑜</m:t>
                        </m:r>
                      </m:den>
                    </m:f>
                  </m:oMath>
                </m:oMathPara>
              </a14:m>
              <a:endParaRPr lang="es-MX" sz="1000"/>
            </a:p>
          </xdr:txBody>
        </xdr:sp>
      </mc:Choice>
      <mc:Fallback xmlns="">
        <xdr:sp macro="" textlink="">
          <xdr:nvSpPr>
            <xdr:cNvPr id="17" name="CuadroTexto 16">
              <a:extLst>
                <a:ext uri="{FF2B5EF4-FFF2-40B4-BE49-F238E27FC236}">
                  <a16:creationId xmlns:a16="http://schemas.microsoft.com/office/drawing/2014/main" id="{F5425FA0-FBA8-4FB2-B193-A532A3254AD7}"/>
                </a:ext>
              </a:extLst>
            </xdr:cNvPr>
            <xdr:cNvSpPr txBox="1"/>
          </xdr:nvSpPr>
          <xdr:spPr>
            <a:xfrm>
              <a:off x="2124075" y="15911512"/>
              <a:ext cx="2561278"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𝐶𝑢𝑚𝑝𝑙𝑖𝑚𝑖𝑒𝑛𝑡𝑜 𝐼𝑃𝐴=</a:t>
              </a:r>
              <a:r>
                <a:rPr lang="es-MX" sz="1000" i="0">
                  <a:latin typeface="Cambria Math" panose="02040503050406030204" pitchFamily="18" charset="0"/>
                </a:rPr>
                <a:t>(</a:t>
              </a:r>
              <a:r>
                <a:rPr lang="es-MX" sz="1000" b="0" i="0">
                  <a:latin typeface="Cambria Math" panose="02040503050406030204" pitchFamily="18" charset="0"/>
                </a:rPr>
                <a:t>𝑉𝑎𝑙𝑜𝑟 𝑡𝑜𝑡𝑎𝑙 𝑑𝑒 𝑟𝑒𝑐𝑎𝑢𝑑𝑜)/(𝑉𝑎𝑙𝑜𝑟 𝑡𝑜𝑡𝑎𝑙 𝑖𝑛𝑔𝑟𝑒𝑠𝑜)</a:t>
              </a:r>
              <a:endParaRPr lang="es-MX" sz="1000"/>
            </a:p>
          </xdr:txBody>
        </xdr:sp>
      </mc:Fallback>
    </mc:AlternateContent>
    <xdr:clientData/>
  </xdr:oneCellAnchor>
  <xdr:oneCellAnchor>
    <xdr:from>
      <xdr:col>3</xdr:col>
      <xdr:colOff>114300</xdr:colOff>
      <xdr:row>16</xdr:row>
      <xdr:rowOff>547687</xdr:rowOff>
    </xdr:from>
    <xdr:ext cx="2491771" cy="156518"/>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BF7B54AF-6894-4308-ADFC-CAC67987D053}"/>
                </a:ext>
              </a:extLst>
            </xdr:cNvPr>
            <xdr:cNvSpPr txBox="1"/>
          </xdr:nvSpPr>
          <xdr:spPr>
            <a:xfrm>
              <a:off x="2190750" y="16902112"/>
              <a:ext cx="249177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𝑃𝐸𝑇𝐼</m:t>
                    </m:r>
                    <m:r>
                      <a:rPr lang="es-MX" sz="1000" b="0" i="1">
                        <a:latin typeface="Cambria Math" panose="02040503050406030204" pitchFamily="18" charset="0"/>
                      </a:rPr>
                      <m:t>=</m:t>
                    </m:r>
                    <m:r>
                      <a:rPr lang="es-MX" sz="1000" b="0" i="1">
                        <a:latin typeface="Cambria Math" panose="02040503050406030204" pitchFamily="18" charset="0"/>
                      </a:rPr>
                      <m:t>𝑝𝑟𝑜𝑚𝑒𝑑𝑖𝑜</m:t>
                    </m:r>
                    <m:r>
                      <a:rPr lang="es-MX" sz="1000" b="0" i="1">
                        <a:latin typeface="Cambria Math" panose="02040503050406030204" pitchFamily="18" charset="0"/>
                      </a:rPr>
                      <m:t> (</m:t>
                    </m:r>
                    <m:r>
                      <a:rPr lang="es-MX" sz="1000" b="0" i="1">
                        <a:latin typeface="Cambria Math" panose="02040503050406030204" pitchFamily="18" charset="0"/>
                      </a:rPr>
                      <m:t>𝐹𝑢𝑛</m:t>
                    </m:r>
                    <m:r>
                      <a:rPr lang="es-MX" sz="1000" b="0" i="1">
                        <a:latin typeface="Cambria Math" panose="02040503050406030204" pitchFamily="18" charset="0"/>
                      </a:rPr>
                      <m:t>+</m:t>
                    </m:r>
                    <m:r>
                      <a:rPr lang="es-MX" sz="1000" b="0" i="1">
                        <a:latin typeface="Cambria Math" panose="02040503050406030204" pitchFamily="18" charset="0"/>
                      </a:rPr>
                      <m:t>𝑈𝑠</m:t>
                    </m:r>
                    <m:r>
                      <a:rPr lang="es-MX" sz="1000" b="0" i="1">
                        <a:latin typeface="Cambria Math" panose="02040503050406030204" pitchFamily="18" charset="0"/>
                      </a:rPr>
                      <m:t>+</m:t>
                    </m:r>
                    <m:r>
                      <a:rPr lang="es-MX" sz="1000" b="0" i="1">
                        <a:latin typeface="Cambria Math" panose="02040503050406030204" pitchFamily="18" charset="0"/>
                      </a:rPr>
                      <m:t>𝐷𝑖𝑠𝑝</m:t>
                    </m:r>
                    <m:r>
                      <a:rPr lang="es-MX" sz="1000" b="0" i="1">
                        <a:latin typeface="Cambria Math" panose="02040503050406030204" pitchFamily="18" charset="0"/>
                      </a:rPr>
                      <m:t>+</m:t>
                    </m:r>
                    <m:r>
                      <a:rPr lang="es-MX" sz="1000" b="0" i="1">
                        <a:latin typeface="Cambria Math" panose="02040503050406030204" pitchFamily="18" charset="0"/>
                      </a:rPr>
                      <m:t>𝐶𝑜𝑏</m:t>
                    </m:r>
                    <m:r>
                      <a:rPr lang="es-MX" sz="1000" b="0" i="1">
                        <a:latin typeface="Cambria Math" panose="02040503050406030204" pitchFamily="18" charset="0"/>
                      </a:rPr>
                      <m:t>)</m:t>
                    </m:r>
                  </m:oMath>
                </m:oMathPara>
              </a14:m>
              <a:endParaRPr lang="es-MX" sz="1000"/>
            </a:p>
          </xdr:txBody>
        </xdr:sp>
      </mc:Choice>
      <mc:Fallback xmlns="">
        <xdr:sp macro="" textlink="">
          <xdr:nvSpPr>
            <xdr:cNvPr id="18" name="CuadroTexto 17">
              <a:extLst>
                <a:ext uri="{FF2B5EF4-FFF2-40B4-BE49-F238E27FC236}">
                  <a16:creationId xmlns:a16="http://schemas.microsoft.com/office/drawing/2014/main" id="{BF7B54AF-6894-4308-ADFC-CAC67987D053}"/>
                </a:ext>
              </a:extLst>
            </xdr:cNvPr>
            <xdr:cNvSpPr txBox="1"/>
          </xdr:nvSpPr>
          <xdr:spPr>
            <a:xfrm>
              <a:off x="2190750" y="16902112"/>
              <a:ext cx="249177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𝑃𝐸𝑇𝐼=𝑝𝑟𝑜𝑚𝑒𝑑𝑖𝑜 (𝐹𝑢𝑛+𝑈𝑠+𝐷𝑖𝑠𝑝+𝐶𝑜𝑏)</a:t>
              </a:r>
              <a:endParaRPr lang="es-MX" sz="1000"/>
            </a:p>
          </xdr:txBody>
        </xdr:sp>
      </mc:Fallback>
    </mc:AlternateContent>
    <xdr:clientData/>
  </xdr:oneCellAnchor>
  <xdr:oneCellAnchor>
    <xdr:from>
      <xdr:col>3</xdr:col>
      <xdr:colOff>76200</xdr:colOff>
      <xdr:row>17</xdr:row>
      <xdr:rowOff>309562</xdr:rowOff>
    </xdr:from>
    <xdr:ext cx="2403735" cy="319190"/>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7D1AE76D-6071-43F1-AF9F-ECC9F6AA2EEB}"/>
                </a:ext>
              </a:extLst>
            </xdr:cNvPr>
            <xdr:cNvSpPr txBox="1"/>
          </xdr:nvSpPr>
          <xdr:spPr>
            <a:xfrm>
              <a:off x="2152650" y="17635537"/>
              <a:ext cx="2403735"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𝑃𝐺𝑇𝐻</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𝑒𝑗𝑒𝑐𝑢𝑡𝑎𝑑𝑎𝑠</m:t>
                        </m:r>
                      </m:num>
                      <m:den>
                        <m:r>
                          <a:rPr lang="es-MX" sz="1000" b="0" i="1">
                            <a:latin typeface="Cambria Math" panose="02040503050406030204" pitchFamily="18" charset="0"/>
                          </a:rPr>
                          <m:t>𝐴𝑐𝑡𝑖𝑣𝑖𝑑𝑎𝑑𝑒𝑠</m:t>
                        </m:r>
                        <m:r>
                          <a:rPr lang="es-MX" sz="1000" b="0" i="1">
                            <a:latin typeface="Cambria Math" panose="02040503050406030204" pitchFamily="18" charset="0"/>
                          </a:rPr>
                          <m:t> </m:t>
                        </m:r>
                        <m:r>
                          <a:rPr lang="es-MX" sz="1000" b="0" i="1">
                            <a:latin typeface="Cambria Math" panose="02040503050406030204" pitchFamily="18" charset="0"/>
                          </a:rPr>
                          <m:t>𝑝𝑟𝑜𝑔𝑟𝑎𝑚𝑎𝑑𝑎𝑠</m:t>
                        </m:r>
                        <m:r>
                          <a:rPr lang="es-MX" sz="1000" b="0" i="1">
                            <a:latin typeface="Cambria Math" panose="02040503050406030204" pitchFamily="18" charset="0"/>
                          </a:rPr>
                          <m:t> </m:t>
                        </m:r>
                      </m:den>
                    </m:f>
                    <m:r>
                      <a:rPr lang="es-MX" sz="1000" b="0" i="1">
                        <a:latin typeface="Cambria Math" panose="02040503050406030204" pitchFamily="18" charset="0"/>
                      </a:rPr>
                      <m:t>∗100</m:t>
                    </m:r>
                  </m:oMath>
                </m:oMathPara>
              </a14:m>
              <a:endParaRPr lang="es-MX" sz="1000"/>
            </a:p>
          </xdr:txBody>
        </xdr:sp>
      </mc:Choice>
      <mc:Fallback xmlns="">
        <xdr:sp macro="" textlink="">
          <xdr:nvSpPr>
            <xdr:cNvPr id="19" name="CuadroTexto 18">
              <a:extLst>
                <a:ext uri="{FF2B5EF4-FFF2-40B4-BE49-F238E27FC236}">
                  <a16:creationId xmlns:a16="http://schemas.microsoft.com/office/drawing/2014/main" id="{7D1AE76D-6071-43F1-AF9F-ECC9F6AA2EEB}"/>
                </a:ext>
              </a:extLst>
            </xdr:cNvPr>
            <xdr:cNvSpPr txBox="1"/>
          </xdr:nvSpPr>
          <xdr:spPr>
            <a:xfrm>
              <a:off x="2152650" y="17635537"/>
              <a:ext cx="2403735" cy="3191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𝑃𝐺𝑇𝐻=</a:t>
              </a:r>
              <a:r>
                <a:rPr lang="es-MX" sz="1000" i="0">
                  <a:latin typeface="Cambria Math" panose="02040503050406030204" pitchFamily="18" charset="0"/>
                </a:rPr>
                <a:t>(</a:t>
              </a:r>
              <a:r>
                <a:rPr lang="es-MX" sz="1000" b="0" i="0">
                  <a:latin typeface="Cambria Math" panose="02040503050406030204" pitchFamily="18" charset="0"/>
                </a:rPr>
                <a:t>𝐴𝑐𝑡𝑖𝑣𝑖𝑑𝑎𝑑𝑒𝑠 𝑒𝑗𝑒𝑐𝑢𝑡𝑎𝑑𝑎𝑠)/(𝐴𝑐𝑡𝑖𝑣𝑖𝑑𝑎𝑑𝑒𝑠 𝑝𝑟𝑜𝑔𝑟𝑎𝑚𝑎𝑑𝑎𝑠 )∗100</a:t>
              </a:r>
              <a:endParaRPr lang="es-MX" sz="1000"/>
            </a:p>
          </xdr:txBody>
        </xdr:sp>
      </mc:Fallback>
    </mc:AlternateContent>
    <xdr:clientData/>
  </xdr:oneCellAnchor>
  <xdr:oneCellAnchor>
    <xdr:from>
      <xdr:col>3</xdr:col>
      <xdr:colOff>66675</xdr:colOff>
      <xdr:row>18</xdr:row>
      <xdr:rowOff>404812</xdr:rowOff>
    </xdr:from>
    <xdr:ext cx="1842107" cy="172227"/>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E17F9B1-0401-436C-B2AA-C4C716810FDB}"/>
                </a:ext>
              </a:extLst>
            </xdr:cNvPr>
            <xdr:cNvSpPr txBox="1"/>
          </xdr:nvSpPr>
          <xdr:spPr>
            <a:xfrm>
              <a:off x="2143125" y="18864262"/>
              <a:ext cx="18421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panose="02040503050406030204" pitchFamily="18" charset="0"/>
                      </a:rPr>
                      <m:t>% </m:t>
                    </m:r>
                    <m:r>
                      <a:rPr lang="es-MX" sz="1100" b="0" i="1">
                        <a:latin typeface="Cambria Math" panose="02040503050406030204" pitchFamily="18" charset="0"/>
                      </a:rPr>
                      <m:t>𝑅𝑒𝑠𝑢𝑙𝑡𝑎𝑑𝑜𝑠</m:t>
                    </m:r>
                    <m:r>
                      <a:rPr lang="es-MX" sz="1100" b="0" i="1">
                        <a:latin typeface="Cambria Math" panose="02040503050406030204" pitchFamily="18" charset="0"/>
                      </a:rPr>
                      <m:t> </m:t>
                    </m:r>
                    <m:r>
                      <a:rPr lang="es-MX" sz="1100" b="0" i="1">
                        <a:latin typeface="Cambria Math" panose="02040503050406030204" pitchFamily="18" charset="0"/>
                      </a:rPr>
                      <m:t>𝑑𝑒</m:t>
                    </m:r>
                    <m:r>
                      <a:rPr lang="es-MX" sz="1100" b="0" i="1">
                        <a:latin typeface="Cambria Math" panose="02040503050406030204" pitchFamily="18" charset="0"/>
                      </a:rPr>
                      <m:t> </m:t>
                    </m:r>
                    <m:r>
                      <a:rPr lang="es-MX" sz="1100" b="0" i="1">
                        <a:latin typeface="Cambria Math" panose="02040503050406030204" pitchFamily="18" charset="0"/>
                      </a:rPr>
                      <m:t>𝑙𝑎</m:t>
                    </m:r>
                    <m:r>
                      <a:rPr lang="es-MX" sz="1100" b="0" i="1">
                        <a:latin typeface="Cambria Math" panose="02040503050406030204" pitchFamily="18" charset="0"/>
                      </a:rPr>
                      <m:t> </m:t>
                    </m:r>
                    <m:r>
                      <a:rPr lang="es-MX" sz="1100" b="0" i="1">
                        <a:latin typeface="Cambria Math" panose="02040503050406030204" pitchFamily="18" charset="0"/>
                      </a:rPr>
                      <m:t>𝑒𝑛𝑐𝑢𝑒𝑠𝑡𝑎</m:t>
                    </m:r>
                  </m:oMath>
                </m:oMathPara>
              </a14:m>
              <a:endParaRPr lang="es-MX" sz="1100"/>
            </a:p>
          </xdr:txBody>
        </xdr:sp>
      </mc:Choice>
      <mc:Fallback xmlns="">
        <xdr:sp macro="" textlink="">
          <xdr:nvSpPr>
            <xdr:cNvPr id="20" name="CuadroTexto 19">
              <a:extLst>
                <a:ext uri="{FF2B5EF4-FFF2-40B4-BE49-F238E27FC236}">
                  <a16:creationId xmlns:a16="http://schemas.microsoft.com/office/drawing/2014/main" id="{0E17F9B1-0401-436C-B2AA-C4C716810FDB}"/>
                </a:ext>
              </a:extLst>
            </xdr:cNvPr>
            <xdr:cNvSpPr txBox="1"/>
          </xdr:nvSpPr>
          <xdr:spPr>
            <a:xfrm>
              <a:off x="2143125" y="18864262"/>
              <a:ext cx="184210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 𝑅𝑒𝑠𝑢𝑙𝑡𝑎𝑑𝑜𝑠 𝑑𝑒 𝑙𝑎 𝑒𝑛𝑐𝑢𝑒𝑠𝑡𝑎</a:t>
              </a:r>
              <a:endParaRPr lang="es-MX" sz="1100"/>
            </a:p>
          </xdr:txBody>
        </xdr:sp>
      </mc:Fallback>
    </mc:AlternateContent>
    <xdr:clientData/>
  </xdr:oneCellAnchor>
  <xdr:oneCellAnchor>
    <xdr:from>
      <xdr:col>3</xdr:col>
      <xdr:colOff>66675</xdr:colOff>
      <xdr:row>19</xdr:row>
      <xdr:rowOff>147637</xdr:rowOff>
    </xdr:from>
    <xdr:ext cx="2608214" cy="315086"/>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xmlns="" id="{43D6550B-6B47-4368-8686-AFB77019A3B9}"/>
                </a:ext>
              </a:extLst>
            </xdr:cNvPr>
            <xdr:cNvSpPr txBox="1"/>
          </xdr:nvSpPr>
          <xdr:spPr>
            <a:xfrm>
              <a:off x="2143125" y="19683412"/>
              <a:ext cx="2608214" cy="3150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𝑇</m:t>
                    </m:r>
                    <m:r>
                      <a:rPr lang="es-MX" sz="1000" b="0" i="1">
                        <a:latin typeface="Cambria Math" panose="02040503050406030204" pitchFamily="18" charset="0"/>
                      </a:rPr>
                      <m:t> </m:t>
                    </m:r>
                    <m:r>
                      <a:rPr lang="es-MX" sz="1000" b="0" i="1">
                        <a:latin typeface="Cambria Math" panose="02040503050406030204" pitchFamily="18" charset="0"/>
                      </a:rPr>
                      <m:t>𝑎𝑡𝑒𝑛𝑐𝑖</m:t>
                    </m:r>
                    <m:r>
                      <a:rPr lang="es-MX" sz="1000" b="0" i="1">
                        <a:latin typeface="Cambria Math" panose="02040503050406030204" pitchFamily="18" charset="0"/>
                      </a:rPr>
                      <m:t>ó</m:t>
                    </m:r>
                    <m:r>
                      <a:rPr lang="es-MX" sz="1000" b="0" i="1">
                        <a:latin typeface="Cambria Math" panose="02040503050406030204" pitchFamily="18" charset="0"/>
                      </a:rPr>
                      <m:t>𝑛</m:t>
                    </m:r>
                    <m:r>
                      <a:rPr lang="es-MX" sz="1000" b="0" i="1">
                        <a:latin typeface="Cambria Math" panose="02040503050406030204" pitchFamily="18" charset="0"/>
                      </a:rPr>
                      <m:t> </m:t>
                    </m:r>
                    <m:r>
                      <a:rPr lang="es-MX" sz="1000" b="0" i="1">
                        <a:latin typeface="Cambria Math" panose="02040503050406030204" pitchFamily="18" charset="0"/>
                      </a:rPr>
                      <m:t>𝑝𝑟𝑜𝑚𝑒𝑑𝑖𝑜</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𝑄𝑅</m:t>
                        </m:r>
                        <m:func>
                          <m:funcPr>
                            <m:ctrlPr>
                              <a:rPr lang="es-MX" sz="1000" b="0" i="1">
                                <a:latin typeface="Cambria Math" panose="02040503050406030204" pitchFamily="18" charset="0"/>
                              </a:rPr>
                            </m:ctrlPr>
                          </m:funcPr>
                          <m:fName>
                            <m:r>
                              <m:rPr>
                                <m:sty m:val="p"/>
                              </m:rPr>
                              <a:rPr lang="es-MX" sz="1000" b="0" i="0">
                                <a:latin typeface="Cambria Math" panose="02040503050406030204" pitchFamily="18" charset="0"/>
                              </a:rPr>
                              <m:t>sin</m:t>
                            </m:r>
                          </m:fName>
                          <m:e>
                            <m:r>
                              <a:rPr lang="es-MX" sz="1000" b="0" i="1">
                                <a:latin typeface="Cambria Math" panose="02040503050406030204" pitchFamily="18" charset="0"/>
                              </a:rPr>
                              <m:t>𝑎𝑡𝑒𝑛𝑑𝑒𝑟</m:t>
                            </m:r>
                          </m:e>
                        </m:func>
                      </m:num>
                      <m:den>
                        <m:r>
                          <a:rPr lang="es-MX" sz="1000" b="0" i="1">
                            <a:latin typeface="Cambria Math" panose="02040503050406030204" pitchFamily="18" charset="0"/>
                          </a:rPr>
                          <m:t>𝑃𝑟𝑜𝑚𝑒𝑑𝑖𝑜</m:t>
                        </m:r>
                        <m:r>
                          <a:rPr lang="es-MX" sz="1000" b="0" i="1">
                            <a:latin typeface="Cambria Math" panose="02040503050406030204" pitchFamily="18" charset="0"/>
                          </a:rPr>
                          <m:t> </m:t>
                        </m:r>
                        <m:r>
                          <a:rPr lang="es-MX" sz="1000" b="0" i="1">
                            <a:latin typeface="Cambria Math" panose="02040503050406030204" pitchFamily="18" charset="0"/>
                          </a:rPr>
                          <m:t>𝑄𝑅</m:t>
                        </m:r>
                        <m:r>
                          <a:rPr lang="es-MX" sz="1000" b="0" i="1">
                            <a:latin typeface="Cambria Math" panose="02040503050406030204" pitchFamily="18" charset="0"/>
                          </a:rPr>
                          <m:t> </m:t>
                        </m:r>
                        <m:r>
                          <a:rPr lang="es-MX" sz="1000" b="0" i="1">
                            <a:latin typeface="Cambria Math" panose="02040503050406030204" pitchFamily="18" charset="0"/>
                          </a:rPr>
                          <m:t>𝑑𝑖𝑎𝑟𝑖𝑎𝑠</m:t>
                        </m:r>
                      </m:den>
                    </m:f>
                  </m:oMath>
                </m:oMathPara>
              </a14:m>
              <a:endParaRPr lang="es-MX" sz="1000"/>
            </a:p>
          </xdr:txBody>
        </xdr:sp>
      </mc:Choice>
      <mc:Fallback xmlns="">
        <xdr:sp macro="" textlink="">
          <xdr:nvSpPr>
            <xdr:cNvPr id="21" name="CuadroTexto 20">
              <a:extLst>
                <a:ext uri="{FF2B5EF4-FFF2-40B4-BE49-F238E27FC236}">
                  <a16:creationId xmlns:a16="http://schemas.microsoft.com/office/drawing/2014/main" id="{43D6550B-6B47-4368-8686-AFB77019A3B9}"/>
                </a:ext>
              </a:extLst>
            </xdr:cNvPr>
            <xdr:cNvSpPr txBox="1"/>
          </xdr:nvSpPr>
          <xdr:spPr>
            <a:xfrm>
              <a:off x="2143125" y="19683412"/>
              <a:ext cx="2608214" cy="3150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𝑇 𝑎𝑡𝑒𝑛𝑐𝑖ó𝑛 𝑝𝑟𝑜𝑚𝑒𝑑𝑖𝑜=(𝑄𝑅 sin⁡𝑎𝑡𝑒𝑛𝑑𝑒𝑟)/(𝑃𝑟𝑜𝑚𝑒𝑑𝑖𝑜 𝑄𝑅 𝑑𝑖𝑎𝑟𝑖𝑎𝑠)</a:t>
              </a:r>
              <a:endParaRPr lang="es-MX" sz="1000"/>
            </a:p>
          </xdr:txBody>
        </xdr:sp>
      </mc:Fallback>
    </mc:AlternateContent>
    <xdr:clientData/>
  </xdr:oneCellAnchor>
  <xdr:oneCellAnchor>
    <xdr:from>
      <xdr:col>3</xdr:col>
      <xdr:colOff>95250</xdr:colOff>
      <xdr:row>20</xdr:row>
      <xdr:rowOff>109537</xdr:rowOff>
    </xdr:from>
    <xdr:ext cx="1678280" cy="318100"/>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3FA2B582-59BB-47DC-8001-339F7B3CEBB8}"/>
                </a:ext>
              </a:extLst>
            </xdr:cNvPr>
            <xdr:cNvSpPr txBox="1"/>
          </xdr:nvSpPr>
          <xdr:spPr>
            <a:xfrm>
              <a:off x="2171700" y="20407312"/>
              <a:ext cx="1678280"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𝑃𝐺𝐷</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2" name="CuadroTexto 21">
              <a:extLst>
                <a:ext uri="{FF2B5EF4-FFF2-40B4-BE49-F238E27FC236}">
                  <a16:creationId xmlns:a16="http://schemas.microsoft.com/office/drawing/2014/main" id="{3FA2B582-59BB-47DC-8001-339F7B3CEBB8}"/>
                </a:ext>
              </a:extLst>
            </xdr:cNvPr>
            <xdr:cNvSpPr txBox="1"/>
          </xdr:nvSpPr>
          <xdr:spPr>
            <a:xfrm>
              <a:off x="2171700" y="20407312"/>
              <a:ext cx="1678280"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𝑃𝐺𝐷=(𝐹𝑎𝑠𝑒 𝑟𝑒𝑎𝑙𝑖𝑧𝑎𝑑𝑎)/(𝐹𝑎𝑠𝑒 𝑝𝑟𝑜𝑝𝑢𝑒𝑠𝑡𝑎)∗100</a:t>
              </a:r>
              <a:endParaRPr lang="es-MX" sz="1000"/>
            </a:p>
          </xdr:txBody>
        </xdr:sp>
      </mc:Fallback>
    </mc:AlternateContent>
    <xdr:clientData/>
  </xdr:oneCellAnchor>
  <xdr:oneCellAnchor>
    <xdr:from>
      <xdr:col>3</xdr:col>
      <xdr:colOff>95250</xdr:colOff>
      <xdr:row>21</xdr:row>
      <xdr:rowOff>119062</xdr:rowOff>
    </xdr:from>
    <xdr:ext cx="1559722" cy="318100"/>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D852408D-A00B-4B27-B07E-FEC76E0A999B}"/>
                </a:ext>
              </a:extLst>
            </xdr:cNvPr>
            <xdr:cNvSpPr txBox="1"/>
          </xdr:nvSpPr>
          <xdr:spPr>
            <a:xfrm>
              <a:off x="2171700" y="21188362"/>
              <a:ext cx="1559722"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𝑅𝐼</m:t>
                    </m:r>
                    <m:r>
                      <a:rPr lang="es-MX" sz="1000" b="0" i="1">
                        <a:latin typeface="Cambria Math" panose="02040503050406030204" pitchFamily="18" charset="0"/>
                      </a:rPr>
                      <m:t>=</m:t>
                    </m:r>
                    <m:f>
                      <m:fPr>
                        <m:ctrlPr>
                          <a:rPr lang="es-MX" sz="1000" b="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3" name="CuadroTexto 22">
              <a:extLst>
                <a:ext uri="{FF2B5EF4-FFF2-40B4-BE49-F238E27FC236}">
                  <a16:creationId xmlns:a16="http://schemas.microsoft.com/office/drawing/2014/main" id="{D852408D-A00B-4B27-B07E-FEC76E0A999B}"/>
                </a:ext>
              </a:extLst>
            </xdr:cNvPr>
            <xdr:cNvSpPr txBox="1"/>
          </xdr:nvSpPr>
          <xdr:spPr>
            <a:xfrm>
              <a:off x="2171700" y="21188362"/>
              <a:ext cx="1559722"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𝑅𝐼=(𝐹𝑎𝑠𝑒 𝑟𝑒𝑎𝑙𝑖𝑧𝑎𝑑𝑎)/(𝐹𝑎𝑠𝑒 𝑝𝑟𝑜𝑝𝑢𝑒𝑠𝑡𝑎)∗100</a:t>
              </a:r>
              <a:endParaRPr lang="es-MX" sz="1000"/>
            </a:p>
          </xdr:txBody>
        </xdr:sp>
      </mc:Fallback>
    </mc:AlternateContent>
    <xdr:clientData/>
  </xdr:oneCellAnchor>
  <xdr:oneCellAnchor>
    <xdr:from>
      <xdr:col>3</xdr:col>
      <xdr:colOff>47625</xdr:colOff>
      <xdr:row>22</xdr:row>
      <xdr:rowOff>61912</xdr:rowOff>
    </xdr:from>
    <xdr:ext cx="1700978" cy="31810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21791AE7-D5BB-4686-82EF-EE2B12AD0029}"/>
                </a:ext>
              </a:extLst>
            </xdr:cNvPr>
            <xdr:cNvSpPr txBox="1"/>
          </xdr:nvSpPr>
          <xdr:spPr>
            <a:xfrm>
              <a:off x="2124075" y="21902737"/>
              <a:ext cx="1700978"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000" b="0" i="1">
                        <a:latin typeface="Cambria Math" panose="02040503050406030204" pitchFamily="18" charset="0"/>
                      </a:rPr>
                      <m:t>𝐶𝐼𝐸𝑆</m:t>
                    </m:r>
                    <m:r>
                      <a:rPr lang="es-MX" sz="1000" b="0" i="1">
                        <a:latin typeface="Cambria Math" panose="02040503050406030204" pitchFamily="18" charset="0"/>
                      </a:rPr>
                      <m:t>=</m:t>
                    </m:r>
                    <m:f>
                      <m:fPr>
                        <m:ctrlPr>
                          <a:rPr lang="es-MX" sz="1000" i="1">
                            <a:latin typeface="Cambria Math" panose="02040503050406030204" pitchFamily="18" charset="0"/>
                          </a:rPr>
                        </m:ctrlPr>
                      </m:fPr>
                      <m:num>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𝑟𝑒𝑎𝑙𝑖𝑧𝑎𝑑𝑎</m:t>
                        </m:r>
                      </m:num>
                      <m:den>
                        <m:r>
                          <a:rPr lang="es-MX" sz="1000" b="0" i="1">
                            <a:latin typeface="Cambria Math" panose="02040503050406030204" pitchFamily="18" charset="0"/>
                          </a:rPr>
                          <m:t>𝐹𝑎𝑠𝑒</m:t>
                        </m:r>
                        <m:r>
                          <a:rPr lang="es-MX" sz="1000" b="0" i="1">
                            <a:latin typeface="Cambria Math" panose="02040503050406030204" pitchFamily="18" charset="0"/>
                          </a:rPr>
                          <m:t> </m:t>
                        </m:r>
                        <m:r>
                          <a:rPr lang="es-MX" sz="1000" b="0" i="1">
                            <a:latin typeface="Cambria Math" panose="02040503050406030204" pitchFamily="18" charset="0"/>
                          </a:rPr>
                          <m:t>𝑝𝑟𝑜𝑝𝑢𝑒𝑠𝑡𝑎</m:t>
                        </m:r>
                      </m:den>
                    </m:f>
                    <m:r>
                      <a:rPr lang="es-MX" sz="1000" b="0" i="1">
                        <a:latin typeface="Cambria Math" panose="02040503050406030204" pitchFamily="18" charset="0"/>
                      </a:rPr>
                      <m:t>∗100</m:t>
                    </m:r>
                  </m:oMath>
                </m:oMathPara>
              </a14:m>
              <a:endParaRPr lang="es-MX" sz="1000"/>
            </a:p>
          </xdr:txBody>
        </xdr:sp>
      </mc:Choice>
      <mc:Fallback xmlns="">
        <xdr:sp macro="" textlink="">
          <xdr:nvSpPr>
            <xdr:cNvPr id="24" name="CuadroTexto 23">
              <a:extLst>
                <a:ext uri="{FF2B5EF4-FFF2-40B4-BE49-F238E27FC236}">
                  <a16:creationId xmlns:a16="http://schemas.microsoft.com/office/drawing/2014/main" id="{21791AE7-D5BB-4686-82EF-EE2B12AD0029}"/>
                </a:ext>
              </a:extLst>
            </xdr:cNvPr>
            <xdr:cNvSpPr txBox="1"/>
          </xdr:nvSpPr>
          <xdr:spPr>
            <a:xfrm>
              <a:off x="2124075" y="21902737"/>
              <a:ext cx="1700978"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000" b="0" i="0">
                  <a:latin typeface="Cambria Math" panose="02040503050406030204" pitchFamily="18" charset="0"/>
                </a:rPr>
                <a:t>𝐶𝐼𝐸𝑆=</a:t>
              </a:r>
              <a:r>
                <a:rPr lang="es-MX" sz="1000" i="0">
                  <a:latin typeface="Cambria Math" panose="02040503050406030204" pitchFamily="18" charset="0"/>
                </a:rPr>
                <a:t>(</a:t>
              </a:r>
              <a:r>
                <a:rPr lang="es-MX" sz="1000" b="0" i="0">
                  <a:latin typeface="Cambria Math" panose="02040503050406030204" pitchFamily="18" charset="0"/>
                </a:rPr>
                <a:t>𝐹𝑎𝑠𝑒 𝑟𝑒𝑎𝑙𝑖𝑧𝑎𝑑𝑎)/(𝐹𝑎𝑠𝑒 𝑝𝑟𝑜𝑝𝑢𝑒𝑠𝑡𝑎)∗100</a:t>
              </a:r>
              <a:endParaRPr lang="es-MX" sz="1000"/>
            </a:p>
          </xdr:txBody>
        </xdr:sp>
      </mc:Fallback>
    </mc:AlternateContent>
    <xdr:clientData/>
  </xdr:oneCellAnchor>
  <xdr:oneCellAnchor>
    <xdr:from>
      <xdr:col>3</xdr:col>
      <xdr:colOff>114300</xdr:colOff>
      <xdr:row>2</xdr:row>
      <xdr:rowOff>374566</xdr:rowOff>
    </xdr:from>
    <xdr:ext cx="1793760" cy="156518"/>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B2485E1D-5F8E-4F5C-B160-BEADAEBA9A62}"/>
                </a:ext>
              </a:extLst>
            </xdr:cNvPr>
            <xdr:cNvSpPr txBox="1"/>
          </xdr:nvSpPr>
          <xdr:spPr>
            <a:xfrm>
              <a:off x="2190750" y="936541"/>
              <a:ext cx="1793760"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
                  </m:oMathParaPr>
                  <m:oMath xmlns:m="http://schemas.openxmlformats.org/officeDocument/2006/math">
                    <m:r>
                      <a:rPr lang="es-MX" sz="1000" i="1">
                        <a:latin typeface="Cambria Math" panose="02040503050406030204" pitchFamily="18" charset="0"/>
                      </a:rPr>
                      <m:t>∑ </m:t>
                    </m:r>
                    <m:r>
                      <a:rPr lang="es-MX" sz="1000" i="1">
                        <a:latin typeface="Cambria Math" panose="02040503050406030204" pitchFamily="18" charset="0"/>
                      </a:rPr>
                      <m:t>𝐸𝑚𝑝𝑟𝑒𝑠𝑎𝑠</m:t>
                    </m:r>
                    <m:r>
                      <a:rPr lang="es-MX" sz="1000" i="1">
                        <a:latin typeface="Cambria Math" panose="02040503050406030204" pitchFamily="18" charset="0"/>
                      </a:rPr>
                      <m:t> </m:t>
                    </m:r>
                    <m:r>
                      <a:rPr lang="es-MX" sz="1000" i="1">
                        <a:latin typeface="Cambria Math" panose="02040503050406030204" pitchFamily="18" charset="0"/>
                      </a:rPr>
                      <m:t>𝑐𝑜𝑛</m:t>
                    </m:r>
                    <m:r>
                      <a:rPr lang="es-MX" sz="1000" i="1">
                        <a:latin typeface="Cambria Math" panose="02040503050406030204" pitchFamily="18" charset="0"/>
                      </a:rPr>
                      <m:t> </m:t>
                    </m:r>
                    <m:r>
                      <a:rPr lang="es-MX" sz="1000" i="1">
                        <a:latin typeface="Cambria Math" panose="02040503050406030204" pitchFamily="18" charset="0"/>
                      </a:rPr>
                      <m:t>𝑆𝑀𝑆</m:t>
                    </m:r>
                    <m:r>
                      <a:rPr lang="es-MX" sz="1000" i="1">
                        <a:latin typeface="Cambria Math" panose="02040503050406030204" pitchFamily="18" charset="0"/>
                      </a:rPr>
                      <m:t> </m:t>
                    </m:r>
                    <m:r>
                      <a:rPr lang="es-MX" sz="1000" i="1">
                        <a:latin typeface="Cambria Math" panose="02040503050406030204" pitchFamily="18" charset="0"/>
                      </a:rPr>
                      <m:t>𝑒𝑛</m:t>
                    </m:r>
                    <m:r>
                      <a:rPr lang="es-MX" sz="1000" i="1">
                        <a:latin typeface="Cambria Math" panose="02040503050406030204" pitchFamily="18" charset="0"/>
                      </a:rPr>
                      <m:t> </m:t>
                    </m:r>
                    <m:r>
                      <a:rPr lang="es-MX" sz="1000" i="1">
                        <a:latin typeface="Cambria Math" panose="02040503050406030204" pitchFamily="18" charset="0"/>
                      </a:rPr>
                      <m:t>𝑓𝑎𝑠𝑒</m:t>
                    </m:r>
                    <m:r>
                      <a:rPr lang="es-MX" sz="1000" i="1">
                        <a:latin typeface="Cambria Math" panose="02040503050406030204" pitchFamily="18" charset="0"/>
                      </a:rPr>
                      <m:t> 4</m:t>
                    </m:r>
                  </m:oMath>
                </m:oMathPara>
              </a14:m>
              <a:endParaRPr lang="es-MX" sz="1000"/>
            </a:p>
          </xdr:txBody>
        </xdr:sp>
      </mc:Choice>
      <mc:Fallback xmlns="">
        <xdr:sp macro="" textlink="">
          <xdr:nvSpPr>
            <xdr:cNvPr id="25" name="CuadroTexto 24">
              <a:extLst>
                <a:ext uri="{FF2B5EF4-FFF2-40B4-BE49-F238E27FC236}">
                  <a16:creationId xmlns:a16="http://schemas.microsoft.com/office/drawing/2014/main" id="{B2485E1D-5F8E-4F5C-B160-BEADAEBA9A62}"/>
                </a:ext>
              </a:extLst>
            </xdr:cNvPr>
            <xdr:cNvSpPr txBox="1"/>
          </xdr:nvSpPr>
          <xdr:spPr>
            <a:xfrm>
              <a:off x="2190750" y="936541"/>
              <a:ext cx="1793760"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s-MX" sz="1000" i="0">
                  <a:latin typeface="Cambria Math" panose="02040503050406030204" pitchFamily="18" charset="0"/>
                </a:rPr>
                <a:t>∑ 𝐸𝑚𝑝𝑟𝑒𝑠𝑎𝑠 𝑐𝑜𝑛 𝑆𝑀𝑆 𝑒𝑛 𝑓𝑎𝑠𝑒 4</a:t>
              </a:r>
              <a:endParaRPr lang="es-MX" sz="1000"/>
            </a:p>
          </xdr:txBody>
        </xdr:sp>
      </mc:Fallback>
    </mc:AlternateContent>
    <xdr:clientData/>
  </xdr:oneCellAnchor>
  <xdr:twoCellAnchor>
    <xdr:from>
      <xdr:col>3</xdr:col>
      <xdr:colOff>266700</xdr:colOff>
      <xdr:row>8</xdr:row>
      <xdr:rowOff>504825</xdr:rowOff>
    </xdr:from>
    <xdr:to>
      <xdr:col>3</xdr:col>
      <xdr:colOff>2174052</xdr:colOff>
      <xdr:row>8</xdr:row>
      <xdr:rowOff>950497</xdr:rowOff>
    </xdr:to>
    <xdr:grpSp>
      <xdr:nvGrpSpPr>
        <xdr:cNvPr id="26" name="Grupo 25">
          <a:extLst>
            <a:ext uri="{FF2B5EF4-FFF2-40B4-BE49-F238E27FC236}">
              <a16:creationId xmlns:a16="http://schemas.microsoft.com/office/drawing/2014/main" xmlns="" id="{7AD7701E-0357-4130-9852-E8B1928C6708}"/>
            </a:ext>
          </a:extLst>
        </xdr:cNvPr>
        <xdr:cNvGrpSpPr/>
      </xdr:nvGrpSpPr>
      <xdr:grpSpPr>
        <a:xfrm>
          <a:off x="2343150" y="7658100"/>
          <a:ext cx="1907352" cy="445672"/>
          <a:chOff x="4876800" y="7777162"/>
          <a:chExt cx="1907352" cy="445672"/>
        </a:xfrm>
      </xdr:grpSpPr>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F9328626-1F0D-48FA-ADF0-96ACFFA7C5B1}"/>
                  </a:ext>
                </a:extLst>
              </xdr:cNvPr>
              <xdr:cNvSpPr txBox="1"/>
            </xdr:nvSpPr>
            <xdr:spPr>
              <a:xfrm>
                <a:off x="4886325" y="7929562"/>
                <a:ext cx="143456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m:rPr>
                          <m:nor/>
                        </m:rPr>
                        <a:rPr lang="es-MX" sz="900">
                          <a:solidFill>
                            <a:schemeClr val="tx1"/>
                          </a:solidFill>
                          <a:effectLst/>
                          <a:latin typeface="+mn-lt"/>
                          <a:ea typeface="+mn-ea"/>
                          <a:cs typeface="+mn-cs"/>
                        </a:rPr>
                        <m:t> </m:t>
                      </m:r>
                      <m:r>
                        <m:rPr>
                          <m:nor/>
                        </m:rPr>
                        <a:rPr lang="es-MX" sz="900">
                          <a:solidFill>
                            <a:schemeClr val="tx1"/>
                          </a:solidFill>
                          <a:effectLst/>
                          <a:latin typeface="+mn-lt"/>
                          <a:ea typeface="+mn-ea"/>
                          <a:cs typeface="+mn-cs"/>
                        </a:rPr>
                        <m:t>Combustible</m:t>
                      </m:r>
                      <m:r>
                        <m:rPr>
                          <m:nor/>
                        </m:rPr>
                        <a:rPr lang="es-MX" sz="900">
                          <a:solidFill>
                            <a:schemeClr val="tx1"/>
                          </a:solidFill>
                          <a:effectLst/>
                          <a:latin typeface="+mn-lt"/>
                          <a:ea typeface="+mn-ea"/>
                          <a:cs typeface="+mn-cs"/>
                        </a:rPr>
                        <m:t>)</m:t>
                      </m:r>
                    </m:oMath>
                  </m:oMathPara>
                </a14:m>
                <a:endParaRPr lang="es-MX" sz="900"/>
              </a:p>
            </xdr:txBody>
          </xdr:sp>
        </mc:Choice>
        <mc:Fallback xmlns="">
          <xdr:sp macro="" textlink="">
            <xdr:nvSpPr>
              <xdr:cNvPr id="27" name="CuadroTexto 26">
                <a:extLst>
                  <a:ext uri="{FF2B5EF4-FFF2-40B4-BE49-F238E27FC236}">
                    <a16:creationId xmlns:a16="http://schemas.microsoft.com/office/drawing/2014/main" id="{F9328626-1F0D-48FA-ADF0-96ACFFA7C5B1}"/>
                  </a:ext>
                </a:extLst>
              </xdr:cNvPr>
              <xdr:cNvSpPr txBox="1"/>
            </xdr:nvSpPr>
            <xdr:spPr>
              <a:xfrm>
                <a:off x="4886325" y="7929562"/>
                <a:ext cx="1434560"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a:t>
                </a:r>
                <a:r>
                  <a:rPr lang="es-MX" sz="900" b="0" i="0">
                    <a:solidFill>
                      <a:schemeClr val="tx1"/>
                    </a:solidFill>
                    <a:effectLst/>
                    <a:latin typeface="Cambria Math" panose="02040503050406030204" pitchFamily="18" charset="0"/>
                    <a:ea typeface="+mn-ea"/>
                    <a:cs typeface="+mn-cs"/>
                  </a:rPr>
                  <a:t>(∆"</a:t>
                </a:r>
                <a:r>
                  <a:rPr lang="es-MX" sz="900" i="0">
                    <a:solidFill>
                      <a:schemeClr val="tx1"/>
                    </a:solidFill>
                    <a:effectLst/>
                    <a:latin typeface="Cambria Math" panose="02040503050406030204" pitchFamily="18" charset="0"/>
                    <a:ea typeface="+mn-ea"/>
                    <a:cs typeface="+mn-cs"/>
                  </a:rPr>
                  <a:t> Combustible)</a:t>
                </a:r>
                <a:r>
                  <a:rPr lang="es-CO" sz="900" i="0">
                    <a:solidFill>
                      <a:schemeClr val="tx1"/>
                    </a:solidFill>
                    <a:effectLst/>
                    <a:latin typeface="+mn-lt"/>
                    <a:ea typeface="+mn-ea"/>
                    <a:cs typeface="+mn-cs"/>
                  </a:rPr>
                  <a:t>"</a:t>
                </a:r>
                <a:endParaRPr lang="es-MX" sz="900"/>
              </a:p>
            </xdr:txBody>
          </xdr:sp>
        </mc:Fallback>
      </mc:AlternateContent>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EF53C219-A966-432E-B492-8D5D1422A4D5}"/>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𝐸𝐸𝑇</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𝐴𝐸𝐸𝑇</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28" name="CuadroTexto 27">
                <a:extLst>
                  <a:ext uri="{FF2B5EF4-FFF2-40B4-BE49-F238E27FC236}">
                    <a16:creationId xmlns:a16="http://schemas.microsoft.com/office/drawing/2014/main" id="{EF53C219-A966-432E-B492-8D5D1422A4D5}"/>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(𝐸𝐸𝑇 −𝐴𝐸𝐸𝑇)</a:t>
                </a:r>
                <a:endParaRPr lang="es-MX" sz="900"/>
              </a:p>
            </xdr:txBody>
          </xdr:sp>
        </mc:Fallback>
      </mc:AlternateContent>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78DFB16B-D2FA-430D-B37D-BDC5E3BF6B7B}"/>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 </m:t>
                          </m:r>
                          <m:r>
                            <a:rPr lang="es-MX" sz="900" b="0" i="1">
                              <a:latin typeface="Cambria Math" panose="02040503050406030204" pitchFamily="18" charset="0"/>
                            </a:rPr>
                            <m:t>𝐶𝑂</m:t>
                          </m:r>
                          <m:r>
                            <a:rPr lang="es-MX" sz="900" b="0" i="1">
                              <a:latin typeface="Cambria Math" panose="02040503050406030204" pitchFamily="18" charset="0"/>
                            </a:rPr>
                            <m:t>2</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𝑡𝑒𝑜𝑟𝑖𝑐𝑜</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𝑟𝑒𝑎𝑙</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29" name="CuadroTexto 28">
                <a:extLst>
                  <a:ext uri="{FF2B5EF4-FFF2-40B4-BE49-F238E27FC236}">
                    <a16:creationId xmlns:a16="http://schemas.microsoft.com/office/drawing/2014/main" id="{78DFB16B-D2FA-430D-B37D-BDC5E3BF6B7B}"/>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 𝐶𝑂2)=</a:t>
                </a:r>
                <a:r>
                  <a:rPr lang="es-MX" sz="900" b="0" i="0">
                    <a:solidFill>
                      <a:schemeClr val="tx1"/>
                    </a:solidFill>
                    <a:effectLst/>
                    <a:latin typeface="Cambria Math" panose="02040503050406030204" pitchFamily="18" charset="0"/>
                    <a:ea typeface="+mn-ea"/>
                    <a:cs typeface="+mn-cs"/>
                  </a:rPr>
                  <a:t>(𝐶𝑂2 𝑡𝑒𝑜𝑟𝑖𝑐𝑜 −𝐶𝑂2 𝑟𝑒𝑎𝑙)</a:t>
                </a:r>
                <a:endParaRPr lang="es-MX" sz="900"/>
              </a:p>
            </xdr:txBody>
          </xdr:sp>
        </mc:Fallback>
      </mc:AlternateContent>
    </xdr:grpSp>
    <xdr:clientData/>
  </xdr:twoCellAnchor>
  <xdr:twoCellAnchor>
    <xdr:from>
      <xdr:col>6</xdr:col>
      <xdr:colOff>152400</xdr:colOff>
      <xdr:row>9</xdr:row>
      <xdr:rowOff>4762</xdr:rowOff>
    </xdr:from>
    <xdr:to>
      <xdr:col>7</xdr:col>
      <xdr:colOff>2352</xdr:colOff>
      <xdr:row>9</xdr:row>
      <xdr:rowOff>4762</xdr:rowOff>
    </xdr:to>
    <xdr:grpSp>
      <xdr:nvGrpSpPr>
        <xdr:cNvPr id="30" name="Grupo 29">
          <a:extLst>
            <a:ext uri="{FF2B5EF4-FFF2-40B4-BE49-F238E27FC236}">
              <a16:creationId xmlns:a16="http://schemas.microsoft.com/office/drawing/2014/main" xmlns="" id="{60A8D8D6-0E4D-468F-BD9E-2579C86327DB}"/>
            </a:ext>
          </a:extLst>
        </xdr:cNvPr>
        <xdr:cNvGrpSpPr/>
      </xdr:nvGrpSpPr>
      <xdr:grpSpPr>
        <a:xfrm>
          <a:off x="8820150" y="8453437"/>
          <a:ext cx="611952" cy="0"/>
          <a:chOff x="4876800" y="7777162"/>
          <a:chExt cx="1907352" cy="445672"/>
        </a:xfrm>
      </xdr:grpSpPr>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xmlns="" id="{B58A584A-34F4-49B2-BD86-08CBB0E575DB}"/>
                  </a:ext>
                </a:extLst>
              </xdr:cNvPr>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m:rPr>
                          <m:nor/>
                        </m:rPr>
                        <a:rPr lang="es-MX" sz="900">
                          <a:solidFill>
                            <a:schemeClr val="tx1"/>
                          </a:solidFill>
                          <a:effectLst/>
                          <a:latin typeface="+mn-lt"/>
                          <a:ea typeface="+mn-ea"/>
                          <a:cs typeface="+mn-cs"/>
                        </a:rPr>
                        <m:t> </m:t>
                      </m:r>
                      <m:r>
                        <m:rPr>
                          <m:nor/>
                        </m:rPr>
                        <a:rPr lang="es-MX" sz="900">
                          <a:solidFill>
                            <a:schemeClr val="tx1"/>
                          </a:solidFill>
                          <a:effectLst/>
                          <a:latin typeface="+mn-lt"/>
                          <a:ea typeface="+mn-ea"/>
                          <a:cs typeface="+mn-cs"/>
                        </a:rPr>
                        <m:t>Combustible</m:t>
                      </m:r>
                      <m:r>
                        <m:rPr>
                          <m:nor/>
                        </m:rPr>
                        <a:rPr lang="es-MX" sz="900">
                          <a:solidFill>
                            <a:schemeClr val="tx1"/>
                          </a:solidFill>
                          <a:effectLst/>
                          <a:latin typeface="+mn-lt"/>
                          <a:ea typeface="+mn-ea"/>
                          <a:cs typeface="+mn-cs"/>
                        </a:rPr>
                        <m:t>)</m:t>
                      </m:r>
                    </m:oMath>
                  </m:oMathPara>
                </a14:m>
                <a:endParaRPr lang="es-MX" sz="900"/>
              </a:p>
            </xdr:txBody>
          </xdr:sp>
        </mc:Choice>
        <mc:Fallback xmlns="">
          <xdr:sp macro="" textlink="">
            <xdr:nvSpPr>
              <xdr:cNvPr id="31" name="CuadroTexto 30">
                <a:extLst>
                  <a:ext uri="{FF2B5EF4-FFF2-40B4-BE49-F238E27FC236}">
                    <a16:creationId xmlns:a16="http://schemas.microsoft.com/office/drawing/2014/main" id="{B58A584A-34F4-49B2-BD86-08CBB0E575DB}"/>
                  </a:ext>
                </a:extLst>
              </xdr:cNvPr>
              <xdr:cNvSpPr txBox="1"/>
            </xdr:nvSpPr>
            <xdr:spPr>
              <a:xfrm>
                <a:off x="4886325" y="7929562"/>
                <a:ext cx="1497205"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a:t>
                </a:r>
                <a:r>
                  <a:rPr lang="es-MX" sz="900" i="0">
                    <a:solidFill>
                      <a:schemeClr val="tx1"/>
                    </a:solidFill>
                    <a:effectLst/>
                    <a:latin typeface="Cambria Math" panose="02040503050406030204" pitchFamily="18" charset="0"/>
                    <a:ea typeface="+mn-ea"/>
                    <a:cs typeface="+mn-cs"/>
                  </a:rPr>
                  <a:t> Combustible)</a:t>
                </a:r>
                <a:r>
                  <a:rPr lang="es-CO" sz="900" i="0">
                    <a:solidFill>
                      <a:schemeClr val="tx1"/>
                    </a:solidFill>
                    <a:effectLst/>
                    <a:latin typeface="+mn-lt"/>
                    <a:ea typeface="+mn-ea"/>
                    <a:cs typeface="+mn-cs"/>
                  </a:rPr>
                  <a:t>"</a:t>
                </a:r>
                <a:endParaRPr lang="es-MX" sz="900"/>
              </a:p>
            </xdr:txBody>
          </xdr:sp>
        </mc:Fallback>
      </mc:AlternateContent>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xmlns="" id="{4EBB1C59-FF3A-4B90-9FD6-E7E07BD60B30}"/>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𝑇𝑖𝑒𝑚𝑝𝑜</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𝐸𝐸𝑇</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𝐴𝐸𝐸𝑇</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32" name="CuadroTexto 31">
                <a:extLst>
                  <a:ext uri="{FF2B5EF4-FFF2-40B4-BE49-F238E27FC236}">
                    <a16:creationId xmlns:a16="http://schemas.microsoft.com/office/drawing/2014/main" id="{4EBB1C59-FF3A-4B90-9FD6-E7E07BD60B30}"/>
                  </a:ext>
                </a:extLst>
              </xdr:cNvPr>
              <xdr:cNvSpPr txBox="1"/>
            </xdr:nvSpPr>
            <xdr:spPr>
              <a:xfrm>
                <a:off x="4876800" y="7777162"/>
                <a:ext cx="1491242"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𝑇𝑖𝑒𝑚𝑝𝑜)=</a:t>
                </a:r>
                <a:r>
                  <a:rPr lang="es-MX" sz="900" b="0" i="0">
                    <a:solidFill>
                      <a:schemeClr val="tx1"/>
                    </a:solidFill>
                    <a:effectLst/>
                    <a:latin typeface="Cambria Math" panose="02040503050406030204" pitchFamily="18" charset="0"/>
                    <a:ea typeface="+mn-ea"/>
                    <a:cs typeface="+mn-cs"/>
                  </a:rPr>
                  <a:t>(𝐸𝐸𝑇 −𝐴𝐸𝐸𝑇)</a:t>
                </a:r>
                <a:endParaRPr lang="es-MX" sz="900"/>
              </a:p>
            </xdr:txBody>
          </xdr:sp>
        </mc:Fallback>
      </mc:AlternateContent>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xmlns="" id="{82BBBDFC-AB85-4F81-8DE8-460972D599E1}"/>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MX" sz="900" i="1">
                              <a:latin typeface="Cambria Math" panose="02040503050406030204" pitchFamily="18" charset="0"/>
                            </a:rPr>
                          </m:ctrlPr>
                        </m:dPr>
                        <m:e>
                          <m:r>
                            <a:rPr lang="es-MX" sz="900" i="1">
                              <a:latin typeface="Cambria Math" panose="02040503050406030204" pitchFamily="18" charset="0"/>
                            </a:rPr>
                            <m:t>∆</m:t>
                          </m:r>
                          <m:r>
                            <a:rPr lang="es-MX" sz="900" b="0" i="1">
                              <a:latin typeface="Cambria Math" panose="02040503050406030204" pitchFamily="18" charset="0"/>
                            </a:rPr>
                            <m:t> </m:t>
                          </m:r>
                          <m:r>
                            <a:rPr lang="es-MX" sz="900" b="0" i="1">
                              <a:latin typeface="Cambria Math" panose="02040503050406030204" pitchFamily="18" charset="0"/>
                            </a:rPr>
                            <m:t>𝐶𝑂</m:t>
                          </m:r>
                          <m:r>
                            <a:rPr lang="es-MX" sz="900" b="0" i="1">
                              <a:latin typeface="Cambria Math" panose="02040503050406030204" pitchFamily="18" charset="0"/>
                            </a:rPr>
                            <m:t>2</m:t>
                          </m:r>
                        </m:e>
                      </m:d>
                      <m:r>
                        <a:rPr lang="es-MX" sz="900" b="0" i="1">
                          <a:latin typeface="Cambria Math" panose="02040503050406030204" pitchFamily="18" charset="0"/>
                        </a:rPr>
                        <m:t>=</m:t>
                      </m:r>
                      <m:r>
                        <a:rPr lang="es-MX" sz="900" b="0" i="1">
                          <a:solidFill>
                            <a:schemeClr val="tx1"/>
                          </a:solidFill>
                          <a:effectLst/>
                          <a:latin typeface="Cambria Math" panose="02040503050406030204" pitchFamily="18" charset="0"/>
                          <a:ea typeface="+mn-ea"/>
                          <a:cs typeface="+mn-cs"/>
                        </a:rPr>
                        <m:t>(</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𝑡𝑒𝑜𝑟𝑖𝑐𝑜</m:t>
                      </m:r>
                      <m:r>
                        <a:rPr lang="es-MX" sz="900" b="0" i="1">
                          <a:solidFill>
                            <a:schemeClr val="tx1"/>
                          </a:solidFill>
                          <a:effectLst/>
                          <a:latin typeface="Cambria Math" panose="02040503050406030204" pitchFamily="18" charset="0"/>
                          <a:ea typeface="+mn-ea"/>
                          <a:cs typeface="+mn-cs"/>
                        </a:rPr>
                        <m:t> −</m:t>
                      </m:r>
                      <m:r>
                        <a:rPr lang="es-MX" sz="900" b="0" i="1">
                          <a:solidFill>
                            <a:schemeClr val="tx1"/>
                          </a:solidFill>
                          <a:effectLst/>
                          <a:latin typeface="Cambria Math" panose="02040503050406030204" pitchFamily="18" charset="0"/>
                          <a:ea typeface="+mn-ea"/>
                          <a:cs typeface="+mn-cs"/>
                        </a:rPr>
                        <m:t>𝐶𝑂</m:t>
                      </m:r>
                      <m:r>
                        <a:rPr lang="es-MX" sz="900" b="0" i="1">
                          <a:solidFill>
                            <a:schemeClr val="tx1"/>
                          </a:solidFill>
                          <a:effectLst/>
                          <a:latin typeface="Cambria Math" panose="02040503050406030204" pitchFamily="18" charset="0"/>
                          <a:ea typeface="+mn-ea"/>
                          <a:cs typeface="+mn-cs"/>
                        </a:rPr>
                        <m:t>2 </m:t>
                      </m:r>
                      <m:r>
                        <a:rPr lang="es-MX" sz="900" b="0" i="1">
                          <a:solidFill>
                            <a:schemeClr val="tx1"/>
                          </a:solidFill>
                          <a:effectLst/>
                          <a:latin typeface="Cambria Math" panose="02040503050406030204" pitchFamily="18" charset="0"/>
                          <a:ea typeface="+mn-ea"/>
                          <a:cs typeface="+mn-cs"/>
                        </a:rPr>
                        <m:t>𝑟𝑒𝑎𝑙</m:t>
                      </m:r>
                      <m:r>
                        <a:rPr lang="es-MX" sz="900" b="0" i="1">
                          <a:solidFill>
                            <a:schemeClr val="tx1"/>
                          </a:solidFill>
                          <a:effectLst/>
                          <a:latin typeface="Cambria Math" panose="02040503050406030204" pitchFamily="18" charset="0"/>
                          <a:ea typeface="+mn-ea"/>
                          <a:cs typeface="+mn-cs"/>
                        </a:rPr>
                        <m:t>)</m:t>
                      </m:r>
                    </m:oMath>
                  </m:oMathPara>
                </a14:m>
                <a:endParaRPr lang="es-MX" sz="900"/>
              </a:p>
            </xdr:txBody>
          </xdr:sp>
        </mc:Choice>
        <mc:Fallback xmlns="">
          <xdr:sp macro="" textlink="">
            <xdr:nvSpPr>
              <xdr:cNvPr id="33" name="CuadroTexto 32">
                <a:extLst>
                  <a:ext uri="{FF2B5EF4-FFF2-40B4-BE49-F238E27FC236}">
                    <a16:creationId xmlns:a16="http://schemas.microsoft.com/office/drawing/2014/main" id="{82BBBDFC-AB85-4F81-8DE8-460972D599E1}"/>
                  </a:ext>
                </a:extLst>
              </xdr:cNvPr>
              <xdr:cNvSpPr txBox="1"/>
            </xdr:nvSpPr>
            <xdr:spPr>
              <a:xfrm>
                <a:off x="4886325" y="8081962"/>
                <a:ext cx="1897827"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900" i="0">
                    <a:latin typeface="Cambria Math" panose="02040503050406030204" pitchFamily="18" charset="0"/>
                  </a:rPr>
                  <a:t>(∆</a:t>
                </a:r>
                <a:r>
                  <a:rPr lang="es-MX" sz="900" b="0" i="0">
                    <a:latin typeface="Cambria Math" panose="02040503050406030204" pitchFamily="18" charset="0"/>
                  </a:rPr>
                  <a:t> 𝐶𝑂2)=</a:t>
                </a:r>
                <a:r>
                  <a:rPr lang="es-MX" sz="900" b="0" i="0">
                    <a:solidFill>
                      <a:schemeClr val="tx1"/>
                    </a:solidFill>
                    <a:effectLst/>
                    <a:latin typeface="Cambria Math" panose="02040503050406030204" pitchFamily="18" charset="0"/>
                    <a:ea typeface="+mn-ea"/>
                    <a:cs typeface="+mn-cs"/>
                  </a:rPr>
                  <a:t>(𝐶𝑂2 𝑡𝑒𝑜𝑟𝑖𝑐𝑜 −𝐶𝑂2 𝑟𝑒𝑎𝑙)</a:t>
                </a:r>
                <a:endParaRPr lang="es-MX" sz="900"/>
              </a:p>
            </xdr:txBody>
          </xdr:sp>
        </mc:Fallback>
      </mc:AlternateContent>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8</xdr:col>
      <xdr:colOff>95250</xdr:colOff>
      <xdr:row>14</xdr:row>
      <xdr:rowOff>152400</xdr:rowOff>
    </xdr:to>
    <xdr:pic>
      <xdr:nvPicPr>
        <xdr:cNvPr id="2" name="Imagen 1">
          <a:extLst>
            <a:ext uri="{FF2B5EF4-FFF2-40B4-BE49-F238E27FC236}">
              <a16:creationId xmlns:a16="http://schemas.microsoft.com/office/drawing/2014/main" xmlns="" id="{C9DC0E4F-535B-438A-A64E-00C5D22DE02D}"/>
            </a:ext>
          </a:extLst>
        </xdr:cNvPr>
        <xdr:cNvPicPr>
          <a:picLocks noChangeAspect="1"/>
        </xdr:cNvPicPr>
      </xdr:nvPicPr>
      <xdr:blipFill>
        <a:blip xmlns:r="http://schemas.openxmlformats.org/officeDocument/2006/relationships" r:embed="rId1"/>
        <a:stretch>
          <a:fillRect/>
        </a:stretch>
      </xdr:blipFill>
      <xdr:spPr>
        <a:xfrm>
          <a:off x="0" y="571500"/>
          <a:ext cx="7267575" cy="2247900"/>
        </a:xfrm>
        <a:prstGeom prst="rect">
          <a:avLst/>
        </a:prstGeom>
      </xdr:spPr>
    </xdr:pic>
    <xdr:clientData/>
  </xdr:twoCellAnchor>
  <xdr:twoCellAnchor editAs="oneCell">
    <xdr:from>
      <xdr:col>0</xdr:col>
      <xdr:colOff>1</xdr:colOff>
      <xdr:row>15</xdr:row>
      <xdr:rowOff>190499</xdr:rowOff>
    </xdr:from>
    <xdr:to>
      <xdr:col>8</xdr:col>
      <xdr:colOff>28576</xdr:colOff>
      <xdr:row>37</xdr:row>
      <xdr:rowOff>57149</xdr:rowOff>
    </xdr:to>
    <xdr:pic>
      <xdr:nvPicPr>
        <xdr:cNvPr id="3" name="Imagen 2">
          <a:extLst>
            <a:ext uri="{FF2B5EF4-FFF2-40B4-BE49-F238E27FC236}">
              <a16:creationId xmlns:a16="http://schemas.microsoft.com/office/drawing/2014/main" xmlns="" id="{936D62F5-852E-4A72-A3A8-91B1C3A63A70}"/>
            </a:ext>
          </a:extLst>
        </xdr:cNvPr>
        <xdr:cNvPicPr>
          <a:picLocks noChangeAspect="1"/>
        </xdr:cNvPicPr>
      </xdr:nvPicPr>
      <xdr:blipFill>
        <a:blip xmlns:r="http://schemas.openxmlformats.org/officeDocument/2006/relationships" r:embed="rId2"/>
        <a:stretch>
          <a:fillRect/>
        </a:stretch>
      </xdr:blipFill>
      <xdr:spPr>
        <a:xfrm>
          <a:off x="1" y="3047999"/>
          <a:ext cx="7200900" cy="4162425"/>
        </a:xfrm>
        <a:prstGeom prst="rect">
          <a:avLst/>
        </a:prstGeom>
      </xdr:spPr>
    </xdr:pic>
    <xdr:clientData/>
  </xdr:twoCellAnchor>
  <xdr:twoCellAnchor editAs="oneCell">
    <xdr:from>
      <xdr:col>0</xdr:col>
      <xdr:colOff>0</xdr:colOff>
      <xdr:row>41</xdr:row>
      <xdr:rowOff>0</xdr:rowOff>
    </xdr:from>
    <xdr:to>
      <xdr:col>8</xdr:col>
      <xdr:colOff>31858</xdr:colOff>
      <xdr:row>57</xdr:row>
      <xdr:rowOff>57150</xdr:rowOff>
    </xdr:to>
    <xdr:pic>
      <xdr:nvPicPr>
        <xdr:cNvPr id="4" name="Imagen 3">
          <a:extLst>
            <a:ext uri="{FF2B5EF4-FFF2-40B4-BE49-F238E27FC236}">
              <a16:creationId xmlns:a16="http://schemas.microsoft.com/office/drawing/2014/main" xmlns="" id="{C88A6DAE-4ADC-4ED9-8B09-365F60C97702}"/>
            </a:ext>
          </a:extLst>
        </xdr:cNvPr>
        <xdr:cNvPicPr>
          <a:picLocks noChangeAspect="1"/>
        </xdr:cNvPicPr>
      </xdr:nvPicPr>
      <xdr:blipFill>
        <a:blip xmlns:r="http://schemas.openxmlformats.org/officeDocument/2006/relationships" r:embed="rId3"/>
        <a:stretch>
          <a:fillRect/>
        </a:stretch>
      </xdr:blipFill>
      <xdr:spPr>
        <a:xfrm>
          <a:off x="0" y="7915275"/>
          <a:ext cx="7204183" cy="3105150"/>
        </a:xfrm>
        <a:prstGeom prst="rect">
          <a:avLst/>
        </a:prstGeom>
      </xdr:spPr>
    </xdr:pic>
    <xdr:clientData/>
  </xdr:twoCellAnchor>
  <xdr:twoCellAnchor editAs="oneCell">
    <xdr:from>
      <xdr:col>0</xdr:col>
      <xdr:colOff>0</xdr:colOff>
      <xdr:row>58</xdr:row>
      <xdr:rowOff>0</xdr:rowOff>
    </xdr:from>
    <xdr:to>
      <xdr:col>8</xdr:col>
      <xdr:colOff>0</xdr:colOff>
      <xdr:row>75</xdr:row>
      <xdr:rowOff>65811</xdr:rowOff>
    </xdr:to>
    <xdr:pic>
      <xdr:nvPicPr>
        <xdr:cNvPr id="5" name="Imagen 4">
          <a:extLst>
            <a:ext uri="{FF2B5EF4-FFF2-40B4-BE49-F238E27FC236}">
              <a16:creationId xmlns:a16="http://schemas.microsoft.com/office/drawing/2014/main" xmlns="" id="{BA17F58C-12A2-41A1-ABEF-044989B59302}"/>
            </a:ext>
          </a:extLst>
        </xdr:cNvPr>
        <xdr:cNvPicPr>
          <a:picLocks noChangeAspect="1"/>
        </xdr:cNvPicPr>
      </xdr:nvPicPr>
      <xdr:blipFill>
        <a:blip xmlns:r="http://schemas.openxmlformats.org/officeDocument/2006/relationships" r:embed="rId4"/>
        <a:stretch>
          <a:fillRect/>
        </a:stretch>
      </xdr:blipFill>
      <xdr:spPr>
        <a:xfrm>
          <a:off x="0" y="11153775"/>
          <a:ext cx="7172325" cy="3304311"/>
        </a:xfrm>
        <a:prstGeom prst="rect">
          <a:avLst/>
        </a:prstGeom>
      </xdr:spPr>
    </xdr:pic>
    <xdr:clientData/>
  </xdr:twoCellAnchor>
  <xdr:twoCellAnchor editAs="oneCell">
    <xdr:from>
      <xdr:col>0</xdr:col>
      <xdr:colOff>0</xdr:colOff>
      <xdr:row>76</xdr:row>
      <xdr:rowOff>0</xdr:rowOff>
    </xdr:from>
    <xdr:to>
      <xdr:col>8</xdr:col>
      <xdr:colOff>11323</xdr:colOff>
      <xdr:row>90</xdr:row>
      <xdr:rowOff>38100</xdr:rowOff>
    </xdr:to>
    <xdr:pic>
      <xdr:nvPicPr>
        <xdr:cNvPr id="6" name="Imagen 5">
          <a:extLst>
            <a:ext uri="{FF2B5EF4-FFF2-40B4-BE49-F238E27FC236}">
              <a16:creationId xmlns:a16="http://schemas.microsoft.com/office/drawing/2014/main" xmlns="" id="{FF5C3BF1-744E-420C-A6FC-ABE6A9CFE963}"/>
            </a:ext>
          </a:extLst>
        </xdr:cNvPr>
        <xdr:cNvPicPr>
          <a:picLocks noChangeAspect="1"/>
        </xdr:cNvPicPr>
      </xdr:nvPicPr>
      <xdr:blipFill>
        <a:blip xmlns:r="http://schemas.openxmlformats.org/officeDocument/2006/relationships" r:embed="rId5"/>
        <a:stretch>
          <a:fillRect/>
        </a:stretch>
      </xdr:blipFill>
      <xdr:spPr>
        <a:xfrm>
          <a:off x="0" y="14582775"/>
          <a:ext cx="7183648" cy="2705100"/>
        </a:xfrm>
        <a:prstGeom prst="rect">
          <a:avLst/>
        </a:prstGeom>
      </xdr:spPr>
    </xdr:pic>
    <xdr:clientData/>
  </xdr:twoCellAnchor>
  <xdr:twoCellAnchor editAs="oneCell">
    <xdr:from>
      <xdr:col>0</xdr:col>
      <xdr:colOff>0</xdr:colOff>
      <xdr:row>92</xdr:row>
      <xdr:rowOff>0</xdr:rowOff>
    </xdr:from>
    <xdr:to>
      <xdr:col>8</xdr:col>
      <xdr:colOff>215914</xdr:colOff>
      <xdr:row>108</xdr:row>
      <xdr:rowOff>114300</xdr:rowOff>
    </xdr:to>
    <xdr:pic>
      <xdr:nvPicPr>
        <xdr:cNvPr id="7" name="Imagen 6">
          <a:extLst>
            <a:ext uri="{FF2B5EF4-FFF2-40B4-BE49-F238E27FC236}">
              <a16:creationId xmlns:a16="http://schemas.microsoft.com/office/drawing/2014/main" xmlns="" id="{0F432573-CD31-4CFC-A610-1E976115640B}"/>
            </a:ext>
          </a:extLst>
        </xdr:cNvPr>
        <xdr:cNvPicPr>
          <a:picLocks noChangeAspect="1"/>
        </xdr:cNvPicPr>
      </xdr:nvPicPr>
      <xdr:blipFill>
        <a:blip xmlns:r="http://schemas.openxmlformats.org/officeDocument/2006/relationships" r:embed="rId6"/>
        <a:stretch>
          <a:fillRect/>
        </a:stretch>
      </xdr:blipFill>
      <xdr:spPr>
        <a:xfrm>
          <a:off x="0" y="17630775"/>
          <a:ext cx="7388239" cy="3162300"/>
        </a:xfrm>
        <a:prstGeom prst="rect">
          <a:avLst/>
        </a:prstGeom>
      </xdr:spPr>
    </xdr:pic>
    <xdr:clientData/>
  </xdr:twoCellAnchor>
  <xdr:twoCellAnchor editAs="oneCell">
    <xdr:from>
      <xdr:col>0</xdr:col>
      <xdr:colOff>0</xdr:colOff>
      <xdr:row>110</xdr:row>
      <xdr:rowOff>0</xdr:rowOff>
    </xdr:from>
    <xdr:to>
      <xdr:col>8</xdr:col>
      <xdr:colOff>171788</xdr:colOff>
      <xdr:row>127</xdr:row>
      <xdr:rowOff>0</xdr:rowOff>
    </xdr:to>
    <xdr:pic>
      <xdr:nvPicPr>
        <xdr:cNvPr id="8" name="Imagen 7">
          <a:extLst>
            <a:ext uri="{FF2B5EF4-FFF2-40B4-BE49-F238E27FC236}">
              <a16:creationId xmlns:a16="http://schemas.microsoft.com/office/drawing/2014/main" xmlns="" id="{68E4A6E6-DE75-462D-B7E9-CE9EFA84FA1A}"/>
            </a:ext>
          </a:extLst>
        </xdr:cNvPr>
        <xdr:cNvPicPr>
          <a:picLocks noChangeAspect="1"/>
        </xdr:cNvPicPr>
      </xdr:nvPicPr>
      <xdr:blipFill>
        <a:blip xmlns:r="http://schemas.openxmlformats.org/officeDocument/2006/relationships" r:embed="rId7"/>
        <a:stretch>
          <a:fillRect/>
        </a:stretch>
      </xdr:blipFill>
      <xdr:spPr>
        <a:xfrm>
          <a:off x="0" y="21059775"/>
          <a:ext cx="7344113" cy="3238500"/>
        </a:xfrm>
        <a:prstGeom prst="rect">
          <a:avLst/>
        </a:prstGeom>
      </xdr:spPr>
    </xdr:pic>
    <xdr:clientData/>
  </xdr:twoCellAnchor>
  <xdr:twoCellAnchor editAs="oneCell">
    <xdr:from>
      <xdr:col>0</xdr:col>
      <xdr:colOff>0</xdr:colOff>
      <xdr:row>129</xdr:row>
      <xdr:rowOff>0</xdr:rowOff>
    </xdr:from>
    <xdr:to>
      <xdr:col>8</xdr:col>
      <xdr:colOff>121753</xdr:colOff>
      <xdr:row>146</xdr:row>
      <xdr:rowOff>161925</xdr:rowOff>
    </xdr:to>
    <xdr:pic>
      <xdr:nvPicPr>
        <xdr:cNvPr id="9" name="Imagen 8">
          <a:extLst>
            <a:ext uri="{FF2B5EF4-FFF2-40B4-BE49-F238E27FC236}">
              <a16:creationId xmlns:a16="http://schemas.microsoft.com/office/drawing/2014/main" xmlns="" id="{C43A1F23-723C-4EBC-AAAB-63E3F4826235}"/>
            </a:ext>
          </a:extLst>
        </xdr:cNvPr>
        <xdr:cNvPicPr>
          <a:picLocks noChangeAspect="1"/>
        </xdr:cNvPicPr>
      </xdr:nvPicPr>
      <xdr:blipFill>
        <a:blip xmlns:r="http://schemas.openxmlformats.org/officeDocument/2006/relationships" r:embed="rId8"/>
        <a:stretch>
          <a:fillRect/>
        </a:stretch>
      </xdr:blipFill>
      <xdr:spPr>
        <a:xfrm>
          <a:off x="0" y="24679275"/>
          <a:ext cx="7294078" cy="3400425"/>
        </a:xfrm>
        <a:prstGeom prst="rect">
          <a:avLst/>
        </a:prstGeom>
      </xdr:spPr>
    </xdr:pic>
    <xdr:clientData/>
  </xdr:twoCellAnchor>
  <xdr:twoCellAnchor editAs="oneCell">
    <xdr:from>
      <xdr:col>0</xdr:col>
      <xdr:colOff>0</xdr:colOff>
      <xdr:row>149</xdr:row>
      <xdr:rowOff>0</xdr:rowOff>
    </xdr:from>
    <xdr:to>
      <xdr:col>8</xdr:col>
      <xdr:colOff>214935</xdr:colOff>
      <xdr:row>167</xdr:row>
      <xdr:rowOff>38100</xdr:rowOff>
    </xdr:to>
    <xdr:pic>
      <xdr:nvPicPr>
        <xdr:cNvPr id="10" name="Imagen 9">
          <a:extLst>
            <a:ext uri="{FF2B5EF4-FFF2-40B4-BE49-F238E27FC236}">
              <a16:creationId xmlns:a16="http://schemas.microsoft.com/office/drawing/2014/main" xmlns="" id="{48621C30-AE9E-4E96-9445-9155534A6838}"/>
            </a:ext>
          </a:extLst>
        </xdr:cNvPr>
        <xdr:cNvPicPr>
          <a:picLocks noChangeAspect="1"/>
        </xdr:cNvPicPr>
      </xdr:nvPicPr>
      <xdr:blipFill>
        <a:blip xmlns:r="http://schemas.openxmlformats.org/officeDocument/2006/relationships" r:embed="rId9"/>
        <a:stretch>
          <a:fillRect/>
        </a:stretch>
      </xdr:blipFill>
      <xdr:spPr>
        <a:xfrm>
          <a:off x="0" y="28489275"/>
          <a:ext cx="7387260" cy="3467100"/>
        </a:xfrm>
        <a:prstGeom prst="rect">
          <a:avLst/>
        </a:prstGeom>
      </xdr:spPr>
    </xdr:pic>
    <xdr:clientData/>
  </xdr:twoCellAnchor>
  <xdr:twoCellAnchor editAs="oneCell">
    <xdr:from>
      <xdr:col>10</xdr:col>
      <xdr:colOff>0</xdr:colOff>
      <xdr:row>3</xdr:row>
      <xdr:rowOff>0</xdr:rowOff>
    </xdr:from>
    <xdr:to>
      <xdr:col>18</xdr:col>
      <xdr:colOff>851</xdr:colOff>
      <xdr:row>23</xdr:row>
      <xdr:rowOff>133350</xdr:rowOff>
    </xdr:to>
    <xdr:pic>
      <xdr:nvPicPr>
        <xdr:cNvPr id="11" name="Imagen 10">
          <a:extLst>
            <a:ext uri="{FF2B5EF4-FFF2-40B4-BE49-F238E27FC236}">
              <a16:creationId xmlns:a16="http://schemas.microsoft.com/office/drawing/2014/main" xmlns="" id="{3563A813-E53B-4DE0-B91E-0B84BF9DA95A}"/>
            </a:ext>
          </a:extLst>
        </xdr:cNvPr>
        <xdr:cNvPicPr>
          <a:picLocks noChangeAspect="1"/>
        </xdr:cNvPicPr>
      </xdr:nvPicPr>
      <xdr:blipFill>
        <a:blip xmlns:r="http://schemas.openxmlformats.org/officeDocument/2006/relationships" r:embed="rId10"/>
        <a:stretch>
          <a:fillRect/>
        </a:stretch>
      </xdr:blipFill>
      <xdr:spPr>
        <a:xfrm>
          <a:off x="8696325" y="571500"/>
          <a:ext cx="6096851" cy="3943350"/>
        </a:xfrm>
        <a:prstGeom prst="rect">
          <a:avLst/>
        </a:prstGeom>
      </xdr:spPr>
    </xdr:pic>
    <xdr:clientData/>
  </xdr:twoCellAnchor>
  <xdr:twoCellAnchor editAs="oneCell">
    <xdr:from>
      <xdr:col>9</xdr:col>
      <xdr:colOff>723900</xdr:colOff>
      <xdr:row>23</xdr:row>
      <xdr:rowOff>171450</xdr:rowOff>
    </xdr:from>
    <xdr:to>
      <xdr:col>17</xdr:col>
      <xdr:colOff>724751</xdr:colOff>
      <xdr:row>41</xdr:row>
      <xdr:rowOff>67154</xdr:rowOff>
    </xdr:to>
    <xdr:pic>
      <xdr:nvPicPr>
        <xdr:cNvPr id="12" name="Imagen 11">
          <a:extLst>
            <a:ext uri="{FF2B5EF4-FFF2-40B4-BE49-F238E27FC236}">
              <a16:creationId xmlns:a16="http://schemas.microsoft.com/office/drawing/2014/main" xmlns="" id="{A5552A31-4F3E-4EFD-AB8A-701AC770CAEE}"/>
            </a:ext>
          </a:extLst>
        </xdr:cNvPr>
        <xdr:cNvPicPr>
          <a:picLocks noChangeAspect="1"/>
        </xdr:cNvPicPr>
      </xdr:nvPicPr>
      <xdr:blipFill>
        <a:blip xmlns:r="http://schemas.openxmlformats.org/officeDocument/2006/relationships" r:embed="rId11"/>
        <a:stretch>
          <a:fillRect/>
        </a:stretch>
      </xdr:blipFill>
      <xdr:spPr>
        <a:xfrm>
          <a:off x="8658225" y="4552950"/>
          <a:ext cx="6096851" cy="3429479"/>
        </a:xfrm>
        <a:prstGeom prst="rect">
          <a:avLst/>
        </a:prstGeom>
      </xdr:spPr>
    </xdr:pic>
    <xdr:clientData/>
  </xdr:twoCellAnchor>
  <xdr:twoCellAnchor editAs="oneCell">
    <xdr:from>
      <xdr:col>10</xdr:col>
      <xdr:colOff>0</xdr:colOff>
      <xdr:row>44</xdr:row>
      <xdr:rowOff>0</xdr:rowOff>
    </xdr:from>
    <xdr:to>
      <xdr:col>21</xdr:col>
      <xdr:colOff>85256</xdr:colOff>
      <xdr:row>61</xdr:row>
      <xdr:rowOff>0</xdr:rowOff>
    </xdr:to>
    <xdr:pic>
      <xdr:nvPicPr>
        <xdr:cNvPr id="13" name="Imagen 12">
          <a:extLst>
            <a:ext uri="{FF2B5EF4-FFF2-40B4-BE49-F238E27FC236}">
              <a16:creationId xmlns:a16="http://schemas.microsoft.com/office/drawing/2014/main" xmlns="" id="{A0036D27-1B71-4A8A-920D-9DFF3176925B}"/>
            </a:ext>
          </a:extLst>
        </xdr:cNvPr>
        <xdr:cNvPicPr>
          <a:picLocks noChangeAspect="1"/>
        </xdr:cNvPicPr>
      </xdr:nvPicPr>
      <xdr:blipFill>
        <a:blip xmlns:r="http://schemas.openxmlformats.org/officeDocument/2006/relationships" r:embed="rId12"/>
        <a:stretch>
          <a:fillRect/>
        </a:stretch>
      </xdr:blipFill>
      <xdr:spPr>
        <a:xfrm>
          <a:off x="8696325" y="8486775"/>
          <a:ext cx="8467256" cy="3238500"/>
        </a:xfrm>
        <a:prstGeom prst="rect">
          <a:avLst/>
        </a:prstGeom>
        <a:solidFill>
          <a:schemeClr val="accent2"/>
        </a:solidFill>
      </xdr:spPr>
    </xdr:pic>
    <xdr:clientData/>
  </xdr:twoCellAnchor>
  <xdr:twoCellAnchor editAs="oneCell">
    <xdr:from>
      <xdr:col>10</xdr:col>
      <xdr:colOff>0</xdr:colOff>
      <xdr:row>62</xdr:row>
      <xdr:rowOff>0</xdr:rowOff>
    </xdr:from>
    <xdr:to>
      <xdr:col>21</xdr:col>
      <xdr:colOff>47470</xdr:colOff>
      <xdr:row>82</xdr:row>
      <xdr:rowOff>38100</xdr:rowOff>
    </xdr:to>
    <xdr:pic>
      <xdr:nvPicPr>
        <xdr:cNvPr id="14" name="Imagen 13">
          <a:extLst>
            <a:ext uri="{FF2B5EF4-FFF2-40B4-BE49-F238E27FC236}">
              <a16:creationId xmlns:a16="http://schemas.microsoft.com/office/drawing/2014/main" xmlns="" id="{A52AAFF6-871C-4073-A239-39A650416894}"/>
            </a:ext>
          </a:extLst>
        </xdr:cNvPr>
        <xdr:cNvPicPr>
          <a:picLocks noChangeAspect="1"/>
        </xdr:cNvPicPr>
      </xdr:nvPicPr>
      <xdr:blipFill>
        <a:blip xmlns:r="http://schemas.openxmlformats.org/officeDocument/2006/relationships" r:embed="rId13"/>
        <a:stretch>
          <a:fillRect/>
        </a:stretch>
      </xdr:blipFill>
      <xdr:spPr>
        <a:xfrm>
          <a:off x="8696325" y="11915775"/>
          <a:ext cx="8429470" cy="3848100"/>
        </a:xfrm>
        <a:prstGeom prst="rect">
          <a:avLst/>
        </a:prstGeom>
      </xdr:spPr>
    </xdr:pic>
    <xdr:clientData/>
  </xdr:twoCellAnchor>
  <xdr:twoCellAnchor editAs="oneCell">
    <xdr:from>
      <xdr:col>10</xdr:col>
      <xdr:colOff>0</xdr:colOff>
      <xdr:row>84</xdr:row>
      <xdr:rowOff>0</xdr:rowOff>
    </xdr:from>
    <xdr:to>
      <xdr:col>21</xdr:col>
      <xdr:colOff>8334</xdr:colOff>
      <xdr:row>102</xdr:row>
      <xdr:rowOff>171450</xdr:rowOff>
    </xdr:to>
    <xdr:pic>
      <xdr:nvPicPr>
        <xdr:cNvPr id="15" name="Imagen 14">
          <a:extLst>
            <a:ext uri="{FF2B5EF4-FFF2-40B4-BE49-F238E27FC236}">
              <a16:creationId xmlns:a16="http://schemas.microsoft.com/office/drawing/2014/main" xmlns="" id="{3638EA7C-F3C3-43AC-990E-0F397F78C522}"/>
            </a:ext>
          </a:extLst>
        </xdr:cNvPr>
        <xdr:cNvPicPr>
          <a:picLocks noChangeAspect="1"/>
        </xdr:cNvPicPr>
      </xdr:nvPicPr>
      <xdr:blipFill>
        <a:blip xmlns:r="http://schemas.openxmlformats.org/officeDocument/2006/relationships" r:embed="rId14"/>
        <a:stretch>
          <a:fillRect/>
        </a:stretch>
      </xdr:blipFill>
      <xdr:spPr>
        <a:xfrm>
          <a:off x="8696325" y="16106775"/>
          <a:ext cx="8390334" cy="3600450"/>
        </a:xfrm>
        <a:prstGeom prst="rect">
          <a:avLst/>
        </a:prstGeom>
      </xdr:spPr>
    </xdr:pic>
    <xdr:clientData/>
  </xdr:twoCellAnchor>
  <xdr:twoCellAnchor editAs="oneCell">
    <xdr:from>
      <xdr:col>10</xdr:col>
      <xdr:colOff>0</xdr:colOff>
      <xdr:row>104</xdr:row>
      <xdr:rowOff>0</xdr:rowOff>
    </xdr:from>
    <xdr:to>
      <xdr:col>21</xdr:col>
      <xdr:colOff>122642</xdr:colOff>
      <xdr:row>119</xdr:row>
      <xdr:rowOff>57150</xdr:rowOff>
    </xdr:to>
    <xdr:pic>
      <xdr:nvPicPr>
        <xdr:cNvPr id="16" name="Imagen 15">
          <a:extLst>
            <a:ext uri="{FF2B5EF4-FFF2-40B4-BE49-F238E27FC236}">
              <a16:creationId xmlns:a16="http://schemas.microsoft.com/office/drawing/2014/main" xmlns="" id="{F668A7D4-F450-40A2-B71D-B67C0649C1AD}"/>
            </a:ext>
          </a:extLst>
        </xdr:cNvPr>
        <xdr:cNvPicPr>
          <a:picLocks noChangeAspect="1"/>
        </xdr:cNvPicPr>
      </xdr:nvPicPr>
      <xdr:blipFill>
        <a:blip xmlns:r="http://schemas.openxmlformats.org/officeDocument/2006/relationships" r:embed="rId15"/>
        <a:stretch>
          <a:fillRect/>
        </a:stretch>
      </xdr:blipFill>
      <xdr:spPr>
        <a:xfrm>
          <a:off x="8696325" y="19916775"/>
          <a:ext cx="8504642" cy="2914650"/>
        </a:xfrm>
        <a:prstGeom prst="rect">
          <a:avLst/>
        </a:prstGeom>
      </xdr:spPr>
    </xdr:pic>
    <xdr:clientData/>
  </xdr:twoCellAnchor>
  <xdr:twoCellAnchor editAs="oneCell">
    <xdr:from>
      <xdr:col>10</xdr:col>
      <xdr:colOff>0</xdr:colOff>
      <xdr:row>121</xdr:row>
      <xdr:rowOff>0</xdr:rowOff>
    </xdr:from>
    <xdr:to>
      <xdr:col>21</xdr:col>
      <xdr:colOff>123825</xdr:colOff>
      <xdr:row>144</xdr:row>
      <xdr:rowOff>47625</xdr:rowOff>
    </xdr:to>
    <xdr:pic>
      <xdr:nvPicPr>
        <xdr:cNvPr id="17" name="Imagen 16">
          <a:extLst>
            <a:ext uri="{FF2B5EF4-FFF2-40B4-BE49-F238E27FC236}">
              <a16:creationId xmlns:a16="http://schemas.microsoft.com/office/drawing/2014/main" xmlns="" id="{584E4A7A-7838-4E47-80DF-D1C5604648E8}"/>
            </a:ext>
          </a:extLst>
        </xdr:cNvPr>
        <xdr:cNvPicPr>
          <a:picLocks noChangeAspect="1"/>
        </xdr:cNvPicPr>
      </xdr:nvPicPr>
      <xdr:blipFill>
        <a:blip xmlns:r="http://schemas.openxmlformats.org/officeDocument/2006/relationships" r:embed="rId16"/>
        <a:stretch>
          <a:fillRect/>
        </a:stretch>
      </xdr:blipFill>
      <xdr:spPr>
        <a:xfrm>
          <a:off x="8696325" y="23155275"/>
          <a:ext cx="8505825" cy="4429125"/>
        </a:xfrm>
        <a:prstGeom prst="rect">
          <a:avLst/>
        </a:prstGeom>
      </xdr:spPr>
    </xdr:pic>
    <xdr:clientData/>
  </xdr:twoCellAnchor>
  <xdr:twoCellAnchor editAs="oneCell">
    <xdr:from>
      <xdr:col>10</xdr:col>
      <xdr:colOff>0</xdr:colOff>
      <xdr:row>146</xdr:row>
      <xdr:rowOff>0</xdr:rowOff>
    </xdr:from>
    <xdr:to>
      <xdr:col>21</xdr:col>
      <xdr:colOff>203118</xdr:colOff>
      <xdr:row>168</xdr:row>
      <xdr:rowOff>0</xdr:rowOff>
    </xdr:to>
    <xdr:pic>
      <xdr:nvPicPr>
        <xdr:cNvPr id="18" name="Imagen 17">
          <a:extLst>
            <a:ext uri="{FF2B5EF4-FFF2-40B4-BE49-F238E27FC236}">
              <a16:creationId xmlns:a16="http://schemas.microsoft.com/office/drawing/2014/main" xmlns="" id="{73F647B5-EB58-47A9-895E-058848012F73}"/>
            </a:ext>
          </a:extLst>
        </xdr:cNvPr>
        <xdr:cNvPicPr>
          <a:picLocks noChangeAspect="1"/>
        </xdr:cNvPicPr>
      </xdr:nvPicPr>
      <xdr:blipFill>
        <a:blip xmlns:r="http://schemas.openxmlformats.org/officeDocument/2006/relationships" r:embed="rId17"/>
        <a:stretch>
          <a:fillRect/>
        </a:stretch>
      </xdr:blipFill>
      <xdr:spPr>
        <a:xfrm>
          <a:off x="8696325" y="27917775"/>
          <a:ext cx="8585118" cy="4191000"/>
        </a:xfrm>
        <a:prstGeom prst="rect">
          <a:avLst/>
        </a:prstGeom>
      </xdr:spPr>
    </xdr:pic>
    <xdr:clientData/>
  </xdr:twoCellAnchor>
  <xdr:twoCellAnchor editAs="oneCell">
    <xdr:from>
      <xdr:col>9</xdr:col>
      <xdr:colOff>723900</xdr:colOff>
      <xdr:row>168</xdr:row>
      <xdr:rowOff>161925</xdr:rowOff>
    </xdr:from>
    <xdr:to>
      <xdr:col>21</xdr:col>
      <xdr:colOff>206661</xdr:colOff>
      <xdr:row>191</xdr:row>
      <xdr:rowOff>76200</xdr:rowOff>
    </xdr:to>
    <xdr:pic>
      <xdr:nvPicPr>
        <xdr:cNvPr id="19" name="Imagen 18">
          <a:extLst>
            <a:ext uri="{FF2B5EF4-FFF2-40B4-BE49-F238E27FC236}">
              <a16:creationId xmlns:a16="http://schemas.microsoft.com/office/drawing/2014/main" xmlns="" id="{B03973BC-A48C-4476-AB7E-AEFF7530E083}"/>
            </a:ext>
          </a:extLst>
        </xdr:cNvPr>
        <xdr:cNvPicPr>
          <a:picLocks noChangeAspect="1"/>
        </xdr:cNvPicPr>
      </xdr:nvPicPr>
      <xdr:blipFill>
        <a:blip xmlns:r="http://schemas.openxmlformats.org/officeDocument/2006/relationships" r:embed="rId18"/>
        <a:stretch>
          <a:fillRect/>
        </a:stretch>
      </xdr:blipFill>
      <xdr:spPr>
        <a:xfrm>
          <a:off x="8658225" y="32270700"/>
          <a:ext cx="8626761" cy="4295775"/>
        </a:xfrm>
        <a:prstGeom prst="rect">
          <a:avLst/>
        </a:prstGeom>
      </xdr:spPr>
    </xdr:pic>
    <xdr:clientData/>
  </xdr:twoCellAnchor>
  <xdr:twoCellAnchor editAs="oneCell">
    <xdr:from>
      <xdr:col>10</xdr:col>
      <xdr:colOff>0</xdr:colOff>
      <xdr:row>192</xdr:row>
      <xdr:rowOff>9525</xdr:rowOff>
    </xdr:from>
    <xdr:to>
      <xdr:col>21</xdr:col>
      <xdr:colOff>209550</xdr:colOff>
      <xdr:row>212</xdr:row>
      <xdr:rowOff>128256</xdr:rowOff>
    </xdr:to>
    <xdr:pic>
      <xdr:nvPicPr>
        <xdr:cNvPr id="20" name="Imagen 19">
          <a:extLst>
            <a:ext uri="{FF2B5EF4-FFF2-40B4-BE49-F238E27FC236}">
              <a16:creationId xmlns:a16="http://schemas.microsoft.com/office/drawing/2014/main" xmlns="" id="{1A2C45AB-46C1-41E7-893C-8E275BE3276D}"/>
            </a:ext>
          </a:extLst>
        </xdr:cNvPr>
        <xdr:cNvPicPr>
          <a:picLocks noChangeAspect="1"/>
        </xdr:cNvPicPr>
      </xdr:nvPicPr>
      <xdr:blipFill>
        <a:blip xmlns:r="http://schemas.openxmlformats.org/officeDocument/2006/relationships" r:embed="rId19"/>
        <a:stretch>
          <a:fillRect/>
        </a:stretch>
      </xdr:blipFill>
      <xdr:spPr>
        <a:xfrm>
          <a:off x="8696325" y="36690300"/>
          <a:ext cx="8591550" cy="3928731"/>
        </a:xfrm>
        <a:prstGeom prst="rect">
          <a:avLst/>
        </a:prstGeom>
      </xdr:spPr>
    </xdr:pic>
    <xdr:clientData/>
  </xdr:twoCellAnchor>
  <xdr:twoCellAnchor editAs="oneCell">
    <xdr:from>
      <xdr:col>10</xdr:col>
      <xdr:colOff>0</xdr:colOff>
      <xdr:row>213</xdr:row>
      <xdr:rowOff>0</xdr:rowOff>
    </xdr:from>
    <xdr:to>
      <xdr:col>21</xdr:col>
      <xdr:colOff>136560</xdr:colOff>
      <xdr:row>238</xdr:row>
      <xdr:rowOff>0</xdr:rowOff>
    </xdr:to>
    <xdr:pic>
      <xdr:nvPicPr>
        <xdr:cNvPr id="21" name="Imagen 20">
          <a:extLst>
            <a:ext uri="{FF2B5EF4-FFF2-40B4-BE49-F238E27FC236}">
              <a16:creationId xmlns:a16="http://schemas.microsoft.com/office/drawing/2014/main" xmlns="" id="{A3CCFAF7-046B-4DAF-B5BB-34870F8D1768}"/>
            </a:ext>
          </a:extLst>
        </xdr:cNvPr>
        <xdr:cNvPicPr>
          <a:picLocks noChangeAspect="1"/>
        </xdr:cNvPicPr>
      </xdr:nvPicPr>
      <xdr:blipFill>
        <a:blip xmlns:r="http://schemas.openxmlformats.org/officeDocument/2006/relationships" r:embed="rId20"/>
        <a:stretch>
          <a:fillRect/>
        </a:stretch>
      </xdr:blipFill>
      <xdr:spPr>
        <a:xfrm>
          <a:off x="8696325" y="40681275"/>
          <a:ext cx="8518560" cy="4762500"/>
        </a:xfrm>
        <a:prstGeom prst="rect">
          <a:avLst/>
        </a:prstGeom>
      </xdr:spPr>
    </xdr:pic>
    <xdr:clientData/>
  </xdr:twoCellAnchor>
  <xdr:twoCellAnchor editAs="oneCell">
    <xdr:from>
      <xdr:col>20</xdr:col>
      <xdr:colOff>0</xdr:colOff>
      <xdr:row>3</xdr:row>
      <xdr:rowOff>0</xdr:rowOff>
    </xdr:from>
    <xdr:to>
      <xdr:col>31</xdr:col>
      <xdr:colOff>548640</xdr:colOff>
      <xdr:row>27</xdr:row>
      <xdr:rowOff>137160</xdr:rowOff>
    </xdr:to>
    <xdr:pic>
      <xdr:nvPicPr>
        <xdr:cNvPr id="22" name="Imagen 21">
          <a:extLst>
            <a:ext uri="{FF2B5EF4-FFF2-40B4-BE49-F238E27FC236}">
              <a16:creationId xmlns:a16="http://schemas.microsoft.com/office/drawing/2014/main" xmlns="" id="{2DFCB883-1E41-4BDC-BB14-E6C754F7E47C}"/>
            </a:ext>
          </a:extLst>
        </xdr:cNvPr>
        <xdr:cNvPicPr>
          <a:picLocks noChangeAspect="1"/>
        </xdr:cNvPicPr>
      </xdr:nvPicPr>
      <xdr:blipFill>
        <a:blip xmlns:r="http://schemas.openxmlformats.org/officeDocument/2006/relationships" r:embed="rId21"/>
        <a:stretch>
          <a:fillRect/>
        </a:stretch>
      </xdr:blipFill>
      <xdr:spPr>
        <a:xfrm>
          <a:off x="16316325" y="571500"/>
          <a:ext cx="8930640" cy="47091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ERONAUTICA/AEROCIVIL%202017/GESTION%20PRESUPUESTO/Presupuesto%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ERONAUTICA\AEROCIVIL%202017\GESTION%20PRESUPUESTO\Presupuesto%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ualopez/Dropbox/BASES%20DNP/Principal%20Transpor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ualopez/Documents/Tableros%20de%20control/Tablero%20Control%20presidencia%20-%20Transpor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15960304/Downloads/Presupuesto%20universitario%20mensual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018\Seguimiento%20plan%20de%20acci&#243;n%202018\Seguimiento%20compromisos%20estrat&#233;gicos%20Marzo%2031%20d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NA"/>
      <sheetName val="SSA"/>
      <sheetName val="TELECO"/>
      <sheetName val="INFRAESTRUCTURA"/>
      <sheetName val="SUIFP"/>
      <sheetName val="SPI"/>
      <sheetName val="SINERGIA"/>
      <sheetName val="AEPTOS INDIGENAS"/>
      <sheetName val="COMPROMISOS ESTRATEGICOS"/>
      <sheetName val="PLAN DE ACCION"/>
      <sheetName val="PAA2018"/>
      <sheetName val="META $ 2018"/>
      <sheetName val="PLANEACION"/>
      <sheetName val="DDA COMPR"/>
      <sheetName val="DDA OBL"/>
      <sheetName val="DDA PAGOS"/>
      <sheetName val="DDA RESER2017"/>
      <sheetName val="REGIONALIZACION"/>
      <sheetName val="MT"/>
      <sheetName val="DDA-SSO"/>
      <sheetName val="METAS C-O"/>
      <sheetName val="RESCOMPR"/>
      <sheetName val="RESOBL"/>
      <sheetName val="RESRESER"/>
      <sheetName val="EVALUACION"/>
      <sheetName val="SNA-SSO"/>
      <sheetName val="ANTIOQUIA"/>
      <sheetName val="ATLANTICO"/>
      <sheetName val="CUNDINAMARCA"/>
      <sheetName val="META"/>
      <sheetName val="NSANTANDER"/>
      <sheetName val="VALLE"/>
      <sheetName val="RESUMEN"/>
      <sheetName val="PLAN CHOQUE PPTO 2016"/>
      <sheetName val="RESULTADO"/>
      <sheetName val="PLAN DE CHOQUE RESER2015"/>
      <sheetName val="APLAZAMIENTOS"/>
      <sheetName val="AJUSTE DE VIGENCIAS"/>
      <sheetName val="Hoja2"/>
      <sheetName val="REPROGRAMACION"/>
    </sheetNames>
    <sheetDataSet>
      <sheetData sheetId="0"/>
      <sheetData sheetId="1"/>
      <sheetData sheetId="2"/>
      <sheetData sheetId="3"/>
      <sheetData sheetId="4"/>
      <sheetData sheetId="5"/>
      <sheetData sheetId="6"/>
      <sheetData sheetId="7"/>
      <sheetData sheetId="8"/>
      <sheetData sheetId="9"/>
      <sheetData sheetId="10"/>
      <sheetData sheetId="11">
        <row r="18">
          <cell r="G18">
            <v>6072000000</v>
          </cell>
        </row>
      </sheetData>
      <sheetData sheetId="12"/>
      <sheetData sheetId="13"/>
      <sheetData sheetId="14"/>
      <sheetData sheetId="15"/>
      <sheetData sheetId="16"/>
      <sheetData sheetId="17"/>
      <sheetData sheetId="18"/>
      <sheetData sheetId="19"/>
      <sheetData sheetId="20"/>
      <sheetData sheetId="21">
        <row r="2">
          <cell r="AB2" t="str">
            <v>ENE</v>
          </cell>
          <cell r="AC2">
            <v>2017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NA"/>
      <sheetName val="SSA"/>
      <sheetName val="TELECO"/>
      <sheetName val="INFRAESTRUCTURA"/>
      <sheetName val="SUIFP"/>
      <sheetName val="SPI"/>
      <sheetName val="SINERGIA"/>
      <sheetName val="AEPTOS INDIGENAS"/>
      <sheetName val="COMPROMISOS ESTRATEGICOS"/>
      <sheetName val="PLAN DE ACCION"/>
      <sheetName val="PAA2018"/>
      <sheetName val="META $ 2018"/>
      <sheetName val="PLANEACION"/>
      <sheetName val="DDA COMPR"/>
      <sheetName val="DDA OBL"/>
      <sheetName val="DDA PAGOS"/>
      <sheetName val="DDA RESER2017"/>
      <sheetName val="REGIONALIZACION"/>
      <sheetName val="MT"/>
      <sheetName val="DDA-SSO"/>
      <sheetName val="METAS C-O"/>
      <sheetName val="RESCOMPR"/>
      <sheetName val="RESOBL"/>
      <sheetName val="RESRESER"/>
      <sheetName val="EVALUACION"/>
      <sheetName val="SNA-SSO"/>
      <sheetName val="ANTIOQUIA"/>
      <sheetName val="ATLANTICO"/>
      <sheetName val="CUNDINAMARCA"/>
      <sheetName val="META"/>
      <sheetName val="NSANTANDER"/>
      <sheetName val="VALLE"/>
      <sheetName val="RESUMEN"/>
      <sheetName val="PLAN CHOQUE PPTO 2016"/>
      <sheetName val="RESULTADO"/>
      <sheetName val="PLAN DE CHOQUE RESER2015"/>
      <sheetName val="APLAZAMIENTOS"/>
      <sheetName val="AJUSTE DE VIGENCIAS"/>
      <sheetName val="Hoja2"/>
      <sheetName val="REPROGRAMACION"/>
    </sheetNames>
    <sheetDataSet>
      <sheetData sheetId="0"/>
      <sheetData sheetId="1"/>
      <sheetData sheetId="2"/>
      <sheetData sheetId="3"/>
      <sheetData sheetId="4">
        <row r="39">
          <cell r="C39">
            <v>475313444751</v>
          </cell>
        </row>
      </sheetData>
      <sheetData sheetId="5"/>
      <sheetData sheetId="6"/>
      <sheetData sheetId="7">
        <row r="12">
          <cell r="D12">
            <v>6</v>
          </cell>
        </row>
      </sheetData>
      <sheetData sheetId="8"/>
      <sheetData sheetId="9"/>
      <sheetData sheetId="10"/>
      <sheetData sheetId="11">
        <row r="18">
          <cell r="G18">
            <v>6072000000</v>
          </cell>
        </row>
        <row r="19">
          <cell r="G19">
            <v>528000000</v>
          </cell>
        </row>
        <row r="20">
          <cell r="G20">
            <v>1380000000</v>
          </cell>
        </row>
        <row r="21">
          <cell r="G21">
            <v>120000000</v>
          </cell>
        </row>
        <row r="22">
          <cell r="G22">
            <v>13800000000</v>
          </cell>
        </row>
        <row r="23">
          <cell r="G23">
            <v>1200000000</v>
          </cell>
        </row>
        <row r="24">
          <cell r="G24">
            <v>5800000000</v>
          </cell>
        </row>
        <row r="25">
          <cell r="G25">
            <v>9200000000</v>
          </cell>
        </row>
        <row r="26">
          <cell r="G26">
            <v>800000000</v>
          </cell>
        </row>
        <row r="27">
          <cell r="G27">
            <v>4600000000</v>
          </cell>
        </row>
        <row r="28">
          <cell r="G28">
            <v>400000000</v>
          </cell>
        </row>
        <row r="29">
          <cell r="G29">
            <v>12880000000</v>
          </cell>
        </row>
        <row r="30">
          <cell r="G30">
            <v>1120000000</v>
          </cell>
        </row>
        <row r="31">
          <cell r="G31">
            <v>828000000</v>
          </cell>
        </row>
        <row r="32">
          <cell r="G32">
            <v>72000000</v>
          </cell>
        </row>
        <row r="33">
          <cell r="G33">
            <v>6000240000</v>
          </cell>
        </row>
        <row r="34">
          <cell r="G34">
            <v>521760000</v>
          </cell>
        </row>
        <row r="35">
          <cell r="G35">
            <v>11295760000</v>
          </cell>
        </row>
        <row r="36">
          <cell r="G36">
            <v>982240000</v>
          </cell>
        </row>
        <row r="37">
          <cell r="G37">
            <v>1840000000</v>
          </cell>
        </row>
        <row r="38">
          <cell r="G38">
            <v>1840000000</v>
          </cell>
        </row>
        <row r="39">
          <cell r="G39">
            <v>1840000000</v>
          </cell>
        </row>
        <row r="40">
          <cell r="G40">
            <v>1840000000</v>
          </cell>
        </row>
        <row r="41">
          <cell r="G41">
            <v>1840000000</v>
          </cell>
        </row>
        <row r="42">
          <cell r="G42">
            <v>1840000000</v>
          </cell>
        </row>
        <row r="43">
          <cell r="G43">
            <v>1840000000</v>
          </cell>
        </row>
        <row r="44">
          <cell r="G44">
            <v>160000000</v>
          </cell>
        </row>
        <row r="45">
          <cell r="G45">
            <v>160000000</v>
          </cell>
        </row>
        <row r="46">
          <cell r="G46">
            <v>160000000</v>
          </cell>
        </row>
        <row r="47">
          <cell r="G47">
            <v>160000000</v>
          </cell>
        </row>
        <row r="48">
          <cell r="G48">
            <v>160000000</v>
          </cell>
        </row>
        <row r="49">
          <cell r="G49">
            <v>160000000</v>
          </cell>
        </row>
        <row r="50">
          <cell r="G50">
            <v>160000000</v>
          </cell>
        </row>
        <row r="51">
          <cell r="G51">
            <v>708400000</v>
          </cell>
        </row>
        <row r="52">
          <cell r="G52">
            <v>708400000</v>
          </cell>
        </row>
        <row r="53">
          <cell r="G53">
            <v>708400000</v>
          </cell>
        </row>
        <row r="54">
          <cell r="G54">
            <v>708400000</v>
          </cell>
        </row>
        <row r="55">
          <cell r="G55">
            <v>708400000</v>
          </cell>
        </row>
        <row r="56">
          <cell r="G56">
            <v>708400000</v>
          </cell>
        </row>
        <row r="57">
          <cell r="G57">
            <v>708400000</v>
          </cell>
        </row>
        <row r="58">
          <cell r="G58">
            <v>708400000</v>
          </cell>
        </row>
        <row r="59">
          <cell r="G59">
            <v>708400000</v>
          </cell>
        </row>
        <row r="60">
          <cell r="G60">
            <v>708400000</v>
          </cell>
        </row>
        <row r="61">
          <cell r="G61">
            <v>708400000</v>
          </cell>
        </row>
        <row r="62">
          <cell r="G62">
            <v>708400000</v>
          </cell>
        </row>
        <row r="63">
          <cell r="G63">
            <v>708400000</v>
          </cell>
        </row>
        <row r="64">
          <cell r="G64">
            <v>61600000</v>
          </cell>
        </row>
        <row r="65">
          <cell r="G65">
            <v>61600000</v>
          </cell>
        </row>
        <row r="66">
          <cell r="G66">
            <v>61600000</v>
          </cell>
        </row>
        <row r="67">
          <cell r="G67">
            <v>61600000</v>
          </cell>
        </row>
        <row r="68">
          <cell r="G68">
            <v>61600000</v>
          </cell>
        </row>
        <row r="69">
          <cell r="G69">
            <v>61600000</v>
          </cell>
        </row>
        <row r="70">
          <cell r="G70">
            <v>61600000</v>
          </cell>
        </row>
        <row r="71">
          <cell r="G71">
            <v>61600000</v>
          </cell>
        </row>
        <row r="72">
          <cell r="G72">
            <v>61600000</v>
          </cell>
        </row>
        <row r="73">
          <cell r="G73">
            <v>61600000</v>
          </cell>
        </row>
        <row r="74">
          <cell r="G74">
            <v>61600000</v>
          </cell>
        </row>
        <row r="75">
          <cell r="G75">
            <v>61600000</v>
          </cell>
        </row>
        <row r="76">
          <cell r="G76">
            <v>61600000</v>
          </cell>
        </row>
        <row r="77">
          <cell r="G77">
            <v>7544000000</v>
          </cell>
        </row>
        <row r="78">
          <cell r="G78">
            <v>656000000</v>
          </cell>
        </row>
        <row r="79">
          <cell r="G79">
            <v>15000000000</v>
          </cell>
        </row>
        <row r="80">
          <cell r="G80">
            <v>0</v>
          </cell>
        </row>
      </sheetData>
      <sheetData sheetId="12"/>
      <sheetData sheetId="13"/>
      <sheetData sheetId="14">
        <row r="15">
          <cell r="N15">
            <v>11251286017</v>
          </cell>
        </row>
      </sheetData>
      <sheetData sheetId="15">
        <row r="16">
          <cell r="U16">
            <v>0</v>
          </cell>
        </row>
      </sheetData>
      <sheetData sheetId="16"/>
      <sheetData sheetId="17">
        <row r="123">
          <cell r="BM123">
            <v>134867152</v>
          </cell>
        </row>
      </sheetData>
      <sheetData sheetId="18"/>
      <sheetData sheetId="19"/>
      <sheetData sheetId="20"/>
      <sheetData sheetId="21">
        <row r="2">
          <cell r="AB2" t="str">
            <v>ENE</v>
          </cell>
          <cell r="AC2">
            <v>2017</v>
          </cell>
        </row>
        <row r="41">
          <cell r="B41">
            <v>0</v>
          </cell>
        </row>
        <row r="43">
          <cell r="D43">
            <v>0</v>
          </cell>
          <cell r="E43">
            <v>0</v>
          </cell>
          <cell r="F43">
            <v>0</v>
          </cell>
          <cell r="G43">
            <v>0</v>
          </cell>
          <cell r="H43">
            <v>0</v>
          </cell>
          <cell r="I43">
            <v>0</v>
          </cell>
          <cell r="J43">
            <v>0</v>
          </cell>
          <cell r="K43">
            <v>0</v>
          </cell>
          <cell r="L43">
            <v>0</v>
          </cell>
          <cell r="M43">
            <v>0</v>
          </cell>
          <cell r="N43">
            <v>0</v>
          </cell>
          <cell r="O43">
            <v>0</v>
          </cell>
          <cell r="P43">
            <v>0</v>
          </cell>
        </row>
      </sheetData>
      <sheetData sheetId="22">
        <row r="9">
          <cell r="F9">
            <v>95306.095222999997</v>
          </cell>
        </row>
      </sheetData>
      <sheetData sheetId="23">
        <row r="9">
          <cell r="F9">
            <v>1138.3475820000001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úmen de Aprobación"/>
      <sheetName val="Indicadores"/>
      <sheetName val="Avances antiguo"/>
      <sheetName val="Avances Indicadores"/>
      <sheetName val="Tablero Contro Presidencia"/>
      <sheetName val="Indicadores Regionales"/>
      <sheetName val="Base Reporte"/>
      <sheetName val="Base detallada"/>
      <sheetName val="Cuadro resúmen"/>
      <sheetName val="Guía"/>
    </sheetNames>
    <sheetDataSet>
      <sheetData sheetId="0"/>
      <sheetData sheetId="1"/>
      <sheetData sheetId="2"/>
      <sheetData sheetId="3"/>
      <sheetData sheetId="4"/>
      <sheetData sheetId="5"/>
      <sheetData sheetId="6">
        <row r="1">
          <cell r="D1" t="str">
            <v>Indicador</v>
          </cell>
          <cell r="E1" t="str">
            <v>Periodicidad</v>
          </cell>
          <cell r="F1" t="str">
            <v>Avance Cuantitativo</v>
          </cell>
          <cell r="G1" t="str">
            <v>Avance Cualitativo</v>
          </cell>
          <cell r="H1" t="str">
            <v>Fecha Corte</v>
          </cell>
          <cell r="I1" t="str">
            <v>Gerente de Meta</v>
          </cell>
          <cell r="J1" t="str">
            <v>Fecha de Reporte de Avance</v>
          </cell>
          <cell r="K1" t="str">
            <v>Estado</v>
          </cell>
          <cell r="L1" t="str">
            <v>Valor Vigente</v>
          </cell>
          <cell r="M1" t="str">
            <v>Sectorialista</v>
          </cell>
          <cell r="N1" t="str">
            <v>Fecha Revisión</v>
          </cell>
        </row>
        <row r="2">
          <cell r="D2" t="str">
            <v>Municipios capacitados y/o apoyados técnicamente para la revisión de los Planes de Ordenamiento Territorial (POT)</v>
          </cell>
          <cell r="E2" t="str">
            <v>Mensual</v>
          </cell>
          <cell r="F2">
            <v>90</v>
          </cell>
          <cell r="G2" t="str">
            <v>El día 11 de julio e realizó asistencia técnica en temas de revisión y ajuste de POT a los siguientes 53 municipios de Cundinamarca (53): Bogota D.C., Bojaca, Cachipay, Carmen De Carupa, Chaguani, Cogua, Cota, El Colegio, El Rosal, Fomeque, Gachala, Gama,</v>
          </cell>
          <cell r="H2">
            <v>42582</v>
          </cell>
          <cell r="I2" t="str">
            <v>emarino</v>
          </cell>
          <cell r="J2">
            <v>42586</v>
          </cell>
          <cell r="K2" t="str">
            <v>Aprobado</v>
          </cell>
          <cell r="L2" t="str">
            <v>SI</v>
          </cell>
          <cell r="M2" t="str">
            <v>jualopez</v>
          </cell>
          <cell r="N2">
            <v>42586</v>
          </cell>
        </row>
        <row r="3">
          <cell r="D3" t="str">
            <v>Municipios capacitados en la incorporación de la gestión del riesgo en la revisión de sus POT</v>
          </cell>
          <cell r="E3" t="str">
            <v>Mensual</v>
          </cell>
          <cell r="F3">
            <v>89</v>
          </cell>
          <cell r="G3" t="str">
            <v xml:space="preserve">El día 11 de julio e realizó asistencia técnica en temas relacionados con la incorporación del riesgo en los POT a los siguientes 53 municipios de Cundinamarca: Bogota D.C., Bojaca, Cachipay, Carmen De Carupa, Chaguani, Cogua, Cota, El Colegio, El Rosal, </v>
          </cell>
          <cell r="H3">
            <v>42582</v>
          </cell>
          <cell r="I3" t="str">
            <v>emarino</v>
          </cell>
          <cell r="J3">
            <v>42586</v>
          </cell>
          <cell r="K3" t="str">
            <v>Aprobado</v>
          </cell>
          <cell r="L3" t="str">
            <v>SI</v>
          </cell>
          <cell r="M3" t="str">
            <v>jualopez</v>
          </cell>
          <cell r="N3">
            <v>42586</v>
          </cell>
        </row>
        <row r="4">
          <cell r="D4" t="str">
            <v>Municipios capacitados en la elaboración del inventario de asentamientos en zonas de alto riesgo.</v>
          </cell>
          <cell r="E4" t="str">
            <v>Mensual</v>
          </cell>
          <cell r="F4">
            <v>71</v>
          </cell>
          <cell r="G4" t="str">
            <v>Los días 13 y 14 de julio se realizó una capacitación en la elaboración del inventario de asentamientos en zonas de alto riesgo a los siguientes 57 municipios de Santander: Aguada, Albania, Aratoca, Barrancabermeja, Betulia, Bolívar, Bucaramanga, Cabrera,</v>
          </cell>
          <cell r="H4">
            <v>42582</v>
          </cell>
          <cell r="I4" t="str">
            <v>emarino</v>
          </cell>
          <cell r="J4">
            <v>42586</v>
          </cell>
          <cell r="K4" t="str">
            <v>Aprobado</v>
          </cell>
          <cell r="L4" t="str">
            <v>SI</v>
          </cell>
          <cell r="M4" t="str">
            <v>jualopez</v>
          </cell>
          <cell r="N4">
            <v>42586</v>
          </cell>
        </row>
        <row r="5">
          <cell r="D5" t="str">
            <v>Porcentaje de hogares urbanos en condiciones de déficit de vivienda cualitativo</v>
          </cell>
          <cell r="E5" t="str">
            <v>Anual</v>
          </cell>
          <cell r="G5" t="str">
            <v>Con el fin de disminuir el déficit de vivienda urbana, y apoyar diversos segmentos de la población, con ingresos y capacidades de ahorro distintas, se han creado diferentes programas en la política de vivienda urbana como son VIPA, Mi Casa Ya, Cobertura a</v>
          </cell>
          <cell r="H5">
            <v>42582</v>
          </cell>
          <cell r="I5" t="str">
            <v>dbarrera</v>
          </cell>
          <cell r="J5">
            <v>42591</v>
          </cell>
          <cell r="K5" t="str">
            <v>Aprobado</v>
          </cell>
          <cell r="L5" t="str">
            <v>SI</v>
          </cell>
          <cell r="M5" t="str">
            <v>jualopez</v>
          </cell>
          <cell r="N5">
            <v>42591</v>
          </cell>
        </row>
        <row r="6">
          <cell r="D6" t="str">
            <v>Mejoramientos de vivienda  ejecutados</v>
          </cell>
          <cell r="E6" t="str">
            <v>Trimestral</v>
          </cell>
          <cell r="G6" t="str">
            <v>En el mes de julio 2016, se continúa con el proceso de intervención y asignación de mejoramiento de vivienda en los municipios y departamentos a nivel nacional, región pacífica y caribe.</v>
          </cell>
          <cell r="H6">
            <v>42582</v>
          </cell>
          <cell r="I6" t="str">
            <v>planeacionvivienda</v>
          </cell>
          <cell r="J6">
            <v>42591</v>
          </cell>
          <cell r="K6" t="str">
            <v>Aprobado</v>
          </cell>
          <cell r="L6" t="str">
            <v>SI</v>
          </cell>
          <cell r="M6" t="str">
            <v>jualopez</v>
          </cell>
          <cell r="N6">
            <v>42591</v>
          </cell>
        </row>
        <row r="7">
          <cell r="D7" t="str">
            <v>Porcentaje de hogares urbanos en situación de déficit de vivienda cuantitativo</v>
          </cell>
          <cell r="E7" t="str">
            <v>Anual</v>
          </cell>
          <cell r="G7" t="str">
            <v>Con el fin de disminuir el déficit de vivienda urbana, y apoyar diversos segmentos de la población, con ingresos y capacidades de ahorro distintas, se han creado diferentes programas en la política de vivienda urbana como son VIPA, Mi Casa Ya, Cobertura a</v>
          </cell>
          <cell r="H7">
            <v>42582</v>
          </cell>
          <cell r="I7" t="str">
            <v>dbarrera</v>
          </cell>
          <cell r="J7">
            <v>42591</v>
          </cell>
          <cell r="K7" t="str">
            <v>Aprobado</v>
          </cell>
          <cell r="L7" t="str">
            <v>SI</v>
          </cell>
          <cell r="M7" t="str">
            <v>jualopez</v>
          </cell>
          <cell r="N7">
            <v>42591</v>
          </cell>
        </row>
        <row r="8">
          <cell r="D8" t="str">
            <v>Viviendas de interés prioritario y  social iniciadas con apoyo de Fonvivienda</v>
          </cell>
          <cell r="E8" t="str">
            <v>Mensual</v>
          </cell>
          <cell r="G8" t="str">
            <v>Al mes de junio se han iniciado 19.362 soluciones de vivienda en el Programa de Cobertura a la Tasa - FRECH, habilitado 19.632 hogares en el Programa de Vivienda Mi Casa Ya y 2.399 soluciones de vivienda iniciadas en el Programa de Vivienda de Interés Pri</v>
          </cell>
          <cell r="H8">
            <v>42582</v>
          </cell>
          <cell r="I8" t="str">
            <v>alquintero</v>
          </cell>
          <cell r="J8">
            <v>42591</v>
          </cell>
          <cell r="K8" t="str">
            <v>Aprobado</v>
          </cell>
          <cell r="L8" t="str">
            <v>SI</v>
          </cell>
          <cell r="M8" t="str">
            <v>jualopez</v>
          </cell>
          <cell r="N8">
            <v>42591</v>
          </cell>
        </row>
        <row r="9">
          <cell r="D9" t="str">
            <v>Viviendas iniciadas de interés prioritario programa de vivienda gratis segunda fase</v>
          </cell>
          <cell r="E9" t="str">
            <v>Mensual</v>
          </cell>
          <cell r="F9">
            <v>0</v>
          </cell>
          <cell r="G9" t="str">
            <v>Durante el mes de julio no se presentaron iniciaciones en el Programa de Vivienda Gratuita Segunda Fase, esto debido a que las viviendas iniciadas durante el 2015 se encuentra en proceso de construcción, la demás soluciones de viviendas no han iniciado to</v>
          </cell>
          <cell r="H9">
            <v>42582</v>
          </cell>
          <cell r="I9" t="str">
            <v>alquintero</v>
          </cell>
          <cell r="J9">
            <v>42587</v>
          </cell>
          <cell r="K9" t="str">
            <v>Aprobado</v>
          </cell>
          <cell r="L9" t="str">
            <v>SI</v>
          </cell>
          <cell r="M9" t="str">
            <v>jualopez</v>
          </cell>
          <cell r="N9">
            <v>42587</v>
          </cell>
        </row>
        <row r="10">
          <cell r="D10" t="str">
            <v>Viviendas de interés prioritario iniciadas en el Programa de Vivienda - VIPA</v>
          </cell>
          <cell r="E10" t="str">
            <v>Mensual</v>
          </cell>
          <cell r="F10">
            <v>2399</v>
          </cell>
          <cell r="G10" t="str">
            <v>Durante el mes de julio se iniciaron 1.061 soluciones de vivienda en el marco del Programa de Vivienda de Interés Prioritario para Ahorradores - VIPA, para un acumulado en el año de 2.399</v>
          </cell>
          <cell r="H10">
            <v>42582</v>
          </cell>
          <cell r="I10" t="str">
            <v>alquintero</v>
          </cell>
          <cell r="J10">
            <v>42590</v>
          </cell>
          <cell r="K10" t="str">
            <v>Aprobado</v>
          </cell>
          <cell r="L10" t="str">
            <v>SI</v>
          </cell>
          <cell r="M10" t="str">
            <v>jualopez</v>
          </cell>
          <cell r="N10">
            <v>42591</v>
          </cell>
        </row>
        <row r="11">
          <cell r="D11" t="str">
            <v>Viviendas de interés social iniciadas en el Programa de promoción y acceso a vivienda de interés social - "Mi Casa Ya"</v>
          </cell>
          <cell r="E11" t="str">
            <v>Mensual</v>
          </cell>
          <cell r="F11">
            <v>19632</v>
          </cell>
          <cell r="G11" t="str">
            <v>En el mes de julio se habilitaron 2.867 hogares en el Programa Mi Casa Ya, para un acumulado de 19.632 habilitados durante el año 2016 en todo el país.</v>
          </cell>
          <cell r="H11">
            <v>42582</v>
          </cell>
          <cell r="I11" t="str">
            <v>alquintero</v>
          </cell>
          <cell r="J11">
            <v>42587</v>
          </cell>
          <cell r="K11" t="str">
            <v>Aprobado</v>
          </cell>
          <cell r="L11" t="str">
            <v>SI</v>
          </cell>
          <cell r="M11" t="str">
            <v>jualopez</v>
          </cell>
          <cell r="N11">
            <v>42587</v>
          </cell>
        </row>
        <row r="12">
          <cell r="D12" t="str">
            <v>Viviendas de interés prioritario y  social iniciadas en el Programa de Cobertura Condicionada para Créditos de Vivienda Segunda Generación - "Frech"</v>
          </cell>
          <cell r="E12" t="str">
            <v>Mensual</v>
          </cell>
          <cell r="F12">
            <v>19362</v>
          </cell>
          <cell r="G12" t="str">
            <v>Para el mes de julio se tiene un acumulado de 19.362 viviendas iniciadas en el marco del Programa de Cobertura Condicionada para Créditos de Vivienda Segunda Generación - "Frech", distribuidas así: 4.310 Viviendas de Interés Prioritario y 15.052 Viviendas</v>
          </cell>
          <cell r="H12">
            <v>42582</v>
          </cell>
          <cell r="I12" t="str">
            <v>ccortes</v>
          </cell>
          <cell r="J12">
            <v>42587</v>
          </cell>
          <cell r="K12" t="str">
            <v>Aprobado</v>
          </cell>
          <cell r="L12" t="str">
            <v>SI</v>
          </cell>
          <cell r="M12" t="str">
            <v>jualopez</v>
          </cell>
          <cell r="N12">
            <v>42587</v>
          </cell>
        </row>
        <row r="13">
          <cell r="D13" t="str">
            <v>Porcentaje de municipios que tratan adecuadamente los residuos sólidos</v>
          </cell>
          <cell r="E13" t="str">
            <v>Anual</v>
          </cell>
          <cell r="G13" t="str">
            <v>Asistencia técnicas: En el marco de la Mesa Técnica Ambiental del PDA (EMCASERVICIOS) con participación del VASB, CRC, Alcaldes y Operadores del Servicio Público de Aseo, tema: Disposición Final de Residuos Sólidos en el Nte del Cauca; taller de capacitac</v>
          </cell>
          <cell r="H13">
            <v>42582</v>
          </cell>
          <cell r="I13" t="str">
            <v>garcila</v>
          </cell>
          <cell r="J13">
            <v>42590</v>
          </cell>
          <cell r="K13" t="str">
            <v>Aprobado</v>
          </cell>
          <cell r="L13" t="str">
            <v>SI</v>
          </cell>
          <cell r="M13" t="str">
            <v>jualopez</v>
          </cell>
          <cell r="N13">
            <v>42591</v>
          </cell>
        </row>
        <row r="14">
          <cell r="D14" t="str">
            <v>Municipios que pasan a disponer en un nuevo sitio de disposición final</v>
          </cell>
          <cell r="E14" t="str">
            <v>Anual</v>
          </cell>
          <cell r="G14" t="str">
            <v>Asistencia técnicas: En el marco de la Mesa Técnica Ambiental del PDA (EMCASERVICIOS) con participación del VASB, CRC, Alcaldes y Operadores del Servicio Público de Aseo, tema: Disposición Final de Residuos Sólidos en el Nte del Cauca; taller de capacitac</v>
          </cell>
          <cell r="H14">
            <v>42582</v>
          </cell>
          <cell r="I14" t="str">
            <v>garcila</v>
          </cell>
          <cell r="J14">
            <v>42590</v>
          </cell>
          <cell r="K14" t="str">
            <v>Aprobado</v>
          </cell>
          <cell r="L14" t="str">
            <v>SI</v>
          </cell>
          <cell r="M14" t="str">
            <v>jualopez</v>
          </cell>
          <cell r="N14">
            <v>42591</v>
          </cell>
        </row>
        <row r="15">
          <cell r="D15" t="str">
            <v>Porcentaje de cupos asignados para vivienda urbana nueva  en la región Caribe</v>
          </cell>
          <cell r="E15" t="str">
            <v>Mensual</v>
          </cell>
          <cell r="F15">
            <v>55.57</v>
          </cell>
          <cell r="G15" t="str">
            <v>Mediante la Resolución 1082 de junio de 2015 "Por la cual se distribuyen los cupos de recursos para la asignación de los subsidios familiares de vivienda en especie de que trata la Resolución 0494 de 2015", se asignó porcentaje del 29,24% de cupos de recu</v>
          </cell>
          <cell r="H15">
            <v>42582</v>
          </cell>
          <cell r="I15" t="str">
            <v>alquintero</v>
          </cell>
          <cell r="J15">
            <v>42587</v>
          </cell>
          <cell r="K15" t="str">
            <v>Aprobado</v>
          </cell>
          <cell r="L15" t="str">
            <v>SI</v>
          </cell>
          <cell r="M15" t="str">
            <v>jualopez</v>
          </cell>
          <cell r="N15">
            <v>42587</v>
          </cell>
        </row>
        <row r="16">
          <cell r="D16" t="str">
            <v>Mejoramientos de vivienda ejecutados - Caribe</v>
          </cell>
          <cell r="E16" t="str">
            <v>Trimestral</v>
          </cell>
          <cell r="G16" t="str">
            <v>En el mes de julio 2016, se continúa con el proceso de intervención y asignación de mejoramiento en los municipios y departamentos a nivel región caribe.</v>
          </cell>
          <cell r="H16">
            <v>42582</v>
          </cell>
          <cell r="I16" t="str">
            <v>planeacionvivienda</v>
          </cell>
          <cell r="J16">
            <v>42591</v>
          </cell>
          <cell r="K16" t="str">
            <v>Aprobado</v>
          </cell>
          <cell r="L16" t="str">
            <v>SI</v>
          </cell>
          <cell r="M16" t="str">
            <v>jualopez</v>
          </cell>
          <cell r="N16">
            <v>42591</v>
          </cell>
        </row>
        <row r="17">
          <cell r="D17" t="str">
            <v>Nuevos cupos asignados para vivienda urbana nueva en la región Centro Oriente</v>
          </cell>
          <cell r="E17" t="str">
            <v>Mensual</v>
          </cell>
          <cell r="F17">
            <v>2169</v>
          </cell>
          <cell r="G17" t="str">
            <v>Durante el mes de julio se habilitaron 96 hogares en el marco del Programa Mi Casa, se iniciaron 148 soluciones de vivienda de interés social y prioritario en el programa frech para un total de 244 cupos nuevos para la región centro oriente, con un acumul</v>
          </cell>
          <cell r="H17">
            <v>42582</v>
          </cell>
          <cell r="I17" t="str">
            <v>alquintero</v>
          </cell>
          <cell r="J17">
            <v>42587</v>
          </cell>
          <cell r="K17" t="str">
            <v>Aprobado</v>
          </cell>
          <cell r="L17" t="str">
            <v>SI</v>
          </cell>
          <cell r="M17" t="str">
            <v>jualopez</v>
          </cell>
          <cell r="N17">
            <v>42587</v>
          </cell>
        </row>
        <row r="18">
          <cell r="D18" t="str">
            <v>Municipios que disponen en un  sitio adecuado de disposición final existente en la Región de los LLanos</v>
          </cell>
          <cell r="E18" t="str">
            <v>Anual</v>
          </cell>
          <cell r="G18" t="str">
            <v xml:space="preserve">Julio de 2016 • En las instalaciones del MVCT se reunieron el gestor del PDA de Meta y este Ministerio y se brindó asistencia técnica en materia de proyectos de disposición final de residuos sólidos en los municipios indicados </v>
          </cell>
          <cell r="H18">
            <v>42582</v>
          </cell>
          <cell r="I18" t="str">
            <v>garcila</v>
          </cell>
          <cell r="J18">
            <v>42590</v>
          </cell>
          <cell r="K18" t="str">
            <v>Aprobado</v>
          </cell>
          <cell r="L18" t="str">
            <v>SI</v>
          </cell>
          <cell r="M18" t="str">
            <v>jualopez</v>
          </cell>
          <cell r="N18">
            <v>42591</v>
          </cell>
        </row>
        <row r="19">
          <cell r="D19" t="str">
            <v>Porcentaje de municipios con sistemas de tratamiento adecuado de residuos en la región de los Llanos</v>
          </cell>
          <cell r="E19" t="str">
            <v>Anual</v>
          </cell>
          <cell r="G19" t="str">
            <v>Julio de 2016 • En las instalaciones del MVCT se reunieron el gestor del PDA de Meta y este Ministerio y se brindó asistencia técnica en materia de proyectos de disposición final de residuos sólidos en los municipios indicados.</v>
          </cell>
          <cell r="H19">
            <v>42582</v>
          </cell>
          <cell r="I19" t="str">
            <v>garcila</v>
          </cell>
          <cell r="J19">
            <v>42590</v>
          </cell>
          <cell r="K19" t="str">
            <v>Aprobado</v>
          </cell>
          <cell r="L19" t="str">
            <v>SI</v>
          </cell>
          <cell r="M19" t="str">
            <v>jualopez</v>
          </cell>
          <cell r="N19">
            <v>42591</v>
          </cell>
        </row>
        <row r="20">
          <cell r="D20" t="str">
            <v>Municipios que disponen de un sitio adecuado de disposición final en la región pacífica</v>
          </cell>
          <cell r="E20" t="str">
            <v>Anual</v>
          </cell>
          <cell r="G20" t="str">
            <v>Julio de 2016 • En las instalaciones de la Alcaldía de Nuquí se reunieron el Alcalde del municipio, Gerente de la empresa de servicios públicos de acueducto, alcantarillado y aseo, Consultoría Mott McDonald y este Ministerio, y se brindó soporte técnico e</v>
          </cell>
          <cell r="H20">
            <v>42582</v>
          </cell>
          <cell r="I20" t="str">
            <v>garcila</v>
          </cell>
          <cell r="J20">
            <v>42590</v>
          </cell>
          <cell r="K20" t="str">
            <v>Aprobado</v>
          </cell>
          <cell r="L20" t="str">
            <v>SI</v>
          </cell>
          <cell r="M20" t="str">
            <v>jualopez</v>
          </cell>
          <cell r="N20">
            <v>42591</v>
          </cell>
        </row>
        <row r="21">
          <cell r="D21" t="str">
            <v>Iniciaciones de vivienda con apoyo del SFV de Fonvivienda en pacífico</v>
          </cell>
          <cell r="E21" t="str">
            <v>Mensual</v>
          </cell>
          <cell r="F21">
            <v>4845</v>
          </cell>
          <cell r="G21" t="str">
            <v>Durante el mes de julio se habilitaron 4 hogares en el marco del programa "Mi Casa Ya" y se iniciaron 193 soluciones de vivienda de interés prioritario y social en el programa Frech para la región pacifica , para un total de 197 hogares habilitados e inic</v>
          </cell>
          <cell r="H21">
            <v>42582</v>
          </cell>
          <cell r="I21" t="str">
            <v>alquintero</v>
          </cell>
          <cell r="J21">
            <v>42587</v>
          </cell>
          <cell r="K21" t="str">
            <v>Aprobado</v>
          </cell>
          <cell r="L21" t="str">
            <v>SI</v>
          </cell>
          <cell r="M21" t="str">
            <v>jualopez</v>
          </cell>
          <cell r="N21">
            <v>42587</v>
          </cell>
        </row>
        <row r="22">
          <cell r="D22" t="str">
            <v>Mejoramientos de vivienda ejecutados - Pacífico</v>
          </cell>
          <cell r="E22" t="str">
            <v>Trimestral</v>
          </cell>
          <cell r="G22" t="str">
            <v xml:space="preserve">En el mes de julio 2016, se continúa con el proceso de intervención y asignación de mejoramiento en los municipios y departamentos a nivel región pacífica. </v>
          </cell>
          <cell r="H22">
            <v>42582</v>
          </cell>
          <cell r="I22" t="str">
            <v>planeacionvivienda</v>
          </cell>
          <cell r="J22">
            <v>42591</v>
          </cell>
          <cell r="K22" t="str">
            <v>Aprobado</v>
          </cell>
          <cell r="L22" t="str">
            <v>SI</v>
          </cell>
          <cell r="M22" t="str">
            <v>jualopez</v>
          </cell>
          <cell r="N22">
            <v>42591</v>
          </cell>
        </row>
        <row r="23">
          <cell r="D23" t="str">
            <v>Municipios capacitados y/o apoyados técnicamente para la revisión de los Planes de Ordenamiento Territorial (POT)</v>
          </cell>
          <cell r="E23" t="str">
            <v>Mensual</v>
          </cell>
          <cell r="F23">
            <v>37</v>
          </cell>
          <cell r="G23" t="str">
            <v xml:space="preserve">Los días 21 y 22 de junio se realizó asistencia técnica en temas de revisión y ajuste de POT a los siguientes 12 municipios de Antioquia (12): Amaga, Anorí, Anza, Don Matías, Ebejico, Fredonia, Giraldo, Mutata, Salgar, Sopetran, Támesis, Yolombó.El 17 de </v>
          </cell>
          <cell r="H23">
            <v>42551</v>
          </cell>
          <cell r="I23" t="str">
            <v>emarino</v>
          </cell>
          <cell r="J23">
            <v>42585</v>
          </cell>
          <cell r="K23" t="str">
            <v>Aprobado</v>
          </cell>
          <cell r="L23" t="str">
            <v>NO</v>
          </cell>
          <cell r="M23" t="str">
            <v>jualopez</v>
          </cell>
          <cell r="N23">
            <v>42585</v>
          </cell>
        </row>
        <row r="24">
          <cell r="D24" t="str">
            <v>Municipios capacitados en la incorporación de la gestión del riesgo en la revisión de sus POT</v>
          </cell>
          <cell r="E24" t="str">
            <v>Mensual</v>
          </cell>
          <cell r="F24">
            <v>36</v>
          </cell>
          <cell r="G24" t="str">
            <v>El día 21 de junio se realizó asistencia técnica en temas relacionados con la incorporación del riesgo en los POT a los siguientes 12 municipios de Antioquia (12): Amaga, Anorí, Anza, Don Matías, Ebejico, Fredonia, Giraldo, Mutata, Salgar, Sopetran, Támes</v>
          </cell>
          <cell r="H24">
            <v>42551</v>
          </cell>
          <cell r="I24" t="str">
            <v>emarino</v>
          </cell>
          <cell r="J24">
            <v>42585</v>
          </cell>
          <cell r="K24" t="str">
            <v>Aprobado</v>
          </cell>
          <cell r="L24" t="str">
            <v>NO</v>
          </cell>
          <cell r="M24" t="str">
            <v>jualopez</v>
          </cell>
          <cell r="N24">
            <v>42585</v>
          </cell>
        </row>
        <row r="25">
          <cell r="D25" t="str">
            <v>Municipios capacitados en la elaboración del inventario de asentamientos en zonas de alto riesgo.</v>
          </cell>
          <cell r="E25" t="str">
            <v>Mensual</v>
          </cell>
          <cell r="F25">
            <v>14</v>
          </cell>
          <cell r="G25" t="str">
            <v>El día 21 de junio se realizó una capacitación en la elaboración del inventario de asentamientos en zonas de alto riesgo a los siguientes 12 municipios de Antioquia (12): Amaga, Anorí, Anza, Don Matías, Ebejico, Fredonia, Giraldo, Mutata, Salgar, Sopetran</v>
          </cell>
          <cell r="H25">
            <v>42551</v>
          </cell>
          <cell r="I25" t="str">
            <v>emarino</v>
          </cell>
          <cell r="J25">
            <v>42585</v>
          </cell>
          <cell r="K25" t="str">
            <v>Aprobado</v>
          </cell>
          <cell r="L25" t="str">
            <v>NO</v>
          </cell>
          <cell r="M25" t="str">
            <v>jualopez</v>
          </cell>
          <cell r="N25">
            <v>42585</v>
          </cell>
        </row>
        <row r="26">
          <cell r="D26" t="str">
            <v>Municipios con lineamientos para incorporar  la gestión del riesgo en los POT</v>
          </cell>
          <cell r="E26" t="str">
            <v>Anual</v>
          </cell>
          <cell r="G26" t="str">
            <v>En el mes de junio no fueron realizadas actividades relacionadas a la meta</v>
          </cell>
          <cell r="H26">
            <v>42551</v>
          </cell>
          <cell r="I26" t="str">
            <v>emarino</v>
          </cell>
          <cell r="J26">
            <v>42586</v>
          </cell>
          <cell r="K26" t="str">
            <v>Aprobado</v>
          </cell>
          <cell r="L26" t="str">
            <v>SI</v>
          </cell>
          <cell r="M26" t="str">
            <v>jualopez</v>
          </cell>
          <cell r="N26">
            <v>42586</v>
          </cell>
        </row>
        <row r="27">
          <cell r="D27" t="str">
            <v>Nuevas personas beneficiadas con proyectos que mejoran provisión, calidad y/o continuidad de los servicios de acueducto y alcantarillado</v>
          </cell>
          <cell r="E27" t="str">
            <v>Anual</v>
          </cell>
          <cell r="G27" t="str">
            <v>JUNIO: Durante este periodo se terminaron proyectos financiados con PGN en los Departamentos de Amazonas, Atlántico, Bolivar, Boyacá, Caquetá, Cordoba y Magdalena con aportes de la nación por un total de 75.813 millones de pesos Beneficiando a 97.196 pers</v>
          </cell>
          <cell r="H27">
            <v>42551</v>
          </cell>
          <cell r="I27" t="str">
            <v>DROJAS</v>
          </cell>
          <cell r="J27">
            <v>42590</v>
          </cell>
          <cell r="K27" t="str">
            <v>Aprobado</v>
          </cell>
          <cell r="L27" t="str">
            <v>SI</v>
          </cell>
          <cell r="M27" t="str">
            <v>jualopez</v>
          </cell>
          <cell r="N27">
            <v>42591</v>
          </cell>
        </row>
        <row r="28">
          <cell r="D28" t="str">
            <v>PDA con planes de aseguramiento en implementación</v>
          </cell>
          <cell r="E28" t="str">
            <v>Semestral</v>
          </cell>
          <cell r="F28">
            <v>24</v>
          </cell>
          <cell r="G28" t="str">
            <v xml:space="preserve">Durante el mes de Junio del 2016 se realizó seguimiento a los planes de aseguramiento aprobados; así mismo se realizó acompañamiento a otros gestores del PDA pendientes de aprobación, en la estructuración del Plan de Aseguramiento, de conformidad con los </v>
          </cell>
          <cell r="H28">
            <v>42551</v>
          </cell>
          <cell r="I28" t="str">
            <v>jesilva</v>
          </cell>
          <cell r="J28">
            <v>42591</v>
          </cell>
          <cell r="K28" t="str">
            <v>Aprobado</v>
          </cell>
          <cell r="L28" t="str">
            <v>SI</v>
          </cell>
          <cell r="M28" t="str">
            <v>jualopez</v>
          </cell>
          <cell r="N28">
            <v>42591</v>
          </cell>
        </row>
        <row r="29">
          <cell r="D29" t="str">
            <v>Viviendas de interés prioritario y  social iniciadas con apoyo de Fonvivienda</v>
          </cell>
          <cell r="E29" t="str">
            <v>Mensual</v>
          </cell>
          <cell r="F29">
            <v>35048</v>
          </cell>
          <cell r="G29" t="str">
            <v>Al mes de junio se han iniciado 16.765 soluciones de vivienda en el Programa de Cobertura a la Tasa - FRECH, habilitado 17.145 hogares en el Programa de Vivienda Mi Casa Ya y 1.338 soluciones de vivienda iniciadas en el Programa de Vivienda de Interés Pri</v>
          </cell>
          <cell r="H29">
            <v>42551</v>
          </cell>
          <cell r="I29" t="str">
            <v>alquintero</v>
          </cell>
          <cell r="J29">
            <v>42590</v>
          </cell>
          <cell r="K29" t="str">
            <v>Aprobado</v>
          </cell>
          <cell r="L29" t="str">
            <v>NO</v>
          </cell>
          <cell r="M29" t="str">
            <v>jualopez</v>
          </cell>
          <cell r="N29">
            <v>42591</v>
          </cell>
        </row>
        <row r="30">
          <cell r="D30" t="str">
            <v>Viviendas de interés prioritario iniciadas en el Programa de Vivienda - VIPA</v>
          </cell>
          <cell r="E30" t="str">
            <v>Mensual</v>
          </cell>
          <cell r="F30">
            <v>1338</v>
          </cell>
          <cell r="G30" t="str">
            <v xml:space="preserve">Durante el mes de junio no se presentaron iniciaciones en el programa </v>
          </cell>
          <cell r="H30">
            <v>42551</v>
          </cell>
          <cell r="I30" t="str">
            <v>alquintero</v>
          </cell>
          <cell r="J30">
            <v>42587</v>
          </cell>
          <cell r="K30" t="str">
            <v>Aprobado</v>
          </cell>
          <cell r="L30" t="str">
            <v>NO</v>
          </cell>
          <cell r="M30" t="str">
            <v>jualopez</v>
          </cell>
          <cell r="N30">
            <v>42587</v>
          </cell>
        </row>
        <row r="31">
          <cell r="D31" t="str">
            <v>Vivienda VIS urbanas públicas y privadas Iniciadas</v>
          </cell>
          <cell r="E31" t="str">
            <v>Trimestral</v>
          </cell>
          <cell r="G31" t="str">
            <v>Con el fin de disminuir el déficit de vivienda urbana, y apoyar diversos segmentos de la población, con ingresos y capacidades de ahorro distintas, se han creado diferentes programas en la política de vivienda urbana como son VIPA, Mi Casa Ya, Cobertura a</v>
          </cell>
          <cell r="H31">
            <v>42551</v>
          </cell>
          <cell r="I31" t="str">
            <v>dbarrera</v>
          </cell>
          <cell r="J31">
            <v>42591</v>
          </cell>
          <cell r="K31" t="str">
            <v>Aprobado</v>
          </cell>
          <cell r="L31" t="str">
            <v>SI</v>
          </cell>
          <cell r="M31" t="str">
            <v>jualopez</v>
          </cell>
          <cell r="N31">
            <v>42591</v>
          </cell>
        </row>
        <row r="32">
          <cell r="D32" t="str">
            <v>Municipios que disponen en un  sitio disposición final existente</v>
          </cell>
          <cell r="E32" t="str">
            <v>Anual</v>
          </cell>
          <cell r="G32" t="str">
            <v>Asistencias técnicas: Mitú-Vaupés para el proyecto relleno sanitario; Alcalde de Dibulla en referencia a los procesos de consulta previa requeridos en el licenciamiento ambiental que otorgaría Corpoguajira al proyecto de relleno sanitario del Mun.; Mompos</v>
          </cell>
          <cell r="H32">
            <v>42551</v>
          </cell>
          <cell r="I32" t="str">
            <v>garcila</v>
          </cell>
          <cell r="J32">
            <v>42590</v>
          </cell>
          <cell r="K32" t="str">
            <v>Aprobado</v>
          </cell>
          <cell r="L32" t="str">
            <v>SI</v>
          </cell>
          <cell r="M32" t="str">
            <v>jualopez</v>
          </cell>
          <cell r="N32">
            <v>42591</v>
          </cell>
        </row>
        <row r="33">
          <cell r="D33" t="str">
            <v>Nuevas personas beneficiadas con proyectos que mejoran provisión, calidad y/o continuidad de los servicios de acueducto y alcantarillado en la Regíon Pacífica.</v>
          </cell>
          <cell r="E33" t="str">
            <v>Anual</v>
          </cell>
          <cell r="G33" t="str">
            <v>JUNIO: Durante este periodo no se terminaron proyectos.</v>
          </cell>
          <cell r="H33">
            <v>42551</v>
          </cell>
          <cell r="I33" t="str">
            <v>DROJAS</v>
          </cell>
          <cell r="J33">
            <v>42590</v>
          </cell>
          <cell r="K33" t="str">
            <v>Aprobado</v>
          </cell>
          <cell r="L33" t="str">
            <v>SI</v>
          </cell>
          <cell r="M33" t="str">
            <v>jualopez</v>
          </cell>
          <cell r="N33">
            <v>42591</v>
          </cell>
        </row>
        <row r="34">
          <cell r="D34" t="str">
            <v>Viviendas de interés prioritario y  social iniciadas con apoyo de Fonvivienda</v>
          </cell>
          <cell r="E34" t="str">
            <v>Mensual</v>
          </cell>
          <cell r="F34">
            <v>35248</v>
          </cell>
          <cell r="G34" t="str">
            <v>Al mes de junio se han iniciado 17.145 soluciones de vivienda en el Programa de Cobertura a la Tasa - FRECH, habilitado 16.765 hogares en el Programa de Vivienda Mi Casa Ya y 1.338 soluciones de vivienda iniciadas en el Programa de Vivienda de Interés Pri</v>
          </cell>
          <cell r="H34">
            <v>42521</v>
          </cell>
          <cell r="I34" t="str">
            <v>alquintero</v>
          </cell>
          <cell r="J34">
            <v>42590</v>
          </cell>
          <cell r="K34" t="str">
            <v>Aprobado</v>
          </cell>
          <cell r="L34" t="str">
            <v>NO</v>
          </cell>
          <cell r="M34" t="str">
            <v>jualopez</v>
          </cell>
          <cell r="N34">
            <v>42590</v>
          </cell>
        </row>
        <row r="35">
          <cell r="D35" t="str">
            <v>Subsidios familiares de vivienda de interés social asignados con apoyo de las CCF</v>
          </cell>
          <cell r="E35" t="str">
            <v>Trimestral</v>
          </cell>
          <cell r="G35" t="str">
            <v>En el mes de mayo se asignaron 6.196 SFV en el departamento de Antioquia, Atlántico, Bogotá, Boyacá, Caldas, Cauca, Cundinamarca, Huila, Norte de Santander, Quindío, Santander, Tolima y Valle por parte de las CCF. Para un acumulado de 17.590</v>
          </cell>
          <cell r="H35">
            <v>42521</v>
          </cell>
          <cell r="I35" t="str">
            <v>alquintero</v>
          </cell>
          <cell r="J35">
            <v>42591</v>
          </cell>
          <cell r="K35" t="str">
            <v>Aprobado</v>
          </cell>
          <cell r="L35" t="str">
            <v>SI</v>
          </cell>
          <cell r="M35" t="str">
            <v>jualopez</v>
          </cell>
          <cell r="N35">
            <v>42591</v>
          </cell>
        </row>
        <row r="36">
          <cell r="D36" t="str">
            <v>Viviendas terminadas del Programa de Vivienda Gratuita 1 y 2</v>
          </cell>
          <cell r="E36" t="str">
            <v>Mensual</v>
          </cell>
          <cell r="F36">
            <v>0</v>
          </cell>
          <cell r="G36" t="str">
            <v>Durante el mes de marzo no se presentaron viviendas terminadas en el marco del Programa de Vivienda Gratuita Segunda Fase, esto debido a que las viviendas iniciadas durante el 2015 se encuentra en proceso de construcción y las demás soluciones de vivienda</v>
          </cell>
          <cell r="H36">
            <v>42460</v>
          </cell>
          <cell r="I36" t="str">
            <v>alquintero</v>
          </cell>
          <cell r="J36">
            <v>42590</v>
          </cell>
          <cell r="K36" t="str">
            <v>Aprobado</v>
          </cell>
          <cell r="L36" t="str">
            <v>SI</v>
          </cell>
          <cell r="M36" t="str">
            <v>jualopez</v>
          </cell>
          <cell r="N36">
            <v>42591</v>
          </cell>
        </row>
        <row r="37">
          <cell r="D37" t="str">
            <v>Subsidios familiares de vivienda de interés social asignados con apoyo de las CCF</v>
          </cell>
          <cell r="E37" t="str">
            <v>Trimestral</v>
          </cell>
          <cell r="F37">
            <v>5821</v>
          </cell>
          <cell r="G37" t="str">
            <v>En el mes de marzo se asignaron 2.399 SFV en el departamento de Antioquia, Atlántico, Bogotá, Cundinamarca, Risaralda, Santander, Tolima y Valle por parte de las CCF. En el primer trimestre el año se han asignado 5.821 subsidios familiares de vivienda por</v>
          </cell>
          <cell r="H37">
            <v>42460</v>
          </cell>
          <cell r="I37" t="str">
            <v>alquintero</v>
          </cell>
          <cell r="J37">
            <v>42591</v>
          </cell>
          <cell r="K37" t="str">
            <v>Aprobado</v>
          </cell>
          <cell r="L37" t="str">
            <v>NO</v>
          </cell>
          <cell r="M37" t="str">
            <v>jualopez</v>
          </cell>
          <cell r="N37">
            <v>42591</v>
          </cell>
        </row>
        <row r="38">
          <cell r="D38" t="str">
            <v>Viviendas terminadas del Programa de Vivienda Gratuita 1 y 2</v>
          </cell>
          <cell r="E38" t="str">
            <v>Mensual</v>
          </cell>
          <cell r="F38">
            <v>0</v>
          </cell>
          <cell r="G38" t="str">
            <v xml:space="preserve">Durante el mes de febrero no se presentaron viviendas terminadas en el marco del Programa de Vivienda Gratuita Segunda Fase, esto debido a que las viviendas iniciadas durante el 2015 se encuentra en proceso de construcción. </v>
          </cell>
          <cell r="H38">
            <v>42429</v>
          </cell>
          <cell r="I38" t="str">
            <v>alquintero</v>
          </cell>
          <cell r="J38">
            <v>42587</v>
          </cell>
          <cell r="K38" t="str">
            <v>Aprobado</v>
          </cell>
          <cell r="L38" t="str">
            <v>NO</v>
          </cell>
          <cell r="M38" t="str">
            <v>jualopez</v>
          </cell>
          <cell r="N38">
            <v>42587</v>
          </cell>
        </row>
        <row r="39">
          <cell r="D39" t="str">
            <v>Viviendas terminadas del Programa de Vivienda Gratuita 1 y 2</v>
          </cell>
          <cell r="E39" t="str">
            <v>Mensual</v>
          </cell>
          <cell r="F39">
            <v>0</v>
          </cell>
          <cell r="G39" t="str">
            <v xml:space="preserve">Durante el mes de enero no se presentaron viviendas terminadas en el marco del Programa de Vivienda Gratuita Segunda Fase, esto debido a que las viviendas iniciadas durante el 2015 se encuentra en proceso de construcción. </v>
          </cell>
          <cell r="H39">
            <v>42400</v>
          </cell>
          <cell r="I39" t="str">
            <v>alquintero</v>
          </cell>
          <cell r="J39">
            <v>42587</v>
          </cell>
          <cell r="K39" t="str">
            <v>Aprobado</v>
          </cell>
          <cell r="L39" t="str">
            <v>NO</v>
          </cell>
          <cell r="M39" t="str">
            <v>jualopez</v>
          </cell>
          <cell r="N39">
            <v>42587</v>
          </cell>
        </row>
        <row r="40">
          <cell r="D40" t="str">
            <v>Viviendas escrituradas del Programa de Vivienda Gratuita 1 y 2</v>
          </cell>
          <cell r="E40" t="str">
            <v>Mensual</v>
          </cell>
          <cell r="F40">
            <v>11800</v>
          </cell>
          <cell r="G40" t="str">
            <v xml:space="preserve">Durante el mes de abril de 2015 se escrituraron 3.400 viviendas en el Programa de Vivienda Gratuita Fase I, para un acumulado en el año 2015 de 11.800 viviendas escrituradas y un acumulado en el Programa de 75.800 viviendas escrituradas. </v>
          </cell>
          <cell r="H40">
            <v>42124</v>
          </cell>
          <cell r="I40" t="str">
            <v>alquintero</v>
          </cell>
          <cell r="J40">
            <v>42591</v>
          </cell>
          <cell r="K40" t="str">
            <v>Aprobado</v>
          </cell>
          <cell r="L40" t="str">
            <v>SI</v>
          </cell>
          <cell r="M40" t="str">
            <v>jualopez</v>
          </cell>
          <cell r="N40">
            <v>42591</v>
          </cell>
        </row>
        <row r="41">
          <cell r="D41" t="str">
            <v>Viviendas escrituradas del Programa de Vivienda Gratuita 1 y 2</v>
          </cell>
          <cell r="E41" t="str">
            <v>Mensual</v>
          </cell>
          <cell r="F41">
            <v>8400</v>
          </cell>
          <cell r="G41" t="str">
            <v xml:space="preserve">Durante el mes de marzo de 2015 se escrituraron 2.500 viviendas en el Programa de Vivienda Gratuita Fase I, para un acumulado en el año 2015 de 8.400 viviendas escrituradas y un acumulado en el Programa de 72.400 viviendas escrituradas. </v>
          </cell>
          <cell r="H41">
            <v>42094</v>
          </cell>
          <cell r="I41" t="str">
            <v>alquintero</v>
          </cell>
          <cell r="J41">
            <v>42590</v>
          </cell>
          <cell r="K41" t="str">
            <v>Aprobado</v>
          </cell>
          <cell r="L41" t="str">
            <v>NO</v>
          </cell>
          <cell r="M41" t="str">
            <v>jualopez</v>
          </cell>
          <cell r="N41">
            <v>42591</v>
          </cell>
        </row>
        <row r="42">
          <cell r="D42" t="str">
            <v>Viviendas escrituradas del Programa de Vivienda Gratuita 1 y 2</v>
          </cell>
          <cell r="E42" t="str">
            <v>Mensual</v>
          </cell>
          <cell r="F42">
            <v>5900</v>
          </cell>
          <cell r="G42" t="str">
            <v xml:space="preserve">Durante el mes de Febrero de 2015 se escrituraron 3.000 viviendas en el Programa de Vivienda Gratuita Fase I, para un acumulado en el año 2015 de 5.900 viviendas escrituradas y un acumulado en el Programa de 69.900 viviendas escrituradas. </v>
          </cell>
          <cell r="H42">
            <v>42063</v>
          </cell>
          <cell r="I42" t="str">
            <v>alquintero</v>
          </cell>
          <cell r="J42">
            <v>42587</v>
          </cell>
          <cell r="K42" t="str">
            <v>Aprobado</v>
          </cell>
          <cell r="L42" t="str">
            <v>NO</v>
          </cell>
          <cell r="M42" t="str">
            <v>jualopez</v>
          </cell>
          <cell r="N42">
            <v>42587</v>
          </cell>
        </row>
        <row r="43">
          <cell r="D43" t="str">
            <v>Viviendas escrituradas del Programa de Vivienda Gratuita 1 y 2</v>
          </cell>
          <cell r="E43" t="str">
            <v>Mensual</v>
          </cell>
          <cell r="F43">
            <v>2900</v>
          </cell>
          <cell r="G43" t="str">
            <v>El año 2014 cerró con 64.000 soluciones de viviendas de interés prioritario escrituradas en el marco del Programa de Vivienda Gratuita Fase I. Durante el mes de enero de 2015 se escrituraron 2.900 viviendas en el programa, para un acumulado de 66.900 vivi</v>
          </cell>
          <cell r="H43">
            <v>42035</v>
          </cell>
          <cell r="I43" t="str">
            <v>alquintero</v>
          </cell>
          <cell r="J43">
            <v>42587</v>
          </cell>
          <cell r="K43" t="str">
            <v>Aprobado</v>
          </cell>
          <cell r="L43" t="str">
            <v>NO</v>
          </cell>
          <cell r="M43" t="str">
            <v>jualopez</v>
          </cell>
          <cell r="N43">
            <v>42587</v>
          </cell>
        </row>
        <row r="44">
          <cell r="D44" t="str">
            <v>Mejoramientos de vivienda  ejecutados</v>
          </cell>
          <cell r="E44" t="str">
            <v>Trimestral</v>
          </cell>
          <cell r="F44">
            <v>230</v>
          </cell>
          <cell r="G44" t="str">
            <v xml:space="preserve">En el mes de junio se iniciaron 80 mejoramientos por parte de las CCF. Para un acumulado en el 2016, 230 mejoramientos de vivienda. En el segundo trimestre de 2016, se iniciaron 149 . </v>
          </cell>
          <cell r="H44">
            <v>42551</v>
          </cell>
          <cell r="I44" t="str">
            <v>alquintero</v>
          </cell>
          <cell r="J44">
            <v>42591</v>
          </cell>
          <cell r="K44" t="str">
            <v>Propuesto</v>
          </cell>
          <cell r="L44" t="str">
            <v>SI</v>
          </cell>
        </row>
        <row r="45">
          <cell r="D45" t="str">
            <v>Viviendas urbanas públicas y privadas iniciadas</v>
          </cell>
          <cell r="E45" t="str">
            <v>Trimestral</v>
          </cell>
          <cell r="G45" t="str">
            <v>Con el fin de disminuir el déficit de vivienda urbana, y apoyar diversos segmentos de la población, con ingresos y capacidades de ahorro distintas, se han creado diferentes programas en la política de vivienda urbana como son VIPA, Mi Casa Ya, Cobertura a</v>
          </cell>
          <cell r="H45">
            <v>42551</v>
          </cell>
          <cell r="I45" t="str">
            <v>dbarrera</v>
          </cell>
          <cell r="J45">
            <v>42591</v>
          </cell>
          <cell r="K45" t="str">
            <v>Propuesto</v>
          </cell>
          <cell r="L45" t="str">
            <v>SI</v>
          </cell>
        </row>
        <row r="46">
          <cell r="D46" t="str">
            <v>Mejoramientos de vivienda  ejecutados</v>
          </cell>
          <cell r="E46" t="str">
            <v>Trimestral</v>
          </cell>
          <cell r="G46" t="str">
            <v xml:space="preserve">Avance Cualitativo En el mes de mayo se iniciaron 14 mejoramientos por parte de las CCF. Para un acumulado en el 2016, 150 mejoramientos de vivienda. </v>
          </cell>
          <cell r="H46">
            <v>42521</v>
          </cell>
          <cell r="I46" t="str">
            <v>alquintero</v>
          </cell>
          <cell r="J46">
            <v>42591</v>
          </cell>
          <cell r="K46" t="str">
            <v>Propuesto</v>
          </cell>
          <cell r="L46" t="str">
            <v>SI</v>
          </cell>
        </row>
        <row r="47">
          <cell r="D47" t="str">
            <v>Viviendas de interés prioritario y  social iniciadas con apoyo de Fonvivienda</v>
          </cell>
          <cell r="E47" t="str">
            <v>Mensual</v>
          </cell>
          <cell r="F47">
            <v>29356</v>
          </cell>
          <cell r="G47" t="str">
            <v>Al mes de mayo se han iniciado 14.162 soluciones de vivienda en el Programa de Cobertura a la Tasa - FRECH, habilitado 13.856 hogares en el Programa de Vivienda Mi Casa Ya y 1.338 soluciones de vivienda iniciadas en el Programa de Vivienda de Interés Prio</v>
          </cell>
          <cell r="H47">
            <v>42521</v>
          </cell>
          <cell r="I47" t="str">
            <v>alquintero</v>
          </cell>
          <cell r="J47">
            <v>42590</v>
          </cell>
          <cell r="K47" t="str">
            <v>Propuesto</v>
          </cell>
          <cell r="L47" t="str">
            <v>NO</v>
          </cell>
        </row>
        <row r="48">
          <cell r="D48" t="str">
            <v>Viviendas terminadas del Programa de Vivienda Gratuita 1 y 2</v>
          </cell>
          <cell r="E48" t="str">
            <v>Mensual</v>
          </cell>
          <cell r="G48" t="str">
            <v>Durante el mes de abril no se presentaron viviendas terminadas en el marco del Programa de Vivienda Gratuita Segunda Fase, esto debido a que las viviendas iniciadas durante el 2015 se encuentra en proceso de construcción y las demás soluciones de vivienda</v>
          </cell>
          <cell r="H48">
            <v>42490</v>
          </cell>
          <cell r="I48" t="str">
            <v>alquintero</v>
          </cell>
          <cell r="J48">
            <v>42591</v>
          </cell>
          <cell r="K48" t="str">
            <v>Propuesto</v>
          </cell>
          <cell r="L48" t="str">
            <v>SI</v>
          </cell>
        </row>
        <row r="49">
          <cell r="D49" t="str">
            <v>Mejoramientos de vivienda  ejecutados</v>
          </cell>
          <cell r="E49" t="str">
            <v>Trimestral</v>
          </cell>
          <cell r="G49" t="str">
            <v xml:space="preserve">En el mes de abril se iniciaron 55 mejoramientos por parte de las CCF. Para un acumulado en el 2016, 136 mejoramientos de vivienda. </v>
          </cell>
          <cell r="H49">
            <v>42490</v>
          </cell>
          <cell r="I49" t="str">
            <v>alquintero</v>
          </cell>
          <cell r="J49">
            <v>42591</v>
          </cell>
          <cell r="K49" t="str">
            <v>Propuesto</v>
          </cell>
          <cell r="L49" t="str">
            <v>SI</v>
          </cell>
        </row>
        <row r="50">
          <cell r="D50" t="str">
            <v>Mejoramientos de vivienda  ejecutados</v>
          </cell>
          <cell r="E50" t="str">
            <v>Trimestral</v>
          </cell>
          <cell r="F50">
            <v>81</v>
          </cell>
          <cell r="G50" t="str">
            <v xml:space="preserve">En el mes de marzo se iniciaron 19 mejoramientos por parte de las CCF. Para un acumulado en el primer trimestre de 2016, 81 mejoramientos de vivienda. </v>
          </cell>
          <cell r="H50">
            <v>42460</v>
          </cell>
          <cell r="I50" t="str">
            <v>alquintero</v>
          </cell>
          <cell r="J50">
            <v>42591</v>
          </cell>
          <cell r="K50" t="str">
            <v>Propuesto</v>
          </cell>
          <cell r="L50" t="str">
            <v>SI</v>
          </cell>
        </row>
        <row r="51">
          <cell r="D51" t="str">
            <v>Mejoramientos de vivienda  ejecutados</v>
          </cell>
          <cell r="E51" t="str">
            <v>Trimestral</v>
          </cell>
          <cell r="G51" t="str">
            <v xml:space="preserve">En el mes de febrero se asignaron 36 SFV para mejoramientos en los departamentos de Antioquia y Valle del Cauca por parte de las CCF </v>
          </cell>
          <cell r="H51">
            <v>42429</v>
          </cell>
          <cell r="I51" t="str">
            <v>alquintero</v>
          </cell>
          <cell r="J51">
            <v>42591</v>
          </cell>
          <cell r="K51" t="str">
            <v>Propuesto</v>
          </cell>
          <cell r="L51" t="str">
            <v>SI</v>
          </cell>
        </row>
        <row r="52">
          <cell r="D52" t="str">
            <v>PDA con planes de aseguramiento en implementación</v>
          </cell>
          <cell r="E52" t="str">
            <v>Semestral</v>
          </cell>
          <cell r="G52" t="str">
            <v xml:space="preserve">Durante el mes de Julio del 2016 se realizó seguimiento a los planes de aseguramiento aprobados; así mismo se realizó acompañamiento a otros gestores del PDA pendientes de aprobación, en la estructuración del Plan de Aseguramiento, de conformidad con los </v>
          </cell>
          <cell r="H52">
            <v>42582</v>
          </cell>
          <cell r="I52" t="str">
            <v>jesilva</v>
          </cell>
          <cell r="J52">
            <v>42591</v>
          </cell>
          <cell r="K52" t="str">
            <v>Rechazado</v>
          </cell>
          <cell r="L52" t="str">
            <v>SI</v>
          </cell>
          <cell r="M52" t="str">
            <v>jualopez</v>
          </cell>
          <cell r="N52">
            <v>42591</v>
          </cell>
        </row>
        <row r="53">
          <cell r="D53" t="str">
            <v>Viviendas de interés prioritario y  social iniciadas con apoyo de Fonvivienda</v>
          </cell>
          <cell r="E53" t="str">
            <v>Mensual</v>
          </cell>
          <cell r="F53">
            <v>33910</v>
          </cell>
          <cell r="G53" t="str">
            <v>Al mes de junio se han iniciado 16.765 soluciones de vivienda en el Programa de Cobertura a la Tasa - FRECH, y habilitado 17.145 hogares en el Programa de Vivienda Mi Casa Ya, para un acumulado al mes de mayo de 33.910 iniciaciones y habilitados con apoyo</v>
          </cell>
          <cell r="H53">
            <v>42551</v>
          </cell>
          <cell r="I53" t="str">
            <v>alquintero</v>
          </cell>
          <cell r="J53">
            <v>42587</v>
          </cell>
          <cell r="K53" t="str">
            <v>Rechazado</v>
          </cell>
          <cell r="L53" t="str">
            <v>SI</v>
          </cell>
          <cell r="M53" t="str">
            <v>jualopez</v>
          </cell>
          <cell r="N53">
            <v>42587</v>
          </cell>
        </row>
        <row r="54">
          <cell r="D54" t="str">
            <v>Mejoramientos de vivienda ejecutados - Caribe</v>
          </cell>
          <cell r="E54" t="str">
            <v>Trimestral</v>
          </cell>
          <cell r="G54" t="str">
            <v>En el mes de julio 2016, se continúa con el proceso de intervención y asignación de mejoramiento en los municipios y departamentos a nivel región caribe.</v>
          </cell>
          <cell r="H54">
            <v>42551</v>
          </cell>
          <cell r="I54" t="str">
            <v>planeacionvivienda</v>
          </cell>
          <cell r="J54">
            <v>42591</v>
          </cell>
          <cell r="K54" t="str">
            <v>Rechazado</v>
          </cell>
          <cell r="L54" t="str">
            <v>SI</v>
          </cell>
          <cell r="M54" t="str">
            <v>jualopez</v>
          </cell>
          <cell r="N54">
            <v>42591</v>
          </cell>
        </row>
        <row r="55">
          <cell r="D55" t="str">
            <v>Sistemas de tratamiento de aguas residuales</v>
          </cell>
          <cell r="E55" t="str">
            <v>Anual</v>
          </cell>
          <cell r="K55" t="str">
            <v>Sin Reportar</v>
          </cell>
          <cell r="L55" t="str">
            <v>NO</v>
          </cell>
        </row>
        <row r="56">
          <cell r="D56" t="str">
            <v>Personas con manejo adecuado de aguas residuales en la zona rural</v>
          </cell>
          <cell r="E56" t="str">
            <v>Anual</v>
          </cell>
          <cell r="K56" t="str">
            <v>Sin Reportar</v>
          </cell>
          <cell r="L56" t="str">
            <v>NO</v>
          </cell>
        </row>
        <row r="57">
          <cell r="D57" t="str">
            <v>Apoyo en la estructuración e implementación de planes y/o modelos para la provisión de agua potable y saneamiento básico para Pueblos y Comunidades Indígenas en sus territorios, con especial atención en zonas desérticas</v>
          </cell>
          <cell r="E57" t="str">
            <v>Anual</v>
          </cell>
          <cell r="K57" t="str">
            <v>Sin Reportar</v>
          </cell>
          <cell r="L57" t="str">
            <v>NO</v>
          </cell>
        </row>
        <row r="58">
          <cell r="D58" t="str">
            <v>Personas con acceso a agua potable</v>
          </cell>
          <cell r="E58" t="str">
            <v>Anual</v>
          </cell>
          <cell r="K58" t="str">
            <v>Sin Reportar</v>
          </cell>
          <cell r="L58" t="str">
            <v>NO</v>
          </cell>
        </row>
        <row r="59">
          <cell r="D59" t="str">
            <v>Personas con acceso a una solución de alcantarillado</v>
          </cell>
          <cell r="E59" t="str">
            <v>Anual</v>
          </cell>
          <cell r="K59" t="str">
            <v>Sin Reportar</v>
          </cell>
          <cell r="L59" t="str">
            <v>NO</v>
          </cell>
        </row>
        <row r="60">
          <cell r="D60" t="str">
            <v>Municipios con acciones de reducción de  riesgo por desabastecimiento en temportada seca ejecutadas</v>
          </cell>
          <cell r="E60" t="str">
            <v>Semestral</v>
          </cell>
          <cell r="K60" t="str">
            <v>Sin Reportar</v>
          </cell>
          <cell r="L60" t="str">
            <v>NO</v>
          </cell>
        </row>
        <row r="61">
          <cell r="D61" t="str">
            <v>Porcentaje de aguas residuales urbanas tratadas</v>
          </cell>
          <cell r="E61" t="str">
            <v>Anual</v>
          </cell>
          <cell r="K61" t="str">
            <v>Sin Reportar</v>
          </cell>
          <cell r="L61" t="str">
            <v>NO</v>
          </cell>
        </row>
        <row r="62">
          <cell r="D62" t="str">
            <v>Personas con acceso a agua potable en la zona rural</v>
          </cell>
          <cell r="E62" t="str">
            <v>Anual</v>
          </cell>
          <cell r="K62" t="str">
            <v>Sin Reportar</v>
          </cell>
          <cell r="L62" t="str">
            <v>NO</v>
          </cell>
        </row>
        <row r="63">
          <cell r="D63" t="str">
            <v>Porcentaje de Subsidios Familiares de Vivienda en Especie asignados a Población Desplazada en el Programa de Vivienda Gratuita</v>
          </cell>
          <cell r="E63" t="str">
            <v>Mensual</v>
          </cell>
          <cell r="K63" t="str">
            <v>Sin Reportar</v>
          </cell>
          <cell r="L63" t="str">
            <v>NO</v>
          </cell>
        </row>
        <row r="64">
          <cell r="D64" t="str">
            <v>Porcentaje de residuos sólidos municipales aprovechados</v>
          </cell>
          <cell r="E64" t="str">
            <v>Anual</v>
          </cell>
          <cell r="K64" t="str">
            <v>Sin Reportar</v>
          </cell>
          <cell r="L64" t="str">
            <v>NO</v>
          </cell>
        </row>
        <row r="65">
          <cell r="D65" t="str">
            <v>Nuevas personas con acceso a agua potable en la zona rural en la Región Caribe</v>
          </cell>
          <cell r="E65" t="str">
            <v>Anual</v>
          </cell>
          <cell r="K65" t="str">
            <v>Sin Reportar</v>
          </cell>
          <cell r="L65" t="str">
            <v>NO</v>
          </cell>
        </row>
        <row r="66">
          <cell r="D66" t="str">
            <v>Nuevas personas con manejo adecuado de aguas residuales en la zona rural en la región Caribe</v>
          </cell>
          <cell r="E66" t="str">
            <v>Anual</v>
          </cell>
          <cell r="K66" t="str">
            <v>Sin Reportar</v>
          </cell>
          <cell r="L66" t="str">
            <v>NO</v>
          </cell>
        </row>
        <row r="67">
          <cell r="D67" t="str">
            <v>Porcentaje de hogares urbanos en situación de déficit cuantitativo de vivienda - Centro Oriente</v>
          </cell>
          <cell r="E67" t="str">
            <v>Anual</v>
          </cell>
          <cell r="K67" t="str">
            <v>Sin Reportar</v>
          </cell>
          <cell r="L67" t="str">
            <v>NO</v>
          </cell>
        </row>
        <row r="68">
          <cell r="D68" t="str">
            <v>Porcentaje de aguas residuales urbanas tratadas - Eje Cafetero Antioquia</v>
          </cell>
          <cell r="E68" t="str">
            <v>Anual</v>
          </cell>
          <cell r="K68" t="str">
            <v>Sin Reportar</v>
          </cell>
          <cell r="L68" t="str">
            <v>NO</v>
          </cell>
        </row>
        <row r="69">
          <cell r="D69" t="str">
            <v>Porcentaje de hogares en déficit de vivienda cualitativo  - Pacífico</v>
          </cell>
          <cell r="E69" t="str">
            <v>Anual</v>
          </cell>
          <cell r="K69" t="str">
            <v>Sin Reportar</v>
          </cell>
          <cell r="L69" t="str">
            <v>NO</v>
          </cell>
        </row>
        <row r="70">
          <cell r="D70" t="str">
            <v>Personas con manejo adecuado de aguas residuales en la zona rural en la Región Pacífica</v>
          </cell>
          <cell r="E70" t="str">
            <v>Anual</v>
          </cell>
          <cell r="K70" t="str">
            <v>Sin Reportar</v>
          </cell>
          <cell r="L70" t="str">
            <v>NO</v>
          </cell>
        </row>
        <row r="71">
          <cell r="D71" t="str">
            <v>Personas con acceso a agua potable en la zona rural en la Región Pacífica</v>
          </cell>
          <cell r="E71" t="str">
            <v>Anual</v>
          </cell>
          <cell r="K71" t="str">
            <v>Sin Reportar</v>
          </cell>
          <cell r="L71" t="str">
            <v>NO</v>
          </cell>
        </row>
        <row r="72">
          <cell r="D72" t="str">
            <v>Porcentaje de Residuos Sólidos Municipales Aprovechados en la Región Pacífica</v>
          </cell>
          <cell r="E72" t="str">
            <v>Anual</v>
          </cell>
          <cell r="K72" t="str">
            <v>Sin Reportar</v>
          </cell>
          <cell r="L72" t="str">
            <v>NO</v>
          </cell>
        </row>
      </sheetData>
      <sheetData sheetId="7">
        <row r="3">
          <cell r="H3" t="str">
            <v>Indicador</v>
          </cell>
          <cell r="I3" t="str">
            <v>Tipo Indicador</v>
          </cell>
          <cell r="J3" t="str">
            <v>Nivel Indicador</v>
          </cell>
          <cell r="K3" t="str">
            <v>Indicador Básico</v>
          </cell>
          <cell r="L3" t="str">
            <v>Departamentalizado</v>
          </cell>
          <cell r="M3" t="str">
            <v>Es Privado</v>
          </cell>
          <cell r="N3" t="str">
            <v>Vigente</v>
          </cell>
          <cell r="O3" t="str">
            <v>Unidad Medida</v>
          </cell>
          <cell r="P3" t="str">
            <v>Periodicidad</v>
          </cell>
          <cell r="Q3" t="str">
            <v>Acumulación</v>
          </cell>
          <cell r="R3" t="str">
            <v>Línea Base</v>
          </cell>
          <cell r="S3" t="str">
            <v>Meta 2015</v>
          </cell>
          <cell r="T3" t="str">
            <v>Meta 2016</v>
          </cell>
          <cell r="U3" t="str">
            <v>Meta 2017</v>
          </cell>
          <cell r="V3" t="str">
            <v>Meta 2018</v>
          </cell>
          <cell r="W3" t="str">
            <v>Meta Cuatrienio</v>
          </cell>
          <cell r="X3" t="str">
            <v>Avance Anual</v>
          </cell>
          <cell r="Y3" t="str">
            <v>% Avance Anual</v>
          </cell>
          <cell r="Z3" t="str">
            <v>Avance Cuatrienio</v>
          </cell>
          <cell r="AA3" t="str">
            <v xml:space="preserve">Porcentaje Avance Cuatrienio
</v>
          </cell>
          <cell r="AB3" t="str">
            <v>Fecha Corte</v>
          </cell>
          <cell r="AC3" t="str">
            <v>Fecha Modificación</v>
          </cell>
          <cell r="AD3" t="str">
            <v>Avance Cualitativo</v>
          </cell>
          <cell r="AE3" t="str">
            <v>Fecha Corte Avance Cualitativo</v>
          </cell>
          <cell r="AF3" t="str">
            <v>Fecha Actualización Avance Cualitativo</v>
          </cell>
          <cell r="AG3" t="str">
            <v>Gerente de Meta</v>
          </cell>
          <cell r="AH3" t="str">
            <v>Correo Electrónico</v>
          </cell>
          <cell r="AI3" t="str">
            <v>Días Rezago</v>
          </cell>
          <cell r="AJ3" t="str">
            <v>Próximo Corte</v>
          </cell>
          <cell r="AK3" t="str">
            <v>Días Atraso</v>
          </cell>
        </row>
        <row r="4">
          <cell r="H4" t="str">
            <v>Aeropuertos con obras de construcción y ampliación de aeropuertos terminados - Aerocivil</v>
          </cell>
          <cell r="I4" t="str">
            <v>Producto</v>
          </cell>
          <cell r="J4" t="str">
            <v>Sectorial</v>
          </cell>
          <cell r="K4" t="str">
            <v>SI</v>
          </cell>
          <cell r="L4" t="str">
            <v>SI</v>
          </cell>
          <cell r="M4" t="str">
            <v>NO</v>
          </cell>
          <cell r="N4" t="str">
            <v>SI</v>
          </cell>
          <cell r="O4" t="str">
            <v>Número</v>
          </cell>
          <cell r="P4" t="str">
            <v>Mensual</v>
          </cell>
          <cell r="Q4" t="str">
            <v>Acumulado</v>
          </cell>
          <cell r="R4">
            <v>16</v>
          </cell>
          <cell r="S4">
            <v>3</v>
          </cell>
          <cell r="T4">
            <v>8</v>
          </cell>
          <cell r="U4">
            <v>3</v>
          </cell>
          <cell r="V4">
            <v>3</v>
          </cell>
          <cell r="W4">
            <v>17</v>
          </cell>
          <cell r="X4">
            <v>2</v>
          </cell>
          <cell r="Y4">
            <v>25</v>
          </cell>
          <cell r="Z4">
            <v>5</v>
          </cell>
          <cell r="AA4">
            <v>29.411999999999999</v>
          </cell>
          <cell r="AB4">
            <v>42582.208333333299</v>
          </cell>
          <cell r="AC4">
            <v>42591.750854629601</v>
          </cell>
          <cell r="AD4" t="str">
            <v>VIGENCIA 2016: TERMINADO: BUCARAMANGA (Construccion franjas de seguridad y cuartel SEI); EL DORADO (TWR, Obras de urbanismo, Cuartel SEI) Total 2 EN EJECUCION: AGUACHICA (Construcción de Pista, Plataforma y Obras Complementarias); CÚCUTA (Construcción Cal</v>
          </cell>
          <cell r="AE4">
            <v>42582.208333333299</v>
          </cell>
          <cell r="AF4">
            <v>42591.7508544792</v>
          </cell>
          <cell r="AG4" t="str">
            <v>Jairo Suárez</v>
          </cell>
          <cell r="AH4" t="str">
            <v>jairo.suarez@aerocivil.gov.co</v>
          </cell>
          <cell r="AI4">
            <v>0</v>
          </cell>
          <cell r="AJ4">
            <v>42613.208333333299</v>
          </cell>
          <cell r="AK4">
            <v>-21</v>
          </cell>
        </row>
        <row r="5">
          <cell r="H5" t="str">
            <v>Intervenciones terminadas en mantenimiento de infraestructura aeroportuaria  (iguales o superiores a $800 millones)</v>
          </cell>
          <cell r="I5" t="str">
            <v>Producto</v>
          </cell>
          <cell r="J5" t="str">
            <v>Sectorial</v>
          </cell>
          <cell r="K5" t="str">
            <v>SI</v>
          </cell>
          <cell r="L5" t="str">
            <v>NO</v>
          </cell>
          <cell r="M5" t="str">
            <v>NO</v>
          </cell>
          <cell r="N5" t="str">
            <v>SI</v>
          </cell>
          <cell r="O5" t="str">
            <v>Número</v>
          </cell>
          <cell r="P5" t="str">
            <v>Trimestral</v>
          </cell>
          <cell r="Q5" t="str">
            <v>Capacidad</v>
          </cell>
          <cell r="R5">
            <v>82</v>
          </cell>
          <cell r="S5">
            <v>109</v>
          </cell>
          <cell r="T5">
            <v>122</v>
          </cell>
          <cell r="U5">
            <v>130</v>
          </cell>
          <cell r="V5">
            <v>137</v>
          </cell>
          <cell r="W5">
            <v>137</v>
          </cell>
          <cell r="X5">
            <v>99</v>
          </cell>
          <cell r="Y5">
            <v>42.5</v>
          </cell>
          <cell r="Z5">
            <v>99</v>
          </cell>
          <cell r="AA5">
            <v>30.908999999999999</v>
          </cell>
          <cell r="AB5">
            <v>42551.208333333299</v>
          </cell>
          <cell r="AC5">
            <v>42559.654485995401</v>
          </cell>
          <cell r="AD5" t="str">
            <v>VIGENCIA 2015: TERMINADO: VILLAVICENCIO (Mtto. Pista, Plataforma); FLORENCIA (Mtto. Terminal, Cuartel SEI, Infra complementaria) EN EJECUCION: GUAPI (Mtto Pista) PENDIENTE: En proceso administrativo: FLORENCIA (Mtto Pista, Plataforma y Calle rodaje); GUAY</v>
          </cell>
          <cell r="AE5">
            <v>42582.208333333299</v>
          </cell>
          <cell r="AF5">
            <v>42591.752159490701</v>
          </cell>
          <cell r="AG5" t="str">
            <v>Jairo Suárez</v>
          </cell>
          <cell r="AH5" t="str">
            <v>jairo.suarez@aerocivil.gov.co</v>
          </cell>
          <cell r="AI5">
            <v>0</v>
          </cell>
          <cell r="AJ5">
            <v>42643.208333333299</v>
          </cell>
          <cell r="AK5">
            <v>-50</v>
          </cell>
        </row>
        <row r="6">
          <cell r="H6" t="str">
            <v>Aeropuertos para la prosperidad intervenidos - Aerocivil</v>
          </cell>
          <cell r="I6" t="str">
            <v>Producto</v>
          </cell>
          <cell r="J6" t="str">
            <v>Sectorial</v>
          </cell>
          <cell r="K6" t="str">
            <v>SI</v>
          </cell>
          <cell r="L6" t="str">
            <v>SI</v>
          </cell>
          <cell r="M6" t="str">
            <v>NO</v>
          </cell>
          <cell r="N6" t="str">
            <v>SI</v>
          </cell>
          <cell r="O6" t="str">
            <v>Número</v>
          </cell>
          <cell r="P6" t="str">
            <v>Mensual</v>
          </cell>
          <cell r="Q6" t="str">
            <v>Acumulado</v>
          </cell>
          <cell r="R6">
            <v>32</v>
          </cell>
          <cell r="S6">
            <v>7</v>
          </cell>
          <cell r="T6">
            <v>6</v>
          </cell>
          <cell r="U6">
            <v>6</v>
          </cell>
          <cell r="V6">
            <v>15</v>
          </cell>
          <cell r="W6">
            <v>34</v>
          </cell>
          <cell r="X6">
            <v>5</v>
          </cell>
          <cell r="Y6">
            <v>83.332999999999998</v>
          </cell>
          <cell r="Z6">
            <v>5</v>
          </cell>
          <cell r="AA6">
            <v>14.706</v>
          </cell>
          <cell r="AB6">
            <v>42582.208333333299</v>
          </cell>
          <cell r="AC6">
            <v>42591.7529881597</v>
          </cell>
          <cell r="AD6" t="str">
            <v>VIGENCIA 2015: TERMINADOS: CAPURGANÁ (Mtto Pista, Plataforma), BAHIA SOLANO (Mtto Pista, Plataforma), PUERTO INIRIDA (Mtto Pista), SOGAMOSO (Mtto Pista), SAN JOSE GUAVIARE (Mtto Pista, Plataforma). PENDIENTE: PUERTO LEGUIZAMO (Mtto Pista) en proceso admin</v>
          </cell>
          <cell r="AE6">
            <v>42582.208333333299</v>
          </cell>
          <cell r="AF6">
            <v>42591.752988043998</v>
          </cell>
          <cell r="AG6" t="str">
            <v>Jairo Suárez</v>
          </cell>
          <cell r="AH6" t="str">
            <v>jairo.suarez@aerocivil.gov.co</v>
          </cell>
          <cell r="AI6">
            <v>0</v>
          </cell>
          <cell r="AJ6">
            <v>42613.208333333299</v>
          </cell>
          <cell r="AK6">
            <v>-21</v>
          </cell>
        </row>
        <row r="7">
          <cell r="H7" t="str">
            <v>Aeropuertos intervenidos con obras de construcción (torres de control,  terminales, pistas, plataformas, calles de rodaje, cuartel de bomberos, cerramientos) y/o mantenimiento de infraestructura aeroportuaria</v>
          </cell>
          <cell r="I7" t="str">
            <v>Producto</v>
          </cell>
          <cell r="J7" t="str">
            <v>Sectorial</v>
          </cell>
          <cell r="K7" t="str">
            <v>NO</v>
          </cell>
          <cell r="L7" t="str">
            <v>SI</v>
          </cell>
          <cell r="M7" t="str">
            <v>NO</v>
          </cell>
          <cell r="N7" t="str">
            <v>SI</v>
          </cell>
          <cell r="O7" t="str">
            <v>Número</v>
          </cell>
          <cell r="P7" t="str">
            <v>Mensual</v>
          </cell>
          <cell r="Q7" t="str">
            <v>Acumulado</v>
          </cell>
          <cell r="R7">
            <v>11</v>
          </cell>
          <cell r="S7">
            <v>17</v>
          </cell>
          <cell r="T7">
            <v>16</v>
          </cell>
          <cell r="U7">
            <v>7</v>
          </cell>
          <cell r="V7">
            <v>8</v>
          </cell>
          <cell r="W7">
            <v>48</v>
          </cell>
          <cell r="X7">
            <v>7</v>
          </cell>
          <cell r="Y7">
            <v>43.75</v>
          </cell>
          <cell r="Z7">
            <v>13</v>
          </cell>
          <cell r="AA7">
            <v>27.082999999999998</v>
          </cell>
          <cell r="AB7">
            <v>42582.208333333299</v>
          </cell>
          <cell r="AC7">
            <v>42591.760610682897</v>
          </cell>
          <cell r="AD7" t="str">
            <v>VIGENCIA 2015: TERMINADOS: IPIALES (Constr Pista, Obras complementarias); POPAYAN (Mtto Terminal); NUQUI (Constr Cerramiento); VILLAGARZON (Mtto Pista); TRINIDAD (Mtto Pista plataforma y zonas de seguridad); PTO ASIS (Mtto Plataforma y calle de rodaje); A</v>
          </cell>
          <cell r="AE7">
            <v>42582.208333333299</v>
          </cell>
          <cell r="AF7">
            <v>42591.7606105671</v>
          </cell>
          <cell r="AG7" t="str">
            <v>Jairo Suárez</v>
          </cell>
          <cell r="AH7" t="str">
            <v>jairo.suarez@aerocivil.gov.co</v>
          </cell>
          <cell r="AI7">
            <v>0</v>
          </cell>
          <cell r="AJ7">
            <v>42613.208333333299</v>
          </cell>
          <cell r="AK7">
            <v>-21</v>
          </cell>
        </row>
        <row r="8">
          <cell r="H8" t="str">
            <v>Pasajeros movilizados por años entre los aeropuertos del país (millones)</v>
          </cell>
          <cell r="I8" t="str">
            <v>Resultado</v>
          </cell>
          <cell r="J8" t="str">
            <v>Sectorial</v>
          </cell>
          <cell r="K8" t="str">
            <v>NO</v>
          </cell>
          <cell r="L8" t="str">
            <v>NO</v>
          </cell>
          <cell r="M8" t="str">
            <v>NO</v>
          </cell>
          <cell r="N8" t="str">
            <v>SI</v>
          </cell>
          <cell r="O8" t="str">
            <v>Pasajeros</v>
          </cell>
          <cell r="P8" t="str">
            <v>Mensual</v>
          </cell>
          <cell r="Q8" t="str">
            <v>Flujo</v>
          </cell>
          <cell r="R8">
            <v>31</v>
          </cell>
          <cell r="S8">
            <v>34.700000000000003</v>
          </cell>
          <cell r="T8">
            <v>38.700000000000003</v>
          </cell>
          <cell r="U8">
            <v>42.5</v>
          </cell>
          <cell r="V8">
            <v>46</v>
          </cell>
          <cell r="W8">
            <v>46</v>
          </cell>
          <cell r="X8">
            <v>17.11</v>
          </cell>
          <cell r="Y8">
            <v>44.212000000000003</v>
          </cell>
          <cell r="Z8">
            <v>34.130000000000003</v>
          </cell>
          <cell r="AA8">
            <v>74.195999999999998</v>
          </cell>
          <cell r="AB8">
            <v>42551.208333333299</v>
          </cell>
          <cell r="AC8">
            <v>42586.635671909702</v>
          </cell>
          <cell r="AD8" t="str">
            <v>En el primer semestre de 2016, los pasajeros Origen-Destino se incrementaron en 6,3% con respecto a igual periodo de 2015.</v>
          </cell>
          <cell r="AE8">
            <v>42551.208333333299</v>
          </cell>
          <cell r="AF8">
            <v>42586.635671794</v>
          </cell>
          <cell r="AG8" t="str">
            <v>Eduardo Enrique Tovar Añez</v>
          </cell>
          <cell r="AH8" t="str">
            <v>eduardo.tovar@aerocivil.gov.co</v>
          </cell>
          <cell r="AI8">
            <v>30</v>
          </cell>
          <cell r="AJ8">
            <v>42581.208333333299</v>
          </cell>
          <cell r="AK8">
            <v>-20</v>
          </cell>
        </row>
        <row r="9">
          <cell r="H9" t="str">
            <v>Kilómetros de calzadas construidas a través de concesión</v>
          </cell>
          <cell r="I9" t="str">
            <v>Producto</v>
          </cell>
          <cell r="J9" t="str">
            <v>Sectorial</v>
          </cell>
          <cell r="K9" t="str">
            <v>SI</v>
          </cell>
          <cell r="L9" t="str">
            <v>NO</v>
          </cell>
          <cell r="M9" t="str">
            <v>NO</v>
          </cell>
          <cell r="N9" t="str">
            <v>SI</v>
          </cell>
          <cell r="O9" t="str">
            <v>Kilómetros</v>
          </cell>
          <cell r="P9" t="str">
            <v>Mensual</v>
          </cell>
          <cell r="Q9" t="str">
            <v>Capacidad</v>
          </cell>
          <cell r="R9">
            <v>1796</v>
          </cell>
          <cell r="S9">
            <v>2126</v>
          </cell>
          <cell r="T9">
            <v>2456</v>
          </cell>
          <cell r="U9">
            <v>2786</v>
          </cell>
          <cell r="V9">
            <v>3116</v>
          </cell>
          <cell r="W9">
            <v>3116</v>
          </cell>
          <cell r="X9">
            <v>2125.7600000000002</v>
          </cell>
          <cell r="Y9">
            <v>49.963999999999999</v>
          </cell>
          <cell r="Z9">
            <v>2125.7600000000002</v>
          </cell>
          <cell r="AA9">
            <v>24.981999999999999</v>
          </cell>
          <cell r="AB9">
            <v>42551.208333333299</v>
          </cell>
          <cell r="AC9">
            <v>42585.727220949098</v>
          </cell>
          <cell r="AD9" t="str">
            <v>Se lleva el 22 % de la meta del año, de los cuales se lleva construcción de 62,58 km de doble calzada y 10,40 km en calzada sencilla en la red concesionada.</v>
          </cell>
          <cell r="AE9">
            <v>42551.208333333299</v>
          </cell>
          <cell r="AF9">
            <v>42585.727220752298</v>
          </cell>
          <cell r="AG9" t="str">
            <v>Poldy Paola Osorio</v>
          </cell>
          <cell r="AH9" t="str">
            <v>posorio@ani.gov.co</v>
          </cell>
          <cell r="AI9">
            <v>30</v>
          </cell>
          <cell r="AJ9">
            <v>42581.208333333299</v>
          </cell>
          <cell r="AK9">
            <v>-20</v>
          </cell>
        </row>
        <row r="10">
          <cell r="H10" t="str">
            <v>Kilómetros de Vías intervenidas bajo esquema de APP</v>
          </cell>
          <cell r="I10" t="str">
            <v>Producto</v>
          </cell>
          <cell r="J10" t="str">
            <v>Sectorial</v>
          </cell>
          <cell r="K10" t="str">
            <v>SI</v>
          </cell>
          <cell r="L10" t="str">
            <v>NO</v>
          </cell>
          <cell r="M10" t="str">
            <v>NO</v>
          </cell>
          <cell r="N10" t="str">
            <v>SI</v>
          </cell>
          <cell r="O10" t="str">
            <v>Kilómetros</v>
          </cell>
          <cell r="P10" t="str">
            <v>Mensual</v>
          </cell>
          <cell r="Q10" t="str">
            <v>Capacidad</v>
          </cell>
          <cell r="R10">
            <v>6595</v>
          </cell>
          <cell r="S10">
            <v>8083</v>
          </cell>
          <cell r="T10">
            <v>10160</v>
          </cell>
          <cell r="U10">
            <v>10861</v>
          </cell>
          <cell r="V10">
            <v>11698</v>
          </cell>
          <cell r="W10">
            <v>11698</v>
          </cell>
          <cell r="X10">
            <v>10335</v>
          </cell>
          <cell r="Y10">
            <v>100</v>
          </cell>
          <cell r="Z10">
            <v>10335</v>
          </cell>
          <cell r="AA10">
            <v>73.290000000000006</v>
          </cell>
          <cell r="AB10">
            <v>42551.208333333299</v>
          </cell>
          <cell r="AC10">
            <v>42585.725524502297</v>
          </cell>
          <cell r="AD10" t="str">
            <v>En el mes de Junio no se firmaron actas de inicio de proyectos 4G</v>
          </cell>
          <cell r="AE10">
            <v>42551.208333333299</v>
          </cell>
          <cell r="AF10">
            <v>42585.725524340298</v>
          </cell>
          <cell r="AG10" t="str">
            <v>Poldy Paola Osorio</v>
          </cell>
          <cell r="AH10" t="str">
            <v>posorio@ani.gov.co</v>
          </cell>
          <cell r="AI10">
            <v>30</v>
          </cell>
          <cell r="AJ10">
            <v>42581.208333333299</v>
          </cell>
          <cell r="AK10">
            <v>-20</v>
          </cell>
        </row>
        <row r="11">
          <cell r="H11" t="str">
            <v>Inversión privada en infraestructura de carretera (billones de $ acumulados en el cuatrienio) - ANI</v>
          </cell>
          <cell r="I11" t="str">
            <v>Resultado</v>
          </cell>
          <cell r="J11" t="str">
            <v>Sectorial</v>
          </cell>
          <cell r="K11" t="str">
            <v>SI</v>
          </cell>
          <cell r="L11" t="str">
            <v>NO</v>
          </cell>
          <cell r="M11" t="str">
            <v>NO</v>
          </cell>
          <cell r="N11" t="str">
            <v>SI</v>
          </cell>
          <cell r="O11" t="str">
            <v>Billones de pesos</v>
          </cell>
          <cell r="P11" t="str">
            <v>Trimestral</v>
          </cell>
          <cell r="Q11" t="str">
            <v>Acumulado</v>
          </cell>
          <cell r="R11">
            <v>11.4</v>
          </cell>
          <cell r="S11">
            <v>3.5</v>
          </cell>
          <cell r="T11">
            <v>5</v>
          </cell>
          <cell r="U11">
            <v>7</v>
          </cell>
          <cell r="V11">
            <v>8.5</v>
          </cell>
          <cell r="W11">
            <v>24</v>
          </cell>
          <cell r="X11">
            <v>1.7</v>
          </cell>
          <cell r="Y11">
            <v>34</v>
          </cell>
          <cell r="Z11">
            <v>5.15</v>
          </cell>
          <cell r="AA11">
            <v>21.457999999999998</v>
          </cell>
          <cell r="AB11">
            <v>42551.208333333299</v>
          </cell>
          <cell r="AC11">
            <v>42587.390519444401</v>
          </cell>
          <cell r="AD11" t="str">
            <v>Se estima una inversión acumulada a Junio de 216 de 1.7 billones en el modo carretero.</v>
          </cell>
          <cell r="AE11">
            <v>42551.208333333299</v>
          </cell>
          <cell r="AF11">
            <v>42587.390519294</v>
          </cell>
          <cell r="AG11" t="str">
            <v>Poldy Paola Osorio</v>
          </cell>
          <cell r="AH11" t="str">
            <v>posorio@ani.gov.co</v>
          </cell>
          <cell r="AI11">
            <v>90</v>
          </cell>
          <cell r="AJ11">
            <v>42643.208333333299</v>
          </cell>
          <cell r="AK11">
            <v>-140</v>
          </cell>
        </row>
        <row r="12">
          <cell r="H12" t="str">
            <v>Inversión privada en infraestructura férrea, aeroportuaria y portuaria  (billones de $ acumulados en el cuatrienio) - ANI</v>
          </cell>
          <cell r="I12" t="str">
            <v>Resultado</v>
          </cell>
          <cell r="J12" t="str">
            <v>Sectorial</v>
          </cell>
          <cell r="K12" t="str">
            <v>SI</v>
          </cell>
          <cell r="L12" t="str">
            <v>NO</v>
          </cell>
          <cell r="M12" t="str">
            <v>NO</v>
          </cell>
          <cell r="N12" t="str">
            <v>SI</v>
          </cell>
          <cell r="O12" t="str">
            <v>Billones de pesos</v>
          </cell>
          <cell r="P12" t="str">
            <v>Trimestral</v>
          </cell>
          <cell r="Q12" t="str">
            <v>Acumulado</v>
          </cell>
          <cell r="R12">
            <v>4.18</v>
          </cell>
          <cell r="S12">
            <v>1.05</v>
          </cell>
          <cell r="T12">
            <v>1.08</v>
          </cell>
          <cell r="U12">
            <v>1.1399999999999999</v>
          </cell>
          <cell r="V12">
            <v>1.5</v>
          </cell>
          <cell r="W12">
            <v>4.7699999999999996</v>
          </cell>
          <cell r="X12">
            <v>0.54</v>
          </cell>
          <cell r="Y12">
            <v>50</v>
          </cell>
          <cell r="Z12">
            <v>1.94</v>
          </cell>
          <cell r="AA12">
            <v>40.670999999999999</v>
          </cell>
          <cell r="AB12">
            <v>42551.208333333299</v>
          </cell>
          <cell r="AC12">
            <v>42587.390177465299</v>
          </cell>
          <cell r="AD12" t="str">
            <v>Se estima una inversión acumulada a junio de 2016 de 0.54 billones en los modos portuarios, aeroportuario y férreo.</v>
          </cell>
          <cell r="AE12">
            <v>42551.208333333299</v>
          </cell>
          <cell r="AF12">
            <v>42587.390177349502</v>
          </cell>
          <cell r="AG12" t="str">
            <v>Poldy Paola Osorio</v>
          </cell>
          <cell r="AH12" t="str">
            <v>posorio@ani.gov.co</v>
          </cell>
          <cell r="AI12">
            <v>90</v>
          </cell>
          <cell r="AJ12">
            <v>42643.208333333299</v>
          </cell>
          <cell r="AK12">
            <v>-140</v>
          </cell>
        </row>
        <row r="13">
          <cell r="H13" t="str">
            <v>Número de proyectos en ejecución Programa 4G</v>
          </cell>
          <cell r="I13" t="str">
            <v>Producto</v>
          </cell>
          <cell r="J13" t="str">
            <v>Sectorial</v>
          </cell>
          <cell r="K13" t="str">
            <v>NO</v>
          </cell>
          <cell r="L13" t="str">
            <v>NO</v>
          </cell>
          <cell r="M13" t="str">
            <v>NO</v>
          </cell>
          <cell r="N13" t="str">
            <v>SI</v>
          </cell>
          <cell r="O13" t="str">
            <v>Número</v>
          </cell>
          <cell r="P13" t="str">
            <v>Mensual</v>
          </cell>
          <cell r="Q13" t="str">
            <v>Capacidad</v>
          </cell>
          <cell r="R13">
            <v>6</v>
          </cell>
          <cell r="S13">
            <v>20</v>
          </cell>
          <cell r="T13">
            <v>36</v>
          </cell>
          <cell r="W13">
            <v>36</v>
          </cell>
          <cell r="X13">
            <v>26</v>
          </cell>
          <cell r="Y13">
            <v>66.667000000000002</v>
          </cell>
          <cell r="Z13">
            <v>26</v>
          </cell>
          <cell r="AA13">
            <v>66.667000000000002</v>
          </cell>
          <cell r="AB13">
            <v>42551.208333333299</v>
          </cell>
          <cell r="AC13">
            <v>42585.725321759302</v>
          </cell>
          <cell r="AD13" t="str">
            <v>En el mes de junio no se firmaron actas de inicio de los proyectos del programa de 4G.</v>
          </cell>
          <cell r="AE13">
            <v>42551.208333333299</v>
          </cell>
          <cell r="AF13">
            <v>42585.725321608799</v>
          </cell>
          <cell r="AG13" t="str">
            <v>Poldy Paola Osorio</v>
          </cell>
          <cell r="AH13" t="str">
            <v>posorio@ani.gov.co</v>
          </cell>
          <cell r="AI13">
            <v>30</v>
          </cell>
          <cell r="AJ13">
            <v>42581.208333333299</v>
          </cell>
          <cell r="AK13">
            <v>-20</v>
          </cell>
        </row>
        <row r="14">
          <cell r="H14" t="str">
            <v>Número de Proyectos Adjudicados</v>
          </cell>
          <cell r="I14" t="str">
            <v>Producto</v>
          </cell>
          <cell r="J14" t="str">
            <v>Sectorial</v>
          </cell>
          <cell r="K14" t="str">
            <v>NO</v>
          </cell>
          <cell r="L14" t="str">
            <v>NO</v>
          </cell>
          <cell r="M14" t="str">
            <v>NO</v>
          </cell>
          <cell r="N14" t="str">
            <v>SI</v>
          </cell>
          <cell r="O14" t="str">
            <v>Número</v>
          </cell>
          <cell r="P14" t="str">
            <v>Mensual</v>
          </cell>
          <cell r="Q14" t="str">
            <v>Capacidad</v>
          </cell>
          <cell r="R14">
            <v>10</v>
          </cell>
          <cell r="S14">
            <v>26</v>
          </cell>
          <cell r="T14">
            <v>36</v>
          </cell>
          <cell r="W14">
            <v>36</v>
          </cell>
          <cell r="X14">
            <v>29</v>
          </cell>
          <cell r="Y14">
            <v>73.076999999999998</v>
          </cell>
          <cell r="Z14">
            <v>29</v>
          </cell>
          <cell r="AA14">
            <v>73.076999999999998</v>
          </cell>
          <cell r="AB14">
            <v>42551.208333333299</v>
          </cell>
          <cell r="AC14">
            <v>42585.724911770798</v>
          </cell>
          <cell r="AD14" t="str">
            <v>No se adjudicaron proyectos de APP en el mes de junio</v>
          </cell>
          <cell r="AE14">
            <v>42551.208333333299</v>
          </cell>
          <cell r="AF14">
            <v>42585.724911608799</v>
          </cell>
          <cell r="AG14" t="str">
            <v>Poldy Paola Osorio</v>
          </cell>
          <cell r="AH14" t="str">
            <v>posorio@ani.gov.co</v>
          </cell>
          <cell r="AI14">
            <v>30</v>
          </cell>
          <cell r="AJ14">
            <v>42581.208333333299</v>
          </cell>
          <cell r="AK14">
            <v>-20</v>
          </cell>
        </row>
        <row r="15">
          <cell r="H15" t="str">
            <v>Kilómetros de red férrea en operación - ANI</v>
          </cell>
          <cell r="I15" t="str">
            <v>Producto</v>
          </cell>
          <cell r="J15" t="str">
            <v>Sectorial</v>
          </cell>
          <cell r="K15" t="str">
            <v>SI</v>
          </cell>
          <cell r="L15" t="str">
            <v>NO</v>
          </cell>
          <cell r="M15" t="str">
            <v>NO</v>
          </cell>
          <cell r="N15" t="str">
            <v>SI</v>
          </cell>
          <cell r="O15" t="str">
            <v>Kilómetros</v>
          </cell>
          <cell r="P15" t="str">
            <v>Mensual</v>
          </cell>
          <cell r="Q15" t="str">
            <v>Capacidad</v>
          </cell>
          <cell r="R15">
            <v>628</v>
          </cell>
          <cell r="S15">
            <v>1026</v>
          </cell>
          <cell r="T15">
            <v>1283</v>
          </cell>
          <cell r="W15">
            <v>1283</v>
          </cell>
          <cell r="X15">
            <v>1507</v>
          </cell>
          <cell r="Y15">
            <v>100</v>
          </cell>
          <cell r="Z15">
            <v>1507</v>
          </cell>
          <cell r="AA15">
            <v>100</v>
          </cell>
          <cell r="AB15">
            <v>42551.208333333299</v>
          </cell>
          <cell r="AC15">
            <v>42585.724713738397</v>
          </cell>
          <cell r="AD15" t="str">
            <v>Se cumplió con la meta del Cuatrienio y no se tiene previsto dejar mas Km en condiciones de operación para este año.</v>
          </cell>
          <cell r="AE15">
            <v>42551.208333333299</v>
          </cell>
          <cell r="AF15">
            <v>42585.724713576397</v>
          </cell>
          <cell r="AG15" t="str">
            <v>Poldy Paola Osorio</v>
          </cell>
          <cell r="AH15" t="str">
            <v>posorio@ani.gov.co</v>
          </cell>
          <cell r="AI15">
            <v>30</v>
          </cell>
          <cell r="AJ15">
            <v>42581.208333333299</v>
          </cell>
          <cell r="AK15">
            <v>-20</v>
          </cell>
        </row>
        <row r="16">
          <cell r="H16" t="str">
            <v>Kilómetros de corredor fluvial mantenidos</v>
          </cell>
          <cell r="I16" t="str">
            <v>Producto</v>
          </cell>
          <cell r="J16" t="str">
            <v>Sectorial</v>
          </cell>
          <cell r="K16" t="str">
            <v>SI</v>
          </cell>
          <cell r="L16" t="str">
            <v>NO</v>
          </cell>
          <cell r="M16" t="str">
            <v>NO</v>
          </cell>
          <cell r="N16" t="str">
            <v>SI</v>
          </cell>
          <cell r="O16" t="str">
            <v>Kilómetros</v>
          </cell>
          <cell r="P16" t="str">
            <v>Mensual</v>
          </cell>
          <cell r="Q16" t="str">
            <v>Stock</v>
          </cell>
          <cell r="R16">
            <v>1025</v>
          </cell>
          <cell r="S16">
            <v>1023</v>
          </cell>
          <cell r="T16">
            <v>1023</v>
          </cell>
          <cell r="U16">
            <v>1023</v>
          </cell>
          <cell r="V16">
            <v>1023</v>
          </cell>
          <cell r="W16">
            <v>1023</v>
          </cell>
          <cell r="X16">
            <v>1023</v>
          </cell>
          <cell r="Y16">
            <v>100</v>
          </cell>
          <cell r="Z16">
            <v>1023</v>
          </cell>
          <cell r="AA16">
            <v>100</v>
          </cell>
          <cell r="AB16">
            <v>42582.208333333299</v>
          </cell>
          <cell r="AC16">
            <v>42585.729070833302</v>
          </cell>
          <cell r="AD16" t="str">
            <v xml:space="preserve">El indicador reporta los kilómetros de canal navegable mantenidos. </v>
          </cell>
          <cell r="AE16">
            <v>42582.208333333299</v>
          </cell>
          <cell r="AF16">
            <v>42585.7290707176</v>
          </cell>
          <cell r="AG16" t="str">
            <v>Lyda Patricia Alvarez</v>
          </cell>
          <cell r="AH16" t="str">
            <v>Lyda.alvarez@cormagdalena.gov.co</v>
          </cell>
          <cell r="AI16">
            <v>7</v>
          </cell>
          <cell r="AJ16">
            <v>42613.208333333299</v>
          </cell>
          <cell r="AK16">
            <v>-28</v>
          </cell>
        </row>
        <row r="17">
          <cell r="H17" t="str">
            <v>Kilómetros de vías con pavimento - Invías</v>
          </cell>
          <cell r="I17" t="str">
            <v>Producto</v>
          </cell>
          <cell r="J17" t="str">
            <v>Sectorial</v>
          </cell>
          <cell r="K17" t="str">
            <v>SI</v>
          </cell>
          <cell r="L17" t="str">
            <v>NO</v>
          </cell>
          <cell r="M17" t="str">
            <v>NO</v>
          </cell>
          <cell r="N17" t="str">
            <v>SI</v>
          </cell>
          <cell r="O17" t="str">
            <v>Kilómetros</v>
          </cell>
          <cell r="P17" t="str">
            <v>Mensual</v>
          </cell>
          <cell r="Q17" t="str">
            <v>Capacidad</v>
          </cell>
          <cell r="R17">
            <v>8454</v>
          </cell>
          <cell r="S17">
            <v>8569</v>
          </cell>
          <cell r="T17">
            <v>8676</v>
          </cell>
          <cell r="U17">
            <v>8680</v>
          </cell>
          <cell r="V17">
            <v>8680</v>
          </cell>
          <cell r="W17">
            <v>8680</v>
          </cell>
          <cell r="X17">
            <v>8547.9699999999993</v>
          </cell>
          <cell r="Y17">
            <v>42.329000000000001</v>
          </cell>
          <cell r="Z17">
            <v>8547.9699999999993</v>
          </cell>
          <cell r="AA17">
            <v>41.58</v>
          </cell>
          <cell r="AB17">
            <v>42551.208333333299</v>
          </cell>
          <cell r="AC17">
            <v>42586.635491435198</v>
          </cell>
          <cell r="AD17" t="str">
            <v>La línea base de los Km de vías con pavimento es de 8.454 Km. En año 2015 se realizó 78,3 Km, de para un Acumulado de 8.532,30 kilómetros. De Enero a Junio de 2016 se han ejecutado 15,67 Km para un acumulado de 8.547,97 Km, a través de los contratos en ej</v>
          </cell>
          <cell r="AE17">
            <v>42551.208333333299</v>
          </cell>
          <cell r="AF17">
            <v>42586.635491203699</v>
          </cell>
          <cell r="AG17" t="str">
            <v>Ernesto  Correo Valderrama</v>
          </cell>
          <cell r="AH17" t="str">
            <v>ecorreav@invias.gov.co</v>
          </cell>
          <cell r="AI17">
            <v>30</v>
          </cell>
          <cell r="AJ17">
            <v>42581.208333333299</v>
          </cell>
          <cell r="AK17">
            <v>-20</v>
          </cell>
        </row>
        <row r="18">
          <cell r="H18" t="str">
            <v>Kilómetros de placa huella construida</v>
          </cell>
          <cell r="I18" t="str">
            <v>Producto</v>
          </cell>
          <cell r="J18" t="str">
            <v>Sectorial</v>
          </cell>
          <cell r="K18" t="str">
            <v>SI</v>
          </cell>
          <cell r="L18" t="str">
            <v>NO</v>
          </cell>
          <cell r="M18" t="str">
            <v>NO</v>
          </cell>
          <cell r="N18" t="str">
            <v>SI</v>
          </cell>
          <cell r="O18" t="str">
            <v>Kilómetros</v>
          </cell>
          <cell r="P18" t="str">
            <v>Mensual</v>
          </cell>
          <cell r="Q18" t="str">
            <v>Capacidad</v>
          </cell>
          <cell r="R18">
            <v>1300</v>
          </cell>
          <cell r="S18">
            <v>1461</v>
          </cell>
          <cell r="T18">
            <v>1597</v>
          </cell>
          <cell r="U18">
            <v>1672</v>
          </cell>
          <cell r="V18">
            <v>1800</v>
          </cell>
          <cell r="W18">
            <v>1800</v>
          </cell>
          <cell r="X18">
            <v>1620.83</v>
          </cell>
          <cell r="Y18">
            <v>100</v>
          </cell>
          <cell r="Z18">
            <v>1620.83</v>
          </cell>
          <cell r="AA18">
            <v>64.165999999999997</v>
          </cell>
          <cell r="AB18">
            <v>42551.208333333299</v>
          </cell>
          <cell r="AC18">
            <v>42586.635146527798</v>
          </cell>
          <cell r="AD18" t="str">
            <v>La línea base de los Km de vías con Placa Huella es de1,300 Km. Avance año 2015: se reporto la construcción acumulada de 159,27 Km de placa huella. Entre Enero y Junio se reporta 161,56 Km a través de los Convenios en ejecución suscritos con las entidades</v>
          </cell>
          <cell r="AE18">
            <v>42551.208333333299</v>
          </cell>
          <cell r="AF18">
            <v>42586.635146377303</v>
          </cell>
          <cell r="AG18" t="str">
            <v>Ernesto  Correo Valderrama</v>
          </cell>
          <cell r="AH18" t="str">
            <v>ecorreav@invias.gov.co</v>
          </cell>
          <cell r="AI18">
            <v>30</v>
          </cell>
          <cell r="AJ18">
            <v>42581.208333333299</v>
          </cell>
          <cell r="AK18">
            <v>-20</v>
          </cell>
        </row>
        <row r="19">
          <cell r="H19" t="str">
            <v>Kilómetros de calzadas construidas no concesionadas</v>
          </cell>
          <cell r="I19" t="str">
            <v>Producto</v>
          </cell>
          <cell r="J19" t="str">
            <v>Sectorial</v>
          </cell>
          <cell r="K19" t="str">
            <v>SI</v>
          </cell>
          <cell r="L19" t="str">
            <v>NO</v>
          </cell>
          <cell r="M19" t="str">
            <v>NO</v>
          </cell>
          <cell r="N19" t="str">
            <v>SI</v>
          </cell>
          <cell r="O19" t="str">
            <v>Kilómetros</v>
          </cell>
          <cell r="P19" t="str">
            <v>Mensual</v>
          </cell>
          <cell r="Q19" t="str">
            <v>Capacidad</v>
          </cell>
          <cell r="R19">
            <v>166</v>
          </cell>
          <cell r="S19">
            <v>175.87</v>
          </cell>
          <cell r="T19">
            <v>176.37</v>
          </cell>
          <cell r="U19">
            <v>176.94</v>
          </cell>
          <cell r="V19">
            <v>180</v>
          </cell>
          <cell r="W19">
            <v>180</v>
          </cell>
          <cell r="X19">
            <v>185.97</v>
          </cell>
          <cell r="Y19">
            <v>100</v>
          </cell>
          <cell r="Z19">
            <v>185.97</v>
          </cell>
          <cell r="AA19">
            <v>100</v>
          </cell>
          <cell r="AB19">
            <v>42551.208333333299</v>
          </cell>
          <cell r="AC19">
            <v>42587.390855555597</v>
          </cell>
          <cell r="AD19" t="str">
            <v>"La línea base de segunda calzada construida es de 166 Km. en el Año 2015 se reporta un avance de 15,94 Km en la construcción de segunda calzada terminada. Linea Base Acumulada a Dic 2015 es de 181,94 entre enero y Junio 2016 se reporta 4,03 Km en Obras A</v>
          </cell>
          <cell r="AE19">
            <v>42551.208333333299</v>
          </cell>
          <cell r="AF19">
            <v>42587.390855405101</v>
          </cell>
          <cell r="AG19" t="str">
            <v>Ernesto  Correo Valderrama</v>
          </cell>
          <cell r="AH19" t="str">
            <v>ecorreav@invias.gov.co</v>
          </cell>
          <cell r="AI19">
            <v>30</v>
          </cell>
          <cell r="AJ19">
            <v>42581.208333333299</v>
          </cell>
          <cell r="AK19">
            <v>-20</v>
          </cell>
        </row>
        <row r="20">
          <cell r="H20" t="str">
            <v>Nuevos Kilómetros de vías con rehabilitación y mantenimiento - Invías</v>
          </cell>
          <cell r="I20" t="str">
            <v>Producto</v>
          </cell>
          <cell r="J20" t="str">
            <v>Sectorial</v>
          </cell>
          <cell r="K20" t="str">
            <v>SI</v>
          </cell>
          <cell r="L20" t="str">
            <v>NO</v>
          </cell>
          <cell r="M20" t="str">
            <v>NO</v>
          </cell>
          <cell r="N20" t="str">
            <v>SI</v>
          </cell>
          <cell r="O20" t="str">
            <v>Kilómetros</v>
          </cell>
          <cell r="P20" t="str">
            <v>Mensual</v>
          </cell>
          <cell r="Q20" t="str">
            <v>Capacidad</v>
          </cell>
          <cell r="R20">
            <v>0</v>
          </cell>
          <cell r="S20">
            <v>106</v>
          </cell>
          <cell r="T20">
            <v>146</v>
          </cell>
          <cell r="U20">
            <v>279</v>
          </cell>
          <cell r="V20">
            <v>400</v>
          </cell>
          <cell r="W20">
            <v>400</v>
          </cell>
          <cell r="X20">
            <v>498.6</v>
          </cell>
          <cell r="Y20">
            <v>100</v>
          </cell>
          <cell r="Z20">
            <v>498.6</v>
          </cell>
          <cell r="AA20">
            <v>100</v>
          </cell>
          <cell r="AB20">
            <v>42551.208333333299</v>
          </cell>
          <cell r="AC20">
            <v>42586.636556863399</v>
          </cell>
          <cell r="AD20" t="str">
            <v xml:space="preserve">Linea Base cero; Avance año 2015: 457,42 Km con Rehabilitación y Mantenimiento Periodico Mantenimiento 203,19 Km y Rehabilitación 254,23 Km Avance Enero a Junio Rehabilitados 8,83 Km y Mantenimiento Periodico 32,35 Km para un acumulado de 498,60 Km Entre </v>
          </cell>
          <cell r="AE20">
            <v>42551.208333333299</v>
          </cell>
          <cell r="AF20">
            <v>42586.636556712998</v>
          </cell>
          <cell r="AG20" t="str">
            <v>Ernesto  Correo Valderrama</v>
          </cell>
          <cell r="AH20" t="str">
            <v>ecorreav@invias.gov.co</v>
          </cell>
          <cell r="AI20">
            <v>30</v>
          </cell>
          <cell r="AJ20">
            <v>42581.208333333299</v>
          </cell>
          <cell r="AK20">
            <v>-20</v>
          </cell>
        </row>
        <row r="21">
          <cell r="H21" t="str">
            <v>Obras de mantenimiento y profundización a canales de acceso - Invías</v>
          </cell>
          <cell r="I21" t="str">
            <v>Producto</v>
          </cell>
          <cell r="J21" t="str">
            <v>Sectorial</v>
          </cell>
          <cell r="K21" t="str">
            <v>SI</v>
          </cell>
          <cell r="L21" t="str">
            <v>NO</v>
          </cell>
          <cell r="M21" t="str">
            <v>NO</v>
          </cell>
          <cell r="N21" t="str">
            <v>SI</v>
          </cell>
          <cell r="O21" t="str">
            <v>Número</v>
          </cell>
          <cell r="P21" t="str">
            <v>Mensual</v>
          </cell>
          <cell r="Q21" t="str">
            <v>Capacidad</v>
          </cell>
          <cell r="R21">
            <v>8</v>
          </cell>
          <cell r="S21">
            <v>11</v>
          </cell>
          <cell r="T21">
            <v>12</v>
          </cell>
          <cell r="U21">
            <v>13</v>
          </cell>
          <cell r="V21">
            <v>14</v>
          </cell>
          <cell r="W21">
            <v>14</v>
          </cell>
          <cell r="X21">
            <v>14</v>
          </cell>
          <cell r="Y21">
            <v>100</v>
          </cell>
          <cell r="Z21">
            <v>14</v>
          </cell>
          <cell r="AA21">
            <v>100</v>
          </cell>
          <cell r="AB21">
            <v>42551.208333333299</v>
          </cell>
          <cell r="AC21">
            <v>42586.595597951396</v>
          </cell>
          <cell r="AD21" t="str">
            <v>Acumulado a 2015 13 Obras. 1 Obra Terminada 2016 acumuladas 14 Obras Dragado de Mantenimiento del canal de acceso al puerto de buenaventura, valle del cauca. Avance a Junio 2016: Dragado de profundización del canal de Acceso al Puerto de Cartagena, inclui</v>
          </cell>
          <cell r="AE21">
            <v>42551.208333333299</v>
          </cell>
          <cell r="AF21">
            <v>42586.595597835701</v>
          </cell>
          <cell r="AG21" t="str">
            <v>Ernesto  Correo Valderrama</v>
          </cell>
          <cell r="AH21" t="str">
            <v>ecorreav@invias.gov.co</v>
          </cell>
          <cell r="AI21">
            <v>30</v>
          </cell>
          <cell r="AJ21">
            <v>42581.208333333299</v>
          </cell>
          <cell r="AK21">
            <v>-20</v>
          </cell>
        </row>
        <row r="22">
          <cell r="H22" t="str">
            <v>Variación porcentual acumulada de la Mortalidad por Accidentes de Tránsito</v>
          </cell>
          <cell r="I22" t="str">
            <v>Resultado</v>
          </cell>
          <cell r="J22" t="str">
            <v>Sectorial</v>
          </cell>
          <cell r="K22" t="str">
            <v>NO</v>
          </cell>
          <cell r="L22" t="str">
            <v>NO</v>
          </cell>
          <cell r="M22" t="str">
            <v>NO</v>
          </cell>
          <cell r="N22" t="str">
            <v>SI</v>
          </cell>
          <cell r="O22" t="str">
            <v>Porcentaje</v>
          </cell>
          <cell r="P22" t="str">
            <v>Mensual</v>
          </cell>
          <cell r="Q22" t="str">
            <v>Flujo</v>
          </cell>
          <cell r="R22">
            <v>1.1499999999999999</v>
          </cell>
          <cell r="S22">
            <v>-1</v>
          </cell>
          <cell r="T22">
            <v>-2.5</v>
          </cell>
          <cell r="U22">
            <v>-4.8</v>
          </cell>
          <cell r="V22">
            <v>-8</v>
          </cell>
          <cell r="W22">
            <v>-8</v>
          </cell>
          <cell r="X22">
            <v>8.6999999999999993</v>
          </cell>
          <cell r="Y22">
            <v>0</v>
          </cell>
          <cell r="Z22">
            <v>7.54</v>
          </cell>
          <cell r="AA22">
            <v>0</v>
          </cell>
          <cell r="AB22">
            <v>42551.208333333299</v>
          </cell>
          <cell r="AC22">
            <v>42587.387807175903</v>
          </cell>
          <cell r="AD22" t="str">
            <v>A junio de 2016, de acuerdo con la información preliminar, se registra 3.275 fallecidos en hechos de tránsito. Lo anterior corresponde a una variación acumulada con respecto al mismo periodo (ene-jun) de 2014, del 8,7% es decir 261 casos más. Nota: La Inf</v>
          </cell>
          <cell r="AE22">
            <v>42551.208333333299</v>
          </cell>
          <cell r="AF22">
            <v>42586.684036145802</v>
          </cell>
          <cell r="AG22" t="str">
            <v>Yazmin Gaitán Rodríguez</v>
          </cell>
          <cell r="AH22" t="str">
            <v>ygaitan@mintransporte.gov.co</v>
          </cell>
          <cell r="AI22">
            <v>15</v>
          </cell>
          <cell r="AJ22">
            <v>42581.208333333299</v>
          </cell>
          <cell r="AK22">
            <v>-5</v>
          </cell>
        </row>
        <row r="23">
          <cell r="H23" t="str">
            <v>Número de departamentos acompañados en la estructuración de proyectos de caminos ancestrales ubicados en Comunidades Indígenas</v>
          </cell>
          <cell r="I23" t="str">
            <v>Producto</v>
          </cell>
          <cell r="J23" t="str">
            <v>Sectorial</v>
          </cell>
          <cell r="K23" t="str">
            <v>SI</v>
          </cell>
          <cell r="L23" t="str">
            <v>NO</v>
          </cell>
          <cell r="M23" t="str">
            <v>SI</v>
          </cell>
          <cell r="N23" t="str">
            <v>SI</v>
          </cell>
          <cell r="O23" t="str">
            <v>Departamentos</v>
          </cell>
          <cell r="P23" t="str">
            <v>Mensual</v>
          </cell>
          <cell r="Q23" t="str">
            <v>Acumulado</v>
          </cell>
          <cell r="R23">
            <v>0</v>
          </cell>
          <cell r="S23">
            <v>5</v>
          </cell>
          <cell r="T23">
            <v>2</v>
          </cell>
          <cell r="U23">
            <v>2</v>
          </cell>
          <cell r="V23">
            <v>2</v>
          </cell>
          <cell r="W23">
            <v>11</v>
          </cell>
          <cell r="X23">
            <v>0</v>
          </cell>
          <cell r="Y23">
            <v>0</v>
          </cell>
          <cell r="Z23">
            <v>0</v>
          </cell>
          <cell r="AA23">
            <v>0</v>
          </cell>
          <cell r="AB23">
            <v>42490.208333333299</v>
          </cell>
          <cell r="AC23">
            <v>42500.688867326397</v>
          </cell>
          <cell r="AD23" t="str">
            <v>El Ministerio de Transporte esta en espera de firma del convenio con el Departamento de Guainía para la contratación de los estudios y diseños de los caminos ancestrales. De igual manera, se esta en espera de la firma del convenio con el Departamento de l</v>
          </cell>
          <cell r="AE23">
            <v>42551.208333333299</v>
          </cell>
          <cell r="AF23">
            <v>42562.498079317098</v>
          </cell>
          <cell r="AG23" t="str">
            <v>Carlos Alberto Sarabia Mancini</v>
          </cell>
          <cell r="AH23" t="str">
            <v>csarabia@mintransporte.gov.co</v>
          </cell>
          <cell r="AI23">
            <v>0</v>
          </cell>
          <cell r="AJ23">
            <v>42520.208333333299</v>
          </cell>
          <cell r="AK23">
            <v>71</v>
          </cell>
        </row>
        <row r="24">
          <cell r="H24" t="str">
            <v>Porcentaje de red vial nacional primaria en buen estado</v>
          </cell>
          <cell r="I24" t="str">
            <v>Producto</v>
          </cell>
          <cell r="J24" t="str">
            <v>Sectorial</v>
          </cell>
          <cell r="K24" t="str">
            <v>SI</v>
          </cell>
          <cell r="L24" t="str">
            <v>NO</v>
          </cell>
          <cell r="M24" t="str">
            <v>NO</v>
          </cell>
          <cell r="N24" t="str">
            <v>SI</v>
          </cell>
          <cell r="O24" t="str">
            <v>Porcentaje</v>
          </cell>
          <cell r="P24" t="str">
            <v>Mensual</v>
          </cell>
          <cell r="Q24" t="str">
            <v>Capacidad</v>
          </cell>
          <cell r="R24">
            <v>49</v>
          </cell>
          <cell r="S24">
            <v>52</v>
          </cell>
          <cell r="T24">
            <v>55</v>
          </cell>
          <cell r="U24">
            <v>57</v>
          </cell>
          <cell r="V24">
            <v>60</v>
          </cell>
          <cell r="W24">
            <v>60</v>
          </cell>
          <cell r="X24">
            <v>54.53</v>
          </cell>
          <cell r="Y24">
            <v>92.167000000000002</v>
          </cell>
          <cell r="Z24">
            <v>54.53</v>
          </cell>
          <cell r="AA24">
            <v>50.273000000000003</v>
          </cell>
          <cell r="AB24">
            <v>42551.208333333299</v>
          </cell>
          <cell r="AC24">
            <v>42587.388511840298</v>
          </cell>
          <cell r="AD24" t="str">
            <v>Se ha avanzado el 27,22% de la meta del año. De Enero a Junio, se han construido 62,58 km de doble calzada y 10,40 km de calzada sencilla en la red concesionada. En la red no concesionada, se rehabilitaron y se hizo mantenimiento a 56,85 Km.</v>
          </cell>
          <cell r="AE24">
            <v>42551.208333333299</v>
          </cell>
          <cell r="AF24">
            <v>42587.388511689802</v>
          </cell>
          <cell r="AG24" t="str">
            <v>Carlos Alberto Sarabia Mancini</v>
          </cell>
          <cell r="AH24" t="str">
            <v>csarabia@mintransporte.gov.co</v>
          </cell>
          <cell r="AI24">
            <v>30</v>
          </cell>
          <cell r="AJ24">
            <v>42581.208333333299</v>
          </cell>
          <cell r="AK24">
            <v>-20</v>
          </cell>
        </row>
        <row r="25">
          <cell r="H25" t="str">
            <v>Kilómetros de nuevas calzadas construidas</v>
          </cell>
          <cell r="I25" t="str">
            <v>Producto</v>
          </cell>
          <cell r="J25" t="str">
            <v>Sectorial</v>
          </cell>
          <cell r="K25" t="str">
            <v>NO</v>
          </cell>
          <cell r="L25" t="str">
            <v>NO</v>
          </cell>
          <cell r="M25" t="str">
            <v>NO</v>
          </cell>
          <cell r="N25" t="str">
            <v>SI</v>
          </cell>
          <cell r="O25" t="str">
            <v>Kilómetros</v>
          </cell>
          <cell r="P25" t="str">
            <v>Mensual</v>
          </cell>
          <cell r="Q25" t="str">
            <v>Capacidad</v>
          </cell>
          <cell r="R25">
            <v>1962</v>
          </cell>
          <cell r="S25">
            <v>2302</v>
          </cell>
          <cell r="T25">
            <v>2632</v>
          </cell>
          <cell r="U25">
            <v>2963</v>
          </cell>
          <cell r="V25">
            <v>3296</v>
          </cell>
          <cell r="W25">
            <v>3296</v>
          </cell>
          <cell r="X25">
            <v>2311.0100000000002</v>
          </cell>
          <cell r="Y25">
            <v>52.091000000000001</v>
          </cell>
          <cell r="Z25">
            <v>2311.0100000000002</v>
          </cell>
          <cell r="AA25">
            <v>26.163</v>
          </cell>
          <cell r="AB25">
            <v>42551.208333333299</v>
          </cell>
          <cell r="AC25">
            <v>42587.389488807901</v>
          </cell>
          <cell r="AD25" t="str">
            <v>A Junio se han construido 77,01 Km de nuevas calzadas, lo cual corresponde al 23% de la meta anual para el 2016 (330 Kms ). De los 77, 01 Kms, 10,40 Kms corresponde a calzadas sencillas, 62,48 Kms a dobles calzadas de la red concesionada y 4,03 kms de seg</v>
          </cell>
          <cell r="AE25">
            <v>42551.208333333299</v>
          </cell>
          <cell r="AF25">
            <v>42587.389488657398</v>
          </cell>
          <cell r="AG25" t="str">
            <v>Carlos Alberto Sarabia Mancini</v>
          </cell>
          <cell r="AH25" t="str">
            <v>csarabia@mintransporte.gov.co</v>
          </cell>
          <cell r="AI25">
            <v>30</v>
          </cell>
          <cell r="AJ25">
            <v>42581.208333333299</v>
          </cell>
          <cell r="AK25">
            <v>-20</v>
          </cell>
        </row>
        <row r="26">
          <cell r="H26" t="str">
            <v>Municipios y/o departamentos apoyados en la implementación de Planes Locales de Seguridad Vial</v>
          </cell>
          <cell r="I26" t="str">
            <v>Producto</v>
          </cell>
          <cell r="J26" t="str">
            <v>Sectorial</v>
          </cell>
          <cell r="K26" t="str">
            <v>SI</v>
          </cell>
          <cell r="L26" t="str">
            <v>NO</v>
          </cell>
          <cell r="M26" t="str">
            <v>NO</v>
          </cell>
          <cell r="N26" t="str">
            <v>SI</v>
          </cell>
          <cell r="O26" t="str">
            <v>Número</v>
          </cell>
          <cell r="P26" t="str">
            <v>Mensual</v>
          </cell>
          <cell r="Q26" t="str">
            <v>Capacidad</v>
          </cell>
          <cell r="R26">
            <v>10</v>
          </cell>
          <cell r="S26">
            <v>19</v>
          </cell>
          <cell r="T26">
            <v>47</v>
          </cell>
          <cell r="U26">
            <v>78</v>
          </cell>
          <cell r="V26">
            <v>110</v>
          </cell>
          <cell r="W26">
            <v>110</v>
          </cell>
          <cell r="X26">
            <v>19</v>
          </cell>
          <cell r="Y26">
            <v>24.32</v>
          </cell>
          <cell r="Z26">
            <v>19</v>
          </cell>
          <cell r="AA26">
            <v>9</v>
          </cell>
          <cell r="AB26">
            <v>42551.208333333299</v>
          </cell>
          <cell r="AC26">
            <v>42558.440618634297</v>
          </cell>
          <cell r="AD26" t="str">
            <v xml:space="preserve">Durante el mes de Junio se realizaron los siguientes acercamientos para Planes de Seguridad Vial a nivel municipal, distrital o departamental, brindando información para acceder a la asistencia técnica: Barrancas,Caquetá; Paujil,Caquetá; Curillo,Caquetá; </v>
          </cell>
          <cell r="AE26">
            <v>42551.208333333299</v>
          </cell>
          <cell r="AF26">
            <v>42558.440618483801</v>
          </cell>
          <cell r="AG26" t="str">
            <v>Yazmin Gaitán Rodríguez</v>
          </cell>
          <cell r="AH26" t="str">
            <v>ygaitan@mintransporte.gov.co</v>
          </cell>
          <cell r="AI26">
            <v>0</v>
          </cell>
          <cell r="AJ26">
            <v>42581.208333333299</v>
          </cell>
          <cell r="AK26">
            <v>10</v>
          </cell>
        </row>
        <row r="27">
          <cell r="H27" t="str">
            <v>Porcentaje de viajes realizados asociados a movilidad activa cuantificada en 6 ciudades</v>
          </cell>
          <cell r="I27" t="str">
            <v>Resultado</v>
          </cell>
          <cell r="J27" t="str">
            <v>Sectorial</v>
          </cell>
          <cell r="K27" t="str">
            <v>SI</v>
          </cell>
          <cell r="L27" t="str">
            <v>NO</v>
          </cell>
          <cell r="M27" t="str">
            <v>NO</v>
          </cell>
          <cell r="N27" t="str">
            <v>SI</v>
          </cell>
          <cell r="O27" t="str">
            <v>Porcentaje</v>
          </cell>
          <cell r="P27" t="str">
            <v>Mensual</v>
          </cell>
          <cell r="Q27" t="str">
            <v>Capacidad</v>
          </cell>
          <cell r="R27">
            <v>27</v>
          </cell>
          <cell r="S27">
            <v>30</v>
          </cell>
          <cell r="T27">
            <v>33</v>
          </cell>
          <cell r="U27">
            <v>36</v>
          </cell>
          <cell r="V27">
            <v>40</v>
          </cell>
          <cell r="W27">
            <v>40</v>
          </cell>
          <cell r="X27">
            <v>30</v>
          </cell>
          <cell r="Y27">
            <v>100</v>
          </cell>
          <cell r="Z27">
            <v>30</v>
          </cell>
          <cell r="AA27">
            <v>23.08</v>
          </cell>
          <cell r="AB27">
            <v>42369.208333333299</v>
          </cell>
          <cell r="AC27">
            <v>42387.465778935199</v>
          </cell>
          <cell r="AD27" t="str">
            <v xml:space="preserve">El indicador ha sido medio en las 6 ciudades con SITM. Con respecto al mismo periodo del año anterior el indicador presentó un aumento porcentual del 1%. </v>
          </cell>
          <cell r="AE27">
            <v>42429.208333333299</v>
          </cell>
          <cell r="AF27">
            <v>42531.601319594898</v>
          </cell>
          <cell r="AG27" t="str">
            <v>Walid David Jalil Nasser</v>
          </cell>
          <cell r="AH27" t="str">
            <v>wdavid@mintransporte.gov.co</v>
          </cell>
          <cell r="AI27">
            <v>30</v>
          </cell>
          <cell r="AJ27">
            <v>42400.208333333299</v>
          </cell>
          <cell r="AK27">
            <v>162</v>
          </cell>
        </row>
        <row r="28">
          <cell r="H28" t="str">
            <v>Kilómetros de Infraestructura vial intervenida para sistemas de transporte urbano.</v>
          </cell>
          <cell r="I28" t="str">
            <v>Producto</v>
          </cell>
          <cell r="J28" t="str">
            <v>Sectorial</v>
          </cell>
          <cell r="K28" t="str">
            <v>SI</v>
          </cell>
          <cell r="L28" t="str">
            <v>NO</v>
          </cell>
          <cell r="M28" t="str">
            <v>NO</v>
          </cell>
          <cell r="N28" t="str">
            <v>SI</v>
          </cell>
          <cell r="O28" t="str">
            <v>Porcentaje</v>
          </cell>
          <cell r="P28" t="str">
            <v>Mensual</v>
          </cell>
          <cell r="Q28" t="str">
            <v>Capacidad</v>
          </cell>
          <cell r="R28">
            <v>854</v>
          </cell>
          <cell r="S28">
            <v>867</v>
          </cell>
          <cell r="T28">
            <v>880</v>
          </cell>
          <cell r="U28">
            <v>893</v>
          </cell>
          <cell r="V28">
            <v>908</v>
          </cell>
          <cell r="W28">
            <v>908</v>
          </cell>
          <cell r="X28">
            <v>875.41</v>
          </cell>
          <cell r="Y28">
            <v>100</v>
          </cell>
          <cell r="Z28">
            <v>875.41</v>
          </cell>
          <cell r="AA28">
            <v>39.65</v>
          </cell>
          <cell r="AB28">
            <v>42369.208333333299</v>
          </cell>
          <cell r="AC28">
            <v>42411.446811076399</v>
          </cell>
          <cell r="AD28" t="str">
            <v xml:space="preserve">Los avances se presentan en las ciudades de Barranquilla (0,44), Santa Marta (0,35), Valledupar (0,22), Sincelejo (0,16). Monteria (0,17), Pereira (0,09), Armenia (0,1), Neiva (0,15), Cali (0,11), Pasto (0,1) </v>
          </cell>
          <cell r="AE28">
            <v>42429.208333333299</v>
          </cell>
          <cell r="AF28">
            <v>42531.590791284703</v>
          </cell>
          <cell r="AG28" t="str">
            <v>Walid David Jalil Nasser</v>
          </cell>
          <cell r="AH28" t="str">
            <v>wdavid@mintransporte.gov.co</v>
          </cell>
          <cell r="AI28">
            <v>30</v>
          </cell>
          <cell r="AJ28">
            <v>42400.208333333299</v>
          </cell>
          <cell r="AK28">
            <v>162</v>
          </cell>
        </row>
        <row r="29">
          <cell r="H29" t="str">
            <v>Espacios de Infraestructura dedicada a la intermodalidad.</v>
          </cell>
          <cell r="I29" t="str">
            <v>Producto</v>
          </cell>
          <cell r="J29" t="str">
            <v>Sectorial</v>
          </cell>
          <cell r="K29" t="str">
            <v>SI</v>
          </cell>
          <cell r="L29" t="str">
            <v>NO</v>
          </cell>
          <cell r="M29" t="str">
            <v>NO</v>
          </cell>
          <cell r="N29" t="str">
            <v>SI</v>
          </cell>
          <cell r="O29" t="str">
            <v>Número</v>
          </cell>
          <cell r="P29" t="str">
            <v>Mensual</v>
          </cell>
          <cell r="Q29" t="str">
            <v>Capacidad</v>
          </cell>
          <cell r="R29">
            <v>31</v>
          </cell>
          <cell r="S29">
            <v>35</v>
          </cell>
          <cell r="T29">
            <v>36</v>
          </cell>
          <cell r="U29">
            <v>40</v>
          </cell>
          <cell r="V29">
            <v>44</v>
          </cell>
          <cell r="W29">
            <v>44</v>
          </cell>
          <cell r="X29">
            <v>35</v>
          </cell>
          <cell r="Y29">
            <v>80</v>
          </cell>
          <cell r="Z29">
            <v>35</v>
          </cell>
          <cell r="AA29">
            <v>30.768999999999998</v>
          </cell>
          <cell r="AB29">
            <v>42460.208333333299</v>
          </cell>
          <cell r="AC29">
            <v>42559.694107673597</v>
          </cell>
          <cell r="AD29" t="str">
            <v>Se mantiene el valor del periodo anterior ya que aun no se tiene listo para iniciar operación el patio portal del Gallo en Cartagena.</v>
          </cell>
          <cell r="AE29">
            <v>42460.208333333299</v>
          </cell>
          <cell r="AF29">
            <v>42559.694107523203</v>
          </cell>
          <cell r="AG29" t="str">
            <v>Walid David Jalil Nasser</v>
          </cell>
          <cell r="AH29" t="str">
            <v>wdavid@mintransporte.gov.co</v>
          </cell>
          <cell r="AI29">
            <v>30</v>
          </cell>
          <cell r="AJ29">
            <v>42490.208333333299</v>
          </cell>
          <cell r="AK29">
            <v>71</v>
          </cell>
        </row>
        <row r="30">
          <cell r="H30" t="str">
            <v>Pruebas teórico-prácticas realizadas para obtención de licencia de conducción en el marco de un nuevo esquema normativo</v>
          </cell>
          <cell r="I30" t="str">
            <v>Producto</v>
          </cell>
          <cell r="J30" t="str">
            <v>Sectorial</v>
          </cell>
          <cell r="K30" t="str">
            <v>SI</v>
          </cell>
          <cell r="L30" t="str">
            <v>NO</v>
          </cell>
          <cell r="M30" t="str">
            <v>NO</v>
          </cell>
          <cell r="N30" t="str">
            <v>SI</v>
          </cell>
          <cell r="O30" t="str">
            <v>Número</v>
          </cell>
          <cell r="P30" t="str">
            <v>Mensual</v>
          </cell>
          <cell r="Q30" t="str">
            <v>Acumulado</v>
          </cell>
          <cell r="R30">
            <v>0</v>
          </cell>
          <cell r="S30">
            <v>0</v>
          </cell>
          <cell r="T30">
            <v>378320</v>
          </cell>
          <cell r="U30">
            <v>1218570</v>
          </cell>
          <cell r="V30">
            <v>1323610</v>
          </cell>
          <cell r="W30">
            <v>2920500</v>
          </cell>
          <cell r="X30">
            <v>0</v>
          </cell>
          <cell r="Z30">
            <v>0</v>
          </cell>
          <cell r="AA30">
            <v>0</v>
          </cell>
          <cell r="AB30">
            <v>42185.208333333299</v>
          </cell>
          <cell r="AC30">
            <v>42296.595724733801</v>
          </cell>
          <cell r="AD30" t="str">
            <v>El Ministerio culminó la estructuración de la prueba teórica, con la revisión en la Universidad Nacional de un banco de 400 preguntas, que serán ampliadas en 1000 más en el curso del segundo semestre de 2016</v>
          </cell>
          <cell r="AE30">
            <v>42490.208333333299</v>
          </cell>
          <cell r="AF30">
            <v>42587.386884918997</v>
          </cell>
          <cell r="AG30" t="str">
            <v>Yazmin Gaitán Rodríguez</v>
          </cell>
          <cell r="AH30" t="str">
            <v>ygaitan@mintransporte.gov.co</v>
          </cell>
          <cell r="AI30">
            <v>0</v>
          </cell>
          <cell r="AJ30">
            <v>42215.208333333299</v>
          </cell>
          <cell r="AK30">
            <v>376</v>
          </cell>
        </row>
        <row r="31">
          <cell r="H31" t="str">
            <v>Muertos en accidentes de tránsito</v>
          </cell>
          <cell r="I31" t="str">
            <v>Resultado</v>
          </cell>
          <cell r="J31" t="str">
            <v>Sectorial</v>
          </cell>
          <cell r="K31" t="str">
            <v>SI</v>
          </cell>
          <cell r="L31" t="str">
            <v>NO</v>
          </cell>
          <cell r="M31" t="str">
            <v>NO</v>
          </cell>
          <cell r="N31" t="str">
            <v>SI</v>
          </cell>
          <cell r="O31" t="str">
            <v>Número</v>
          </cell>
          <cell r="P31" t="str">
            <v>Mensual</v>
          </cell>
          <cell r="Q31" t="str">
            <v>Reducción anual</v>
          </cell>
          <cell r="R31">
            <v>6352</v>
          </cell>
          <cell r="S31">
            <v>6288</v>
          </cell>
          <cell r="T31">
            <v>6194</v>
          </cell>
          <cell r="U31">
            <v>6045</v>
          </cell>
          <cell r="V31">
            <v>5844</v>
          </cell>
          <cell r="W31">
            <v>5844</v>
          </cell>
          <cell r="X31">
            <v>3275</v>
          </cell>
          <cell r="Y31">
            <v>0</v>
          </cell>
          <cell r="Z31">
            <v>3275</v>
          </cell>
          <cell r="AA31">
            <v>0</v>
          </cell>
          <cell r="AB31">
            <v>42551.208333333299</v>
          </cell>
          <cell r="AC31">
            <v>42587.388148645798</v>
          </cell>
          <cell r="AD31" t="str">
            <v>En el mes de junio se registran preliminarmente 495, que representan con respecto al mismo mes de 2015 una reducción del 15,7% (92 casos menos) y con respecto al mes de junio de 2014 uan disminución del 8% (41 casos menos). El acumulado a junio de 2016, d</v>
          </cell>
          <cell r="AE31">
            <v>42551.208333333299</v>
          </cell>
          <cell r="AF31">
            <v>42586.685070057902</v>
          </cell>
          <cell r="AG31" t="str">
            <v>Yazmin Gaitán Rodríguez</v>
          </cell>
          <cell r="AH31" t="str">
            <v>ygaitan@mintransporte.gov.co</v>
          </cell>
          <cell r="AI31">
            <v>15</v>
          </cell>
          <cell r="AJ31">
            <v>42581.208333333299</v>
          </cell>
          <cell r="AK31">
            <v>-5</v>
          </cell>
        </row>
        <row r="32">
          <cell r="H32" t="str">
            <v>Edad promedio de vehículos de transporte automotor de carga con peso bruto vehicular mayor a 10,5 toneladas</v>
          </cell>
          <cell r="I32" t="str">
            <v>Resultado</v>
          </cell>
          <cell r="J32" t="str">
            <v>Sectorial</v>
          </cell>
          <cell r="K32" t="str">
            <v>SI</v>
          </cell>
          <cell r="L32" t="str">
            <v>NO</v>
          </cell>
          <cell r="M32" t="str">
            <v>NO</v>
          </cell>
          <cell r="N32" t="str">
            <v>SI</v>
          </cell>
          <cell r="O32" t="str">
            <v>Edad Promedio</v>
          </cell>
          <cell r="P32" t="str">
            <v>Mensual</v>
          </cell>
          <cell r="Q32" t="str">
            <v>Reducción</v>
          </cell>
          <cell r="R32">
            <v>19</v>
          </cell>
          <cell r="S32">
            <v>18</v>
          </cell>
          <cell r="T32">
            <v>17</v>
          </cell>
          <cell r="U32">
            <v>16</v>
          </cell>
          <cell r="V32">
            <v>15</v>
          </cell>
          <cell r="W32">
            <v>15</v>
          </cell>
          <cell r="X32">
            <v>21</v>
          </cell>
          <cell r="Y32">
            <v>0</v>
          </cell>
          <cell r="Z32">
            <v>21</v>
          </cell>
          <cell r="AA32">
            <v>0</v>
          </cell>
          <cell r="AB32">
            <v>42369.208333333299</v>
          </cell>
          <cell r="AC32">
            <v>42410.595181134297</v>
          </cell>
          <cell r="AD32" t="str">
            <v xml:space="preserve">Con fuente Registro Único Nacional de Tránsito de 31-dic-2015, se extrae la siguiente información: El parque automotor de vehículos de carga con PBV &gt; 10.500 Kg, registra edad promedio de 21 años. </v>
          </cell>
          <cell r="AE32">
            <v>42369.208333333299</v>
          </cell>
          <cell r="AF32">
            <v>42410.595180983801</v>
          </cell>
          <cell r="AG32" t="str">
            <v>Betty Esperanza Herrera García</v>
          </cell>
          <cell r="AH32" t="str">
            <v>bherrera@mintransporte.gov.co</v>
          </cell>
          <cell r="AI32">
            <v>30</v>
          </cell>
          <cell r="AJ32">
            <v>42400.208333333299</v>
          </cell>
          <cell r="AK32">
            <v>162</v>
          </cell>
        </row>
        <row r="33">
          <cell r="H33" t="str">
            <v>Vehículos Desintegrados con Peso Bruto Vehicular mayor a 10,5 Toneladas</v>
          </cell>
          <cell r="I33" t="str">
            <v>Producto</v>
          </cell>
          <cell r="J33" t="str">
            <v>Sectorial</v>
          </cell>
          <cell r="K33" t="str">
            <v>SI</v>
          </cell>
          <cell r="L33" t="str">
            <v>NO</v>
          </cell>
          <cell r="M33" t="str">
            <v>NO</v>
          </cell>
          <cell r="N33" t="str">
            <v>SI</v>
          </cell>
          <cell r="O33" t="str">
            <v>Vehículos desintegrados</v>
          </cell>
          <cell r="P33" t="str">
            <v>Mensual</v>
          </cell>
          <cell r="Q33" t="str">
            <v>Capacidad</v>
          </cell>
          <cell r="R33">
            <v>8000</v>
          </cell>
          <cell r="S33">
            <v>11500</v>
          </cell>
          <cell r="T33">
            <v>15000</v>
          </cell>
          <cell r="U33">
            <v>18500</v>
          </cell>
          <cell r="V33">
            <v>22000</v>
          </cell>
          <cell r="W33">
            <v>22000</v>
          </cell>
          <cell r="X33">
            <v>16711</v>
          </cell>
          <cell r="Y33">
            <v>100</v>
          </cell>
          <cell r="Z33">
            <v>16711</v>
          </cell>
          <cell r="AA33">
            <v>62.220999999999997</v>
          </cell>
          <cell r="AB33">
            <v>42582.208333333299</v>
          </cell>
          <cell r="AC33">
            <v>42591.452027580999</v>
          </cell>
          <cell r="AD33" t="str">
            <v>La cantidad de vehículos desintegrados con PBV mayor a 10,5 Ton en el mes de Julio de 2016 fue de 118 vehículos sumada, el acumulado del año 2016 es de 1.807 vehículos, sumada esta cifra al acumulado de cierre del año 2015, resulta un total acumulado de 1</v>
          </cell>
          <cell r="AE33">
            <v>42582.208333333299</v>
          </cell>
          <cell r="AF33">
            <v>42591.452027430598</v>
          </cell>
          <cell r="AG33" t="str">
            <v>Betty Esperanza Herrera García</v>
          </cell>
          <cell r="AH33" t="str">
            <v>bherrera@mintransporte.gov.co</v>
          </cell>
          <cell r="AI33">
            <v>5</v>
          </cell>
          <cell r="AJ33">
            <v>42613.208333333299</v>
          </cell>
          <cell r="AK33">
            <v>-26</v>
          </cell>
        </row>
        <row r="34">
          <cell r="H34" t="str">
            <v>Reportes en el Registro Nacional de Despachos de Carga (RNDC)</v>
          </cell>
          <cell r="I34" t="str">
            <v>Producto</v>
          </cell>
          <cell r="J34" t="str">
            <v>Sectorial</v>
          </cell>
          <cell r="K34" t="str">
            <v>SI</v>
          </cell>
          <cell r="L34" t="str">
            <v>NO</v>
          </cell>
          <cell r="M34" t="str">
            <v>NO</v>
          </cell>
          <cell r="N34" t="str">
            <v>SI</v>
          </cell>
          <cell r="O34" t="str">
            <v>Registros</v>
          </cell>
          <cell r="P34" t="str">
            <v>Mensual</v>
          </cell>
          <cell r="Q34" t="str">
            <v>Flujo</v>
          </cell>
          <cell r="R34">
            <v>4000000</v>
          </cell>
          <cell r="S34">
            <v>5000000</v>
          </cell>
          <cell r="T34">
            <v>6000000</v>
          </cell>
          <cell r="U34">
            <v>7000000</v>
          </cell>
          <cell r="V34">
            <v>8000000</v>
          </cell>
          <cell r="W34">
            <v>8000000</v>
          </cell>
          <cell r="X34">
            <v>4295018</v>
          </cell>
          <cell r="Y34">
            <v>71.584000000000003</v>
          </cell>
          <cell r="Z34">
            <v>6657535</v>
          </cell>
          <cell r="AA34">
            <v>83.218999999999994</v>
          </cell>
          <cell r="AB34">
            <v>42582.208333333299</v>
          </cell>
          <cell r="AC34">
            <v>42585.7292985764</v>
          </cell>
          <cell r="AD34" t="str">
            <v>Este reporte corresponde al número de manifiestos de carga registrados en el Registro Nacional de Despachos de Carga - RNDC entre el 1 de Julio de 2016 al 31 de Julio de 2016. De los 597,811 manifiestos recibidos 122,087 corresponden a manifiestos de empr</v>
          </cell>
          <cell r="AE34">
            <v>42582.208333333299</v>
          </cell>
          <cell r="AF34">
            <v>42585.729298414401</v>
          </cell>
          <cell r="AG34" t="str">
            <v>Lucas Rodríguez Gómez</v>
          </cell>
          <cell r="AH34" t="str">
            <v>lucas.rodriguez@mintransporte.gov.co</v>
          </cell>
          <cell r="AI34">
            <v>2</v>
          </cell>
          <cell r="AJ34">
            <v>42613.208333333299</v>
          </cell>
          <cell r="AK34">
            <v>-23</v>
          </cell>
        </row>
        <row r="35">
          <cell r="H35" t="str">
            <v>Transporte de carga por los modos férreo, fluvial y aéreo ( sin carbón) (Mills de Ton/ANUAL)</v>
          </cell>
          <cell r="I35" t="str">
            <v>Resultado</v>
          </cell>
          <cell r="J35" t="str">
            <v>Sectorial</v>
          </cell>
          <cell r="K35" t="str">
            <v>SI</v>
          </cell>
          <cell r="L35" t="str">
            <v>NO</v>
          </cell>
          <cell r="M35" t="str">
            <v>NO</v>
          </cell>
          <cell r="N35" t="str">
            <v>SI</v>
          </cell>
          <cell r="O35" t="str">
            <v>Toneladas</v>
          </cell>
          <cell r="P35" t="str">
            <v>Mensual</v>
          </cell>
          <cell r="Q35" t="str">
            <v>Flujo</v>
          </cell>
          <cell r="R35">
            <v>2.2000000000000002</v>
          </cell>
          <cell r="S35">
            <v>1.6</v>
          </cell>
          <cell r="T35">
            <v>1.7</v>
          </cell>
          <cell r="U35">
            <v>1.8</v>
          </cell>
          <cell r="V35">
            <v>2.8</v>
          </cell>
          <cell r="W35">
            <v>2.8</v>
          </cell>
          <cell r="X35">
            <v>0.12</v>
          </cell>
          <cell r="Y35">
            <v>7.06</v>
          </cell>
          <cell r="Z35">
            <v>2.89</v>
          </cell>
          <cell r="AA35">
            <v>100</v>
          </cell>
          <cell r="AB35">
            <v>42400.208333333299</v>
          </cell>
          <cell r="AC35">
            <v>42552.770247569402</v>
          </cell>
          <cell r="AD35" t="str">
            <v>Con referencia al mes de enero de 2015 se observa que el transporte fluvial muestra una disminución debido al fenómeno del niño que afectó la navegación, el modo aéreo la carga se incrementó en 6,35% y en el modo férreo también se observa una leve disminu</v>
          </cell>
          <cell r="AE35">
            <v>42400.208333333299</v>
          </cell>
          <cell r="AF35">
            <v>42552.770247419001</v>
          </cell>
          <cell r="AG35" t="str">
            <v>Alejandro Maya Martinez</v>
          </cell>
          <cell r="AH35" t="str">
            <v>amaya@mintransporte.gov.co</v>
          </cell>
          <cell r="AI35">
            <v>30</v>
          </cell>
          <cell r="AJ35">
            <v>42429.208333333299</v>
          </cell>
          <cell r="AK35">
            <v>131</v>
          </cell>
        </row>
        <row r="36">
          <cell r="H36" t="str">
            <v>Toneladas anuales de carga de comercio exterior transportada en puertos (millones)</v>
          </cell>
          <cell r="I36" t="str">
            <v>Resultado</v>
          </cell>
          <cell r="J36" t="str">
            <v>Sectorial</v>
          </cell>
          <cell r="K36" t="str">
            <v>NO</v>
          </cell>
          <cell r="L36" t="str">
            <v>NO</v>
          </cell>
          <cell r="M36" t="str">
            <v>NO</v>
          </cell>
          <cell r="N36" t="str">
            <v>SI</v>
          </cell>
          <cell r="O36" t="str">
            <v>Toneladas</v>
          </cell>
          <cell r="P36" t="str">
            <v>Mensual</v>
          </cell>
          <cell r="Q36" t="str">
            <v>Flujo</v>
          </cell>
          <cell r="R36">
            <v>168</v>
          </cell>
          <cell r="S36">
            <v>178</v>
          </cell>
          <cell r="T36">
            <v>186</v>
          </cell>
          <cell r="U36">
            <v>194</v>
          </cell>
          <cell r="V36">
            <v>203</v>
          </cell>
          <cell r="W36">
            <v>203</v>
          </cell>
          <cell r="X36">
            <v>89.7</v>
          </cell>
          <cell r="Y36">
            <v>48.225999999999999</v>
          </cell>
          <cell r="Z36">
            <v>172.4</v>
          </cell>
          <cell r="AA36">
            <v>84.926000000000002</v>
          </cell>
          <cell r="AB36">
            <v>42551.208333333299</v>
          </cell>
          <cell r="AC36">
            <v>42587.389787581</v>
          </cell>
          <cell r="AD36" t="str">
            <v>En el mes de junio se movilizaron 15.8 millones de toneladas de comercio exterior en los puertos colombianos; el 78% corresponde a exportaciones y el 22% a importaciones</v>
          </cell>
          <cell r="AE36">
            <v>42551.208333333299</v>
          </cell>
          <cell r="AF36">
            <v>42587.389787419001</v>
          </cell>
          <cell r="AG36" t="str">
            <v>Mercy Carina Martínez Bocanegra</v>
          </cell>
          <cell r="AH36" t="str">
            <v>carinamartinez@supertransporte.gov.co</v>
          </cell>
          <cell r="AI36">
            <v>15</v>
          </cell>
          <cell r="AJ36">
            <v>42581.208333333299</v>
          </cell>
          <cell r="AK36">
            <v>-5</v>
          </cell>
        </row>
        <row r="37">
          <cell r="H37" t="str">
            <v>Porcentaje de red vial nacional primaria en buen estado en la Región Caribe</v>
          </cell>
          <cell r="I37" t="str">
            <v>Producto</v>
          </cell>
          <cell r="J37" t="str">
            <v>Sectorial</v>
          </cell>
          <cell r="K37" t="str">
            <v>SI</v>
          </cell>
          <cell r="L37" t="str">
            <v>NO</v>
          </cell>
          <cell r="M37" t="str">
            <v>NO</v>
          </cell>
          <cell r="N37" t="str">
            <v>SI</v>
          </cell>
          <cell r="O37" t="str">
            <v>Porcentaje</v>
          </cell>
          <cell r="P37" t="str">
            <v>Trimestral</v>
          </cell>
          <cell r="Q37" t="str">
            <v>Capacidad</v>
          </cell>
          <cell r="R37">
            <v>57</v>
          </cell>
          <cell r="S37">
            <v>63</v>
          </cell>
          <cell r="T37">
            <v>67</v>
          </cell>
          <cell r="U37">
            <v>71</v>
          </cell>
          <cell r="V37">
            <v>73</v>
          </cell>
          <cell r="W37">
            <v>73</v>
          </cell>
          <cell r="X37">
            <v>61.84</v>
          </cell>
          <cell r="Y37">
            <v>80.67</v>
          </cell>
          <cell r="Z37">
            <v>62.72</v>
          </cell>
          <cell r="AA37">
            <v>35.75</v>
          </cell>
          <cell r="AB37">
            <v>42369.208333333299</v>
          </cell>
          <cell r="AC37">
            <v>42587.620155821802</v>
          </cell>
          <cell r="AD37" t="str">
            <v xml:space="preserve">62,72% de la Red Vial primaria en la Región Caribe se encuentra en Buen estado. </v>
          </cell>
          <cell r="AE37">
            <v>42551.208333333299</v>
          </cell>
          <cell r="AF37">
            <v>42587.620155671299</v>
          </cell>
          <cell r="AG37" t="str">
            <v>Carlos Alberto Sarabia Mancini</v>
          </cell>
          <cell r="AH37" t="str">
            <v>csarabia@mintransporte.gov.co</v>
          </cell>
          <cell r="AI37">
            <v>30</v>
          </cell>
          <cell r="AJ37">
            <v>42460.208333333299</v>
          </cell>
          <cell r="AK37">
            <v>102</v>
          </cell>
        </row>
        <row r="38">
          <cell r="H38" t="str">
            <v>Porcentaje de viajes realizados asociados a movilidad activa cuantificada en la Región Caribe</v>
          </cell>
          <cell r="I38" t="str">
            <v>Resultado</v>
          </cell>
          <cell r="J38" t="str">
            <v>Sectorial</v>
          </cell>
          <cell r="K38" t="str">
            <v>SI</v>
          </cell>
          <cell r="L38" t="str">
            <v>SI</v>
          </cell>
          <cell r="M38" t="str">
            <v>NO</v>
          </cell>
          <cell r="N38" t="str">
            <v>SI</v>
          </cell>
          <cell r="O38" t="str">
            <v>Porcentaje</v>
          </cell>
          <cell r="P38" t="str">
            <v>Trimestral</v>
          </cell>
          <cell r="Q38" t="str">
            <v>Capacidad</v>
          </cell>
          <cell r="R38">
            <v>14</v>
          </cell>
          <cell r="S38">
            <v>15</v>
          </cell>
          <cell r="T38">
            <v>16</v>
          </cell>
          <cell r="U38">
            <v>18</v>
          </cell>
          <cell r="V38">
            <v>20</v>
          </cell>
          <cell r="W38">
            <v>20</v>
          </cell>
          <cell r="X38">
            <v>14</v>
          </cell>
          <cell r="Y38">
            <v>0</v>
          </cell>
          <cell r="Z38">
            <v>14</v>
          </cell>
          <cell r="AA38">
            <v>0</v>
          </cell>
          <cell r="AB38">
            <v>42369.208333333299</v>
          </cell>
          <cell r="AC38">
            <v>42411.450879201402</v>
          </cell>
          <cell r="AD38" t="str">
            <v>Para la región caribe el promedio de pasajeros/día día movilizados fue de 126.222. Si se compara con el mismo periodo del mes anterior se tuvo un crecimiento en la demanda del 12%</v>
          </cell>
          <cell r="AE38">
            <v>42429.208333333299</v>
          </cell>
          <cell r="AF38">
            <v>42559.701970983799</v>
          </cell>
          <cell r="AG38" t="str">
            <v>Viceministro Transporte</v>
          </cell>
          <cell r="AH38" t="str">
            <v>viceministro@mintransporte.gov.co</v>
          </cell>
          <cell r="AI38">
            <v>30</v>
          </cell>
          <cell r="AJ38">
            <v>42460.208333333299</v>
          </cell>
          <cell r="AK38">
            <v>102</v>
          </cell>
        </row>
        <row r="39">
          <cell r="H39" t="str">
            <v>Espacios de Infraestructura dedicada a la intermodalidad en la Región Caribe.</v>
          </cell>
          <cell r="I39" t="str">
            <v>Producto</v>
          </cell>
          <cell r="J39" t="str">
            <v>Sectorial</v>
          </cell>
          <cell r="K39" t="str">
            <v>SI</v>
          </cell>
          <cell r="L39" t="str">
            <v>SI</v>
          </cell>
          <cell r="M39" t="str">
            <v>NO</v>
          </cell>
          <cell r="N39" t="str">
            <v>SI</v>
          </cell>
          <cell r="O39" t="str">
            <v>Número</v>
          </cell>
          <cell r="P39" t="str">
            <v>Trimestral</v>
          </cell>
          <cell r="Q39" t="str">
            <v>Capacidad</v>
          </cell>
          <cell r="R39">
            <v>2</v>
          </cell>
          <cell r="S39">
            <v>2</v>
          </cell>
          <cell r="T39">
            <v>3</v>
          </cell>
          <cell r="U39">
            <v>3</v>
          </cell>
          <cell r="V39">
            <v>3</v>
          </cell>
          <cell r="W39">
            <v>3</v>
          </cell>
          <cell r="X39">
            <v>2</v>
          </cell>
          <cell r="Y39">
            <v>0</v>
          </cell>
          <cell r="Z39">
            <v>2</v>
          </cell>
          <cell r="AA39">
            <v>0</v>
          </cell>
          <cell r="AB39">
            <v>42460.208333333299</v>
          </cell>
          <cell r="AC39">
            <v>42559.684587766198</v>
          </cell>
          <cell r="AD39" t="str">
            <v>Se mantienen el valor de 2 espacios ya que durante el periodo no se han entregado nuevos espacios para la intermodalidad.</v>
          </cell>
          <cell r="AE39">
            <v>42460.208333333299</v>
          </cell>
          <cell r="AF39">
            <v>42559.684587615702</v>
          </cell>
          <cell r="AG39" t="str">
            <v>Walid David Jalil Nasser</v>
          </cell>
          <cell r="AH39" t="str">
            <v>wdavid@mintransporte.gov.co</v>
          </cell>
          <cell r="AI39">
            <v>30</v>
          </cell>
          <cell r="AJ39">
            <v>42551.208333333299</v>
          </cell>
          <cell r="AK39">
            <v>11</v>
          </cell>
        </row>
        <row r="40">
          <cell r="H40" t="str">
            <v>Aeropuertos para la prosperidad intervenidos en la Región Eje Cafetero</v>
          </cell>
          <cell r="I40" t="str">
            <v>Producto</v>
          </cell>
          <cell r="J40" t="str">
            <v>Sectorial</v>
          </cell>
          <cell r="K40" t="str">
            <v>SI</v>
          </cell>
          <cell r="L40" t="str">
            <v>NO</v>
          </cell>
          <cell r="M40" t="str">
            <v>NO</v>
          </cell>
          <cell r="N40" t="str">
            <v>NO</v>
          </cell>
          <cell r="O40" t="str">
            <v>Número</v>
          </cell>
          <cell r="P40" t="str">
            <v>Trimestral</v>
          </cell>
          <cell r="Q40" t="str">
            <v>Acumulado</v>
          </cell>
          <cell r="R40">
            <v>6</v>
          </cell>
          <cell r="S40">
            <v>0</v>
          </cell>
          <cell r="T40">
            <v>0</v>
          </cell>
          <cell r="U40">
            <v>4</v>
          </cell>
          <cell r="V40">
            <v>0</v>
          </cell>
          <cell r="W40">
            <v>4</v>
          </cell>
          <cell r="AD40" t="str">
            <v>Aplica seguimiento a partir de la vigencia 2017 de a cuerdo a ficha de indicador -Eje Cafetero-Aeropuertos para la prosperidad intervenidos.</v>
          </cell>
          <cell r="AE40">
            <v>42035.208333333299</v>
          </cell>
          <cell r="AF40">
            <v>42292.656793055598</v>
          </cell>
          <cell r="AG40" t="str">
            <v>Jairo Suárez</v>
          </cell>
          <cell r="AH40" t="str">
            <v>jairo.suarez@aerocivil.gov.co</v>
          </cell>
          <cell r="AI40">
            <v>0</v>
          </cell>
        </row>
        <row r="41">
          <cell r="H41" t="str">
            <v>Porcentaje de red vial nacional primaria en buen estado en la Región Eje Cafetero</v>
          </cell>
          <cell r="I41" t="str">
            <v>Producto</v>
          </cell>
          <cell r="J41" t="str">
            <v>Sectorial</v>
          </cell>
          <cell r="K41" t="str">
            <v>SI</v>
          </cell>
          <cell r="L41" t="str">
            <v>SI</v>
          </cell>
          <cell r="M41" t="str">
            <v>NO</v>
          </cell>
          <cell r="N41" t="str">
            <v>SI</v>
          </cell>
          <cell r="O41" t="str">
            <v>Porcentaje</v>
          </cell>
          <cell r="P41" t="str">
            <v>Trimestral</v>
          </cell>
          <cell r="Q41" t="str">
            <v>Capacidad</v>
          </cell>
          <cell r="R41">
            <v>58</v>
          </cell>
          <cell r="S41">
            <v>60</v>
          </cell>
          <cell r="T41">
            <v>63</v>
          </cell>
          <cell r="U41">
            <v>65</v>
          </cell>
          <cell r="V41">
            <v>70</v>
          </cell>
          <cell r="W41">
            <v>70</v>
          </cell>
          <cell r="X41">
            <v>59.77</v>
          </cell>
          <cell r="Y41">
            <v>35.4</v>
          </cell>
          <cell r="Z41">
            <v>59.77</v>
          </cell>
          <cell r="AA41">
            <v>14.75</v>
          </cell>
          <cell r="AB41">
            <v>42460.208333333299</v>
          </cell>
          <cell r="AC41">
            <v>42496.624450613403</v>
          </cell>
          <cell r="AD41" t="str">
            <v xml:space="preserve">59,73% de la Red Vial primaria en la Región Eje Cafetero se encuentra en Buen estado. </v>
          </cell>
          <cell r="AE41">
            <v>42521.208333333299</v>
          </cell>
          <cell r="AF41">
            <v>42587.385590277801</v>
          </cell>
          <cell r="AG41" t="str">
            <v>Carlos Alberto Sarabia Mancini</v>
          </cell>
          <cell r="AH41" t="str">
            <v>csarabia@mintransporte.gov.co</v>
          </cell>
          <cell r="AI41">
            <v>30</v>
          </cell>
          <cell r="AJ41">
            <v>42551.208333333299</v>
          </cell>
          <cell r="AK41">
            <v>11</v>
          </cell>
        </row>
        <row r="42">
          <cell r="H42" t="str">
            <v>Porcentaje de viajes realizados asociados a movilidad activa cuantificada en la Región Eje Cafetero</v>
          </cell>
          <cell r="I42" t="str">
            <v>Resultado</v>
          </cell>
          <cell r="J42" t="str">
            <v>Sectorial</v>
          </cell>
          <cell r="K42" t="str">
            <v>SI</v>
          </cell>
          <cell r="L42" t="str">
            <v>SI</v>
          </cell>
          <cell r="M42" t="str">
            <v>NO</v>
          </cell>
          <cell r="N42" t="str">
            <v>SI</v>
          </cell>
          <cell r="O42" t="str">
            <v>Porcentaje</v>
          </cell>
          <cell r="P42" t="str">
            <v>Trimestral</v>
          </cell>
          <cell r="Q42" t="str">
            <v>Capacidad</v>
          </cell>
          <cell r="R42">
            <v>29</v>
          </cell>
          <cell r="S42">
            <v>29</v>
          </cell>
          <cell r="T42">
            <v>32</v>
          </cell>
          <cell r="U42">
            <v>36</v>
          </cell>
          <cell r="V42">
            <v>40</v>
          </cell>
          <cell r="W42">
            <v>40</v>
          </cell>
          <cell r="X42">
            <v>29.1</v>
          </cell>
          <cell r="Z42">
            <v>29.1</v>
          </cell>
          <cell r="AA42">
            <v>0.91</v>
          </cell>
          <cell r="AB42">
            <v>42369.208333333299</v>
          </cell>
          <cell r="AC42">
            <v>42411.447807951401</v>
          </cell>
          <cell r="AD42" t="str">
            <v>El porcentaje de viaje para el mes de Febrero se establecio en el 30% con una movilización cercana a los 243.000 pasajeros/dia</v>
          </cell>
          <cell r="AE42">
            <v>42429.208333333299</v>
          </cell>
          <cell r="AF42">
            <v>42531.567498611097</v>
          </cell>
          <cell r="AG42" t="str">
            <v>Walid David Jalil Nasser</v>
          </cell>
          <cell r="AH42" t="str">
            <v>wdavid@mintransporte.gov.co</v>
          </cell>
          <cell r="AI42">
            <v>30</v>
          </cell>
          <cell r="AJ42">
            <v>42460.208333333299</v>
          </cell>
          <cell r="AK42">
            <v>102</v>
          </cell>
        </row>
        <row r="43">
          <cell r="H43" t="str">
            <v>Espacios de Infraestructura dedicada a la intermodalidad en la Región Eje cafetero y Antioquia</v>
          </cell>
          <cell r="I43" t="str">
            <v>Producto</v>
          </cell>
          <cell r="J43" t="str">
            <v>Sectorial</v>
          </cell>
          <cell r="K43" t="str">
            <v>SI</v>
          </cell>
          <cell r="L43" t="str">
            <v>SI</v>
          </cell>
          <cell r="M43" t="str">
            <v>NO</v>
          </cell>
          <cell r="N43" t="str">
            <v>SI</v>
          </cell>
          <cell r="O43" t="str">
            <v>Número</v>
          </cell>
          <cell r="P43" t="str">
            <v>Trimestral</v>
          </cell>
          <cell r="Q43" t="str">
            <v>Capacidad</v>
          </cell>
          <cell r="R43">
            <v>4</v>
          </cell>
          <cell r="S43">
            <v>4</v>
          </cell>
          <cell r="T43">
            <v>5</v>
          </cell>
          <cell r="U43">
            <v>5</v>
          </cell>
          <cell r="V43">
            <v>5</v>
          </cell>
          <cell r="W43">
            <v>5</v>
          </cell>
          <cell r="X43">
            <v>5</v>
          </cell>
          <cell r="Y43">
            <v>100</v>
          </cell>
          <cell r="Z43">
            <v>5</v>
          </cell>
          <cell r="AA43">
            <v>100</v>
          </cell>
          <cell r="AB43">
            <v>42460.208333333299</v>
          </cell>
          <cell r="AC43">
            <v>42559.683566898202</v>
          </cell>
          <cell r="AD43" t="str">
            <v>La meta fue cumplida y superada en una unidad el año anterior. se tenía una meta de 4 espacios para esta región, se cumplió la meta con 5.</v>
          </cell>
          <cell r="AE43">
            <v>42460.208333333299</v>
          </cell>
          <cell r="AF43">
            <v>42559.683566747699</v>
          </cell>
          <cell r="AG43" t="str">
            <v>Walid David Jalil Nasser</v>
          </cell>
          <cell r="AH43" t="str">
            <v>wdavid@mintransporte.gov.co</v>
          </cell>
          <cell r="AI43">
            <v>30</v>
          </cell>
          <cell r="AJ43">
            <v>42551.208333333299</v>
          </cell>
          <cell r="AK43">
            <v>11</v>
          </cell>
        </row>
        <row r="44">
          <cell r="H44" t="str">
            <v>Pasajeros movilizados en el Aeropuerto Internacional El Dorado (incluye pasajeros en tránsito)</v>
          </cell>
          <cell r="I44" t="str">
            <v>Resultado</v>
          </cell>
          <cell r="J44" t="str">
            <v>Sectorial</v>
          </cell>
          <cell r="K44" t="str">
            <v>SI</v>
          </cell>
          <cell r="L44" t="str">
            <v>NO</v>
          </cell>
          <cell r="M44" t="str">
            <v>NO</v>
          </cell>
          <cell r="N44" t="str">
            <v>SI</v>
          </cell>
          <cell r="O44" t="str">
            <v>Número (Millones)</v>
          </cell>
          <cell r="P44" t="str">
            <v>Mensual</v>
          </cell>
          <cell r="Q44" t="str">
            <v>Flujo</v>
          </cell>
          <cell r="R44">
            <v>27.4</v>
          </cell>
          <cell r="S44">
            <v>30.4</v>
          </cell>
          <cell r="T44">
            <v>32.799999999999997</v>
          </cell>
          <cell r="U44">
            <v>35.299999999999997</v>
          </cell>
          <cell r="V44">
            <v>37.799999999999997</v>
          </cell>
          <cell r="W44">
            <v>37.799999999999997</v>
          </cell>
          <cell r="X44">
            <v>14.85</v>
          </cell>
          <cell r="Y44">
            <v>45.274000000000001</v>
          </cell>
          <cell r="Z44">
            <v>29.96</v>
          </cell>
          <cell r="AA44">
            <v>79.259</v>
          </cell>
          <cell r="AB44">
            <v>42551.208333333299</v>
          </cell>
          <cell r="AC44">
            <v>42586.636050659698</v>
          </cell>
          <cell r="AD44" t="str">
            <v>En el primer semestre de 2016, los pasajeros movilizados a través de El aeropuerto El Dorado se incrementaron en 4,4% con respecto a igual periodo de 2015.</v>
          </cell>
          <cell r="AE44">
            <v>42551.208333333299</v>
          </cell>
          <cell r="AF44">
            <v>42586.636050497698</v>
          </cell>
          <cell r="AG44" t="str">
            <v>Eduardo Enrique Tovar Añez</v>
          </cell>
          <cell r="AH44" t="str">
            <v>eduardo.tovar@aerocivil.gov.co</v>
          </cell>
          <cell r="AI44">
            <v>30</v>
          </cell>
          <cell r="AJ44">
            <v>42581.208333333299</v>
          </cell>
          <cell r="AK44">
            <v>-20</v>
          </cell>
        </row>
        <row r="45">
          <cell r="H45" t="str">
            <v>Kilómetros de corredor fluvial mantenidos - Centro Oriente (Bogotá, Santander, Boyacá y Cundinamarca)</v>
          </cell>
          <cell r="I45" t="str">
            <v>Producto</v>
          </cell>
          <cell r="J45" t="str">
            <v>Sectorial</v>
          </cell>
          <cell r="K45" t="str">
            <v>NO</v>
          </cell>
          <cell r="L45" t="str">
            <v>NO</v>
          </cell>
          <cell r="M45" t="str">
            <v>NO</v>
          </cell>
          <cell r="N45" t="str">
            <v>SI</v>
          </cell>
          <cell r="O45" t="str">
            <v>Kilómetros</v>
          </cell>
          <cell r="P45" t="str">
            <v>Mensual</v>
          </cell>
          <cell r="Q45" t="str">
            <v>Stock</v>
          </cell>
          <cell r="R45">
            <v>390</v>
          </cell>
          <cell r="S45">
            <v>390</v>
          </cell>
          <cell r="T45">
            <v>390</v>
          </cell>
          <cell r="U45">
            <v>390</v>
          </cell>
          <cell r="V45">
            <v>390</v>
          </cell>
          <cell r="W45">
            <v>390</v>
          </cell>
          <cell r="X45">
            <v>390</v>
          </cell>
          <cell r="Y45">
            <v>100</v>
          </cell>
          <cell r="Z45">
            <v>390</v>
          </cell>
          <cell r="AA45">
            <v>100</v>
          </cell>
          <cell r="AB45">
            <v>42582.208333333299</v>
          </cell>
          <cell r="AC45">
            <v>42585.728908217599</v>
          </cell>
          <cell r="AD45" t="str">
            <v>Kilómetros de hidrovía en el tramo Centro Oriente (Bogotá, Santander, Boyacá y Cundinamarca) del Río Magdalena puestos al servicio público de transporte fluvial las 24 horas del día; asegurando para estos kilómetros nivel de calidad de profundidad, ancho,</v>
          </cell>
          <cell r="AE45">
            <v>42582.208333333299</v>
          </cell>
          <cell r="AF45">
            <v>42585.728908101897</v>
          </cell>
          <cell r="AG45" t="str">
            <v>Lyda Patricia Alvarez</v>
          </cell>
          <cell r="AH45" t="str">
            <v>Lyda.alvarez@cormagdalena.gov.co</v>
          </cell>
          <cell r="AI45">
            <v>7</v>
          </cell>
          <cell r="AJ45">
            <v>42613.208333333299</v>
          </cell>
          <cell r="AK45">
            <v>-28</v>
          </cell>
        </row>
        <row r="46">
          <cell r="H46" t="str">
            <v>Porcentaje de red vial nacional primaria en buen estado en la Región Centro Oriente</v>
          </cell>
          <cell r="I46" t="str">
            <v>Producto</v>
          </cell>
          <cell r="J46" t="str">
            <v>Sectorial</v>
          </cell>
          <cell r="K46" t="str">
            <v>SI</v>
          </cell>
          <cell r="L46" t="str">
            <v>NO</v>
          </cell>
          <cell r="M46" t="str">
            <v>NO</v>
          </cell>
          <cell r="N46" t="str">
            <v>SI</v>
          </cell>
          <cell r="O46" t="str">
            <v>Porcentaje</v>
          </cell>
          <cell r="P46" t="str">
            <v>Trimestral</v>
          </cell>
          <cell r="Q46" t="str">
            <v>Capacidad</v>
          </cell>
          <cell r="R46">
            <v>42</v>
          </cell>
          <cell r="S46">
            <v>44</v>
          </cell>
          <cell r="T46">
            <v>47</v>
          </cell>
          <cell r="U46">
            <v>49</v>
          </cell>
          <cell r="V46">
            <v>50</v>
          </cell>
          <cell r="W46">
            <v>50</v>
          </cell>
          <cell r="X46">
            <v>44.42</v>
          </cell>
          <cell r="Y46">
            <v>48.4</v>
          </cell>
          <cell r="Z46">
            <v>44.42</v>
          </cell>
          <cell r="AA46">
            <v>30.25</v>
          </cell>
          <cell r="AB46">
            <v>42551.208333333299</v>
          </cell>
          <cell r="AC46">
            <v>42587.617183449103</v>
          </cell>
          <cell r="AD46" t="str">
            <v xml:space="preserve">44,42% de la Red Vial primaria en la Región Centro Oriente se encuentra en Buen estado. </v>
          </cell>
          <cell r="AE46">
            <v>42551.208333333299</v>
          </cell>
          <cell r="AF46">
            <v>42587.617183333299</v>
          </cell>
          <cell r="AG46" t="str">
            <v>Carlos Alberto Sarabia Mancini</v>
          </cell>
          <cell r="AH46" t="str">
            <v>csarabia@mintransporte.gov.co</v>
          </cell>
          <cell r="AI46">
            <v>30</v>
          </cell>
          <cell r="AJ46">
            <v>42643.208333333299</v>
          </cell>
          <cell r="AK46">
            <v>-80</v>
          </cell>
        </row>
        <row r="47">
          <cell r="H47" t="str">
            <v>Porcentaje de viajes realizados asociados a movilidad activa cuantificada en la Región Centro Oriente.</v>
          </cell>
          <cell r="I47" t="str">
            <v>Resultado</v>
          </cell>
          <cell r="J47" t="str">
            <v>Sectorial</v>
          </cell>
          <cell r="K47" t="str">
            <v>SI</v>
          </cell>
          <cell r="L47" t="str">
            <v>SI</v>
          </cell>
          <cell r="M47" t="str">
            <v>NO</v>
          </cell>
          <cell r="N47" t="str">
            <v>SI</v>
          </cell>
          <cell r="O47" t="str">
            <v>Porcentaje</v>
          </cell>
          <cell r="P47" t="str">
            <v>Trimestral</v>
          </cell>
          <cell r="Q47" t="str">
            <v>Stock</v>
          </cell>
          <cell r="R47">
            <v>39</v>
          </cell>
          <cell r="S47">
            <v>39</v>
          </cell>
          <cell r="T47">
            <v>39</v>
          </cell>
          <cell r="U47">
            <v>39</v>
          </cell>
          <cell r="V47">
            <v>39</v>
          </cell>
          <cell r="W47">
            <v>39</v>
          </cell>
          <cell r="X47">
            <v>42</v>
          </cell>
          <cell r="Y47">
            <v>100</v>
          </cell>
          <cell r="Z47">
            <v>42</v>
          </cell>
          <cell r="AA47">
            <v>100</v>
          </cell>
          <cell r="AB47">
            <v>42369.208333333299</v>
          </cell>
          <cell r="AC47">
            <v>42411.450176504601</v>
          </cell>
          <cell r="AD47" t="str">
            <v>En la zona centro oriente se movilizaron para el mes de febrero cerca de 3.900.000 millones de pasajeros a través de los sistemas de transportes con lo cual el indicador se establece en 41%</v>
          </cell>
          <cell r="AE47">
            <v>42429.208333333299</v>
          </cell>
          <cell r="AF47">
            <v>42531.566940509299</v>
          </cell>
          <cell r="AG47" t="str">
            <v>Walid David Jalil Nasser</v>
          </cell>
          <cell r="AH47" t="str">
            <v>wdavid@mintransporte.gov.co</v>
          </cell>
          <cell r="AI47">
            <v>30</v>
          </cell>
          <cell r="AJ47">
            <v>42460.208333333299</v>
          </cell>
          <cell r="AK47">
            <v>102</v>
          </cell>
        </row>
        <row r="48">
          <cell r="H48" t="str">
            <v>Espacios de Infraestructura dedicada a la intermodalidad en la Región Centro Oriente.</v>
          </cell>
          <cell r="I48" t="str">
            <v>Producto</v>
          </cell>
          <cell r="J48" t="str">
            <v>Sectorial</v>
          </cell>
          <cell r="K48" t="str">
            <v>SI</v>
          </cell>
          <cell r="L48" t="str">
            <v>SI</v>
          </cell>
          <cell r="M48" t="str">
            <v>NO</v>
          </cell>
          <cell r="N48" t="str">
            <v>SI</v>
          </cell>
          <cell r="O48" t="str">
            <v>Número</v>
          </cell>
          <cell r="P48" t="str">
            <v>Trimestral</v>
          </cell>
          <cell r="Q48" t="str">
            <v>Capacidad</v>
          </cell>
          <cell r="R48">
            <v>20</v>
          </cell>
          <cell r="S48">
            <v>21</v>
          </cell>
          <cell r="T48">
            <v>21</v>
          </cell>
          <cell r="U48">
            <v>21</v>
          </cell>
          <cell r="V48">
            <v>25</v>
          </cell>
          <cell r="W48">
            <v>25</v>
          </cell>
          <cell r="X48">
            <v>22</v>
          </cell>
          <cell r="Y48">
            <v>100</v>
          </cell>
          <cell r="Z48">
            <v>22</v>
          </cell>
          <cell r="AA48">
            <v>40</v>
          </cell>
          <cell r="AB48">
            <v>42369.208333333299</v>
          </cell>
          <cell r="AC48">
            <v>42384.635601076399</v>
          </cell>
          <cell r="AD48" t="str">
            <v>Se mantienen los 22 espacios dedicados a la intermodalidad ya que durante el primer trimestre del año 2016 no se han entregado nuevas obras para este fin</v>
          </cell>
          <cell r="AE48">
            <v>42429.208333333299</v>
          </cell>
          <cell r="AF48">
            <v>42559.682442361103</v>
          </cell>
          <cell r="AG48" t="str">
            <v>Walid David Jalil Nasser</v>
          </cell>
          <cell r="AH48" t="str">
            <v>wdavid@mintransporte.gov.co</v>
          </cell>
          <cell r="AI48">
            <v>30</v>
          </cell>
          <cell r="AJ48">
            <v>42460.208333333299</v>
          </cell>
          <cell r="AK48">
            <v>102</v>
          </cell>
        </row>
        <row r="49">
          <cell r="H49" t="str">
            <v>Aeropuertos para la prosperidad intervenidos en la Región Pacífico</v>
          </cell>
          <cell r="I49" t="str">
            <v>Producto</v>
          </cell>
          <cell r="J49" t="str">
            <v>Sectorial</v>
          </cell>
          <cell r="K49" t="str">
            <v>SI</v>
          </cell>
          <cell r="L49" t="str">
            <v>SI</v>
          </cell>
          <cell r="M49" t="str">
            <v>NO</v>
          </cell>
          <cell r="N49" t="str">
            <v>SI</v>
          </cell>
          <cell r="O49" t="str">
            <v>Número</v>
          </cell>
          <cell r="P49" t="str">
            <v>Trimestral</v>
          </cell>
          <cell r="Q49" t="str">
            <v>Acumulado</v>
          </cell>
          <cell r="R49">
            <v>9</v>
          </cell>
          <cell r="S49">
            <v>2</v>
          </cell>
          <cell r="T49">
            <v>2</v>
          </cell>
          <cell r="U49">
            <v>1</v>
          </cell>
          <cell r="V49">
            <v>2</v>
          </cell>
          <cell r="W49">
            <v>7</v>
          </cell>
          <cell r="X49">
            <v>1</v>
          </cell>
          <cell r="Y49">
            <v>50</v>
          </cell>
          <cell r="Z49">
            <v>1</v>
          </cell>
          <cell r="AA49">
            <v>14.29</v>
          </cell>
          <cell r="AB49">
            <v>42551.208333333299</v>
          </cell>
          <cell r="AC49">
            <v>42558.719726967603</v>
          </cell>
          <cell r="AD49" t="str">
            <v>VIGENCIA 2015: TERMINADOS: CAPURGANÁ (Mtto Pista, Plataforma), BAHIA SOLANO (Mtto Pista, Plataforma). Bahia Solano cuenta con adición para terminar mantenimiento en Calles de rodaje.</v>
          </cell>
          <cell r="AE49">
            <v>42582.208333333299</v>
          </cell>
          <cell r="AF49">
            <v>42591.753275231502</v>
          </cell>
          <cell r="AG49" t="str">
            <v>Jairo Suárez</v>
          </cell>
          <cell r="AH49" t="str">
            <v>jairo.suarez@aerocivil.gov.co</v>
          </cell>
          <cell r="AJ49">
            <v>42643.208333333299</v>
          </cell>
        </row>
        <row r="50">
          <cell r="H50" t="str">
            <v>Porcentaje de red vial nacional primaria en buen estado en la Región Pacífico</v>
          </cell>
          <cell r="I50" t="str">
            <v>Producto</v>
          </cell>
          <cell r="J50" t="str">
            <v>Sectorial</v>
          </cell>
          <cell r="K50" t="str">
            <v>SI</v>
          </cell>
          <cell r="L50" t="str">
            <v>NO</v>
          </cell>
          <cell r="M50" t="str">
            <v>NO</v>
          </cell>
          <cell r="N50" t="str">
            <v>SI</v>
          </cell>
          <cell r="O50" t="str">
            <v>Porcentaje</v>
          </cell>
          <cell r="P50" t="str">
            <v>Trimestral</v>
          </cell>
          <cell r="Q50" t="str">
            <v>Capacidad</v>
          </cell>
          <cell r="R50">
            <v>44</v>
          </cell>
          <cell r="S50">
            <v>45</v>
          </cell>
          <cell r="T50">
            <v>48</v>
          </cell>
          <cell r="U50">
            <v>48</v>
          </cell>
          <cell r="V50">
            <v>50</v>
          </cell>
          <cell r="W50">
            <v>50</v>
          </cell>
          <cell r="X50">
            <v>46.06</v>
          </cell>
          <cell r="Y50">
            <v>51.5</v>
          </cell>
          <cell r="Z50">
            <v>46.06</v>
          </cell>
          <cell r="AA50">
            <v>34.332999999999998</v>
          </cell>
          <cell r="AB50">
            <v>42551.208333333299</v>
          </cell>
          <cell r="AC50">
            <v>42587.386561458297</v>
          </cell>
          <cell r="AD50" t="str">
            <v xml:space="preserve">46,06 % de la Red Vial primaria en la Región Pacífico se encuentra en Buen estado. </v>
          </cell>
          <cell r="AE50">
            <v>42551.208333333299</v>
          </cell>
          <cell r="AF50">
            <v>42587.386561342602</v>
          </cell>
          <cell r="AG50" t="str">
            <v>Carlos Alberto Sarabia Mancini</v>
          </cell>
          <cell r="AH50" t="str">
            <v>csarabia@mintransporte.gov.co</v>
          </cell>
          <cell r="AI50">
            <v>30</v>
          </cell>
          <cell r="AJ50">
            <v>42643.208333333299</v>
          </cell>
          <cell r="AK50">
            <v>-80</v>
          </cell>
        </row>
        <row r="51">
          <cell r="H51" t="str">
            <v>Espacios de Infraestructura dedicada a la intermodalidad en la Región Pacífico</v>
          </cell>
          <cell r="I51" t="str">
            <v>Producto</v>
          </cell>
          <cell r="J51" t="str">
            <v>Sectorial</v>
          </cell>
          <cell r="K51" t="str">
            <v>SI</v>
          </cell>
          <cell r="L51" t="str">
            <v>SI</v>
          </cell>
          <cell r="M51" t="str">
            <v>NO</v>
          </cell>
          <cell r="N51" t="str">
            <v>SI</v>
          </cell>
          <cell r="O51" t="str">
            <v>Número</v>
          </cell>
          <cell r="P51" t="str">
            <v>Trimestral</v>
          </cell>
          <cell r="Q51" t="str">
            <v>Capacidad</v>
          </cell>
          <cell r="R51">
            <v>3</v>
          </cell>
          <cell r="S51">
            <v>3</v>
          </cell>
          <cell r="T51">
            <v>4</v>
          </cell>
          <cell r="U51">
            <v>6</v>
          </cell>
          <cell r="V51">
            <v>9</v>
          </cell>
          <cell r="W51">
            <v>9</v>
          </cell>
          <cell r="X51">
            <v>4</v>
          </cell>
          <cell r="Y51">
            <v>100</v>
          </cell>
          <cell r="Z51">
            <v>4</v>
          </cell>
          <cell r="AA51">
            <v>16.667000000000002</v>
          </cell>
          <cell r="AB51">
            <v>42460.208333333299</v>
          </cell>
          <cell r="AC51">
            <v>42559.680210069397</v>
          </cell>
          <cell r="AD51" t="str">
            <v>Se mantiene el indicador para la región en 4 espacios ya que a la fecha no se tieneentrega en la estación centro de la ciudad de Cali</v>
          </cell>
          <cell r="AE51">
            <v>42460.208333333299</v>
          </cell>
          <cell r="AF51">
            <v>42559.680209919003</v>
          </cell>
          <cell r="AG51" t="str">
            <v>Walid David Jalil Nasser</v>
          </cell>
          <cell r="AH51" t="str">
            <v>wdavid@mintransporte.gov.co</v>
          </cell>
          <cell r="AI51">
            <v>30</v>
          </cell>
          <cell r="AJ51">
            <v>42551.208333333299</v>
          </cell>
          <cell r="AK51">
            <v>11</v>
          </cell>
        </row>
        <row r="52">
          <cell r="H52" t="str">
            <v>Aeropuertos para la prosperidad intervenidos en la Región Llanos</v>
          </cell>
          <cell r="I52" t="str">
            <v>Producto</v>
          </cell>
          <cell r="J52" t="str">
            <v>Sectorial</v>
          </cell>
          <cell r="K52" t="str">
            <v>SI</v>
          </cell>
          <cell r="L52" t="str">
            <v>SI</v>
          </cell>
          <cell r="M52" t="str">
            <v>NO</v>
          </cell>
          <cell r="N52" t="str">
            <v>SI</v>
          </cell>
          <cell r="O52" t="str">
            <v>Número</v>
          </cell>
          <cell r="P52" t="str">
            <v>Trimestral</v>
          </cell>
          <cell r="Q52" t="str">
            <v>Acumulado</v>
          </cell>
          <cell r="R52">
            <v>8</v>
          </cell>
          <cell r="S52">
            <v>3</v>
          </cell>
          <cell r="T52">
            <v>0</v>
          </cell>
          <cell r="U52">
            <v>1</v>
          </cell>
          <cell r="V52">
            <v>10</v>
          </cell>
          <cell r="W52">
            <v>14</v>
          </cell>
          <cell r="X52">
            <v>1</v>
          </cell>
          <cell r="Z52">
            <v>1</v>
          </cell>
          <cell r="AA52">
            <v>7.14</v>
          </cell>
          <cell r="AB52">
            <v>42551.208333333299</v>
          </cell>
          <cell r="AC52">
            <v>42558.696924536998</v>
          </cell>
          <cell r="AD52" t="str">
            <v>VIGENCIA 2015: TERMINADOS: SAN JOSÉ DEL GUAVIARE (Ampliación Pista, sello de juntas, mtto Calle de rodaje y plataforma); PUERTO INIRIDA (Mtto Pista); SOGAMOSO (Mtto Pista)</v>
          </cell>
          <cell r="AE52">
            <v>42582.208333333299</v>
          </cell>
          <cell r="AF52">
            <v>42591.753557094897</v>
          </cell>
          <cell r="AG52" t="str">
            <v>Jairo Suárez</v>
          </cell>
          <cell r="AH52" t="str">
            <v>jairo.suarez@aerocivil.gov.co</v>
          </cell>
          <cell r="AJ52">
            <v>42643.208333333299</v>
          </cell>
        </row>
        <row r="53">
          <cell r="H53" t="str">
            <v>Aeropuertos para la prosperidad intervenidos en la Región Centro Sur Amazonía</v>
          </cell>
          <cell r="I53" t="str">
            <v>Producto</v>
          </cell>
          <cell r="J53" t="str">
            <v>Sectorial</v>
          </cell>
          <cell r="K53" t="str">
            <v>SI</v>
          </cell>
          <cell r="L53" t="str">
            <v>SI</v>
          </cell>
          <cell r="M53" t="str">
            <v>NO</v>
          </cell>
          <cell r="N53" t="str">
            <v>SI</v>
          </cell>
          <cell r="O53" t="str">
            <v>Número</v>
          </cell>
          <cell r="P53" t="str">
            <v>Trimestral</v>
          </cell>
          <cell r="Q53" t="str">
            <v>Acumulado</v>
          </cell>
          <cell r="R53">
            <v>8</v>
          </cell>
          <cell r="S53">
            <v>1</v>
          </cell>
          <cell r="T53">
            <v>4</v>
          </cell>
          <cell r="U53">
            <v>0</v>
          </cell>
          <cell r="V53">
            <v>1</v>
          </cell>
          <cell r="W53">
            <v>6</v>
          </cell>
          <cell r="X53">
            <v>0</v>
          </cell>
          <cell r="Y53">
            <v>0</v>
          </cell>
          <cell r="Z53">
            <v>0</v>
          </cell>
          <cell r="AA53">
            <v>0</v>
          </cell>
          <cell r="AB53">
            <v>42551.208333333299</v>
          </cell>
          <cell r="AC53">
            <v>42558.697398344899</v>
          </cell>
          <cell r="AD53" t="str">
            <v>El Aeropuerto de Puerto Leguízamo se encuentra en proceso administrativo por inhabilidad (Vigencia 2015)</v>
          </cell>
          <cell r="AE53">
            <v>42582.208333333299</v>
          </cell>
          <cell r="AF53">
            <v>42591.456463159702</v>
          </cell>
          <cell r="AG53" t="str">
            <v>Jairo Suárez</v>
          </cell>
          <cell r="AH53" t="str">
            <v>jairo.suarez@aerocivil.gov.co</v>
          </cell>
          <cell r="AJ53">
            <v>42643.208333333299</v>
          </cell>
        </row>
      </sheetData>
      <sheetData sheetId="8"/>
      <sheetData sheetId="9">
        <row r="7">
          <cell r="B7" t="str">
            <v>Indicador</v>
          </cell>
          <cell r="C7">
            <v>1</v>
          </cell>
          <cell r="E7" t="str">
            <v>Indicador</v>
          </cell>
          <cell r="F7">
            <v>1</v>
          </cell>
          <cell r="H7" t="str">
            <v>Id Indicador</v>
          </cell>
          <cell r="I7" t="str">
            <v>Indicador</v>
          </cell>
        </row>
        <row r="8">
          <cell r="B8" t="str">
            <v>Tipo Indicador</v>
          </cell>
          <cell r="C8">
            <v>2</v>
          </cell>
          <cell r="E8" t="str">
            <v>Periodicidad</v>
          </cell>
          <cell r="F8">
            <v>2</v>
          </cell>
          <cell r="H8">
            <v>4739</v>
          </cell>
          <cell r="I8" t="str">
            <v>Aeropuertos con obras de construcción y ampliación de aeropuertos terminados - Aerocivil</v>
          </cell>
          <cell r="L8" t="str">
            <v>Anual</v>
          </cell>
          <cell r="M8">
            <v>42369</v>
          </cell>
        </row>
        <row r="9">
          <cell r="B9" t="str">
            <v>Nivel Indicador</v>
          </cell>
          <cell r="C9">
            <v>3</v>
          </cell>
          <cell r="E9" t="str">
            <v>Avance Cuantitativo</v>
          </cell>
          <cell r="F9">
            <v>3</v>
          </cell>
          <cell r="H9">
            <v>4740</v>
          </cell>
          <cell r="I9" t="str">
            <v>Intervenciones terminadas en mantenimiento de infraestructura aeroportuaria  (iguales o superiores a $800 millones)</v>
          </cell>
          <cell r="L9" t="str">
            <v>Semestral</v>
          </cell>
          <cell r="M9">
            <v>42185</v>
          </cell>
        </row>
        <row r="10">
          <cell r="B10" t="str">
            <v>Indicador Básico</v>
          </cell>
          <cell r="C10">
            <v>4</v>
          </cell>
          <cell r="E10" t="str">
            <v>Avance Cualitativo</v>
          </cell>
          <cell r="F10">
            <v>4</v>
          </cell>
          <cell r="H10">
            <v>4741</v>
          </cell>
          <cell r="I10" t="str">
            <v>Aeropuertos para la prosperidad intervenidos - Aerocivil</v>
          </cell>
          <cell r="L10" t="str">
            <v>Trimestral</v>
          </cell>
          <cell r="M10">
            <v>42094</v>
          </cell>
        </row>
        <row r="11">
          <cell r="B11" t="str">
            <v>Departamentalizado</v>
          </cell>
          <cell r="C11">
            <v>5</v>
          </cell>
          <cell r="E11" t="str">
            <v>Fecha Corte</v>
          </cell>
          <cell r="F11">
            <v>5</v>
          </cell>
          <cell r="H11">
            <v>5176</v>
          </cell>
          <cell r="I11" t="str">
            <v>Aeropuertos intervenidos con obras de construcción (torres de control,  terminales, pistas, plataformas, calles de rodaje, cuartel de bomberos, cerramientos) y/o mantenimiento de infraestructura aeroportuaria</v>
          </cell>
          <cell r="L11" t="str">
            <v>Bimestral</v>
          </cell>
          <cell r="M11">
            <v>42063</v>
          </cell>
        </row>
        <row r="12">
          <cell r="B12" t="str">
            <v>Es Privado</v>
          </cell>
          <cell r="C12">
            <v>6</v>
          </cell>
          <cell r="E12" t="str">
            <v>Gerente de Meta</v>
          </cell>
          <cell r="F12">
            <v>6</v>
          </cell>
          <cell r="H12">
            <v>5225</v>
          </cell>
          <cell r="I12" t="str">
            <v>Pasajeros movilizados por años entre los aeropuertos del país (millones)</v>
          </cell>
          <cell r="L12" t="str">
            <v>Mensual</v>
          </cell>
          <cell r="M12">
            <v>42035</v>
          </cell>
        </row>
        <row r="13">
          <cell r="B13" t="str">
            <v>Vigente</v>
          </cell>
          <cell r="C13">
            <v>7</v>
          </cell>
          <cell r="E13" t="str">
            <v>Fecha de Reporte de Avance</v>
          </cell>
          <cell r="F13">
            <v>7</v>
          </cell>
          <cell r="H13">
            <v>4729</v>
          </cell>
          <cell r="I13" t="str">
            <v>Kilómetros de calzadas construidas a través de concesión</v>
          </cell>
        </row>
        <row r="14">
          <cell r="B14" t="str">
            <v>Unidad Medida</v>
          </cell>
          <cell r="C14">
            <v>8</v>
          </cell>
          <cell r="E14" t="str">
            <v>Estado</v>
          </cell>
          <cell r="F14">
            <v>8</v>
          </cell>
          <cell r="H14">
            <v>4730</v>
          </cell>
          <cell r="I14" t="str">
            <v>Kilómetros de Vías intervenidas bajo esquema de APP</v>
          </cell>
        </row>
        <row r="15">
          <cell r="B15" t="str">
            <v>Periodicidad</v>
          </cell>
          <cell r="C15">
            <v>9</v>
          </cell>
          <cell r="E15" t="str">
            <v>Valor Vigente</v>
          </cell>
          <cell r="F15">
            <v>9</v>
          </cell>
          <cell r="H15">
            <v>4731</v>
          </cell>
          <cell r="I15" t="str">
            <v>Inversión privada en infraestructura de carretera (billones de $ acumulados en el cuatrienio) - ANI</v>
          </cell>
        </row>
        <row r="16">
          <cell r="B16" t="str">
            <v>Acumulación</v>
          </cell>
          <cell r="C16">
            <v>10</v>
          </cell>
          <cell r="E16" t="str">
            <v>Sectorialista</v>
          </cell>
          <cell r="F16">
            <v>10</v>
          </cell>
          <cell r="H16">
            <v>4732</v>
          </cell>
          <cell r="I16" t="str">
            <v>Inversión privada en infraestructura férrea, aeroportuaria y portuaria  (billones de $ acumulados en el cuatrienio) - ANI</v>
          </cell>
        </row>
        <row r="17">
          <cell r="B17" t="str">
            <v>Línea Base</v>
          </cell>
          <cell r="C17">
            <v>11</v>
          </cell>
          <cell r="E17" t="str">
            <v>Fecha Revisión</v>
          </cell>
          <cell r="F17">
            <v>11</v>
          </cell>
          <cell r="H17">
            <v>5177</v>
          </cell>
          <cell r="I17" t="str">
            <v>Número de proyectos en ejecución Programa 4G</v>
          </cell>
        </row>
        <row r="18">
          <cell r="B18" t="str">
            <v>Meta 2015</v>
          </cell>
          <cell r="C18">
            <v>12</v>
          </cell>
          <cell r="H18">
            <v>5178</v>
          </cell>
          <cell r="I18" t="str">
            <v>Número de Proyectos Adjudicados</v>
          </cell>
        </row>
        <row r="19">
          <cell r="B19" t="str">
            <v>Meta 2016</v>
          </cell>
          <cell r="C19">
            <v>13</v>
          </cell>
          <cell r="H19">
            <v>4733</v>
          </cell>
          <cell r="I19" t="str">
            <v>Kilómetros de red férrea en operación - ANI</v>
          </cell>
        </row>
        <row r="20">
          <cell r="B20" t="str">
            <v>Meta 2017</v>
          </cell>
          <cell r="C20">
            <v>14</v>
          </cell>
          <cell r="H20">
            <v>4929</v>
          </cell>
          <cell r="I20" t="str">
            <v>Kilómetros de corredor fluvial mantenidos</v>
          </cell>
        </row>
        <row r="21">
          <cell r="B21" t="str">
            <v>Meta 2018</v>
          </cell>
          <cell r="C21">
            <v>15</v>
          </cell>
          <cell r="H21">
            <v>4737</v>
          </cell>
          <cell r="I21" t="str">
            <v>Obras de mantenimiento y profundización a canales de acceso - Invías</v>
          </cell>
        </row>
        <row r="22">
          <cell r="B22" t="str">
            <v>Meta Cuatrienio</v>
          </cell>
          <cell r="C22">
            <v>16</v>
          </cell>
          <cell r="H22">
            <v>4734</v>
          </cell>
          <cell r="I22" t="str">
            <v>Kilómetros de calzadas construidas no concesionadas</v>
          </cell>
        </row>
        <row r="23">
          <cell r="B23" t="str">
            <v>Avance Anual</v>
          </cell>
          <cell r="C23">
            <v>17</v>
          </cell>
          <cell r="H23">
            <v>4735</v>
          </cell>
          <cell r="I23" t="str">
            <v>Nuevos Kilómetros de vías con rehabilitación y mantenimiento - Invías</v>
          </cell>
        </row>
        <row r="24">
          <cell r="B24" t="str">
            <v>% Avance Anual</v>
          </cell>
          <cell r="C24">
            <v>18</v>
          </cell>
          <cell r="H24">
            <v>4736</v>
          </cell>
          <cell r="I24" t="str">
            <v>Kilómetros de vías con pavimento - Invías</v>
          </cell>
        </row>
        <row r="25">
          <cell r="B25" t="str">
            <v>Avance Cuatrienio</v>
          </cell>
          <cell r="C25">
            <v>19</v>
          </cell>
          <cell r="H25">
            <v>4738</v>
          </cell>
          <cell r="I25" t="str">
            <v>Kilómetros de placa huella construida</v>
          </cell>
        </row>
        <row r="26">
          <cell r="B26" t="str">
            <v xml:space="preserve">Porcentaje Avance Cuatrienio
</v>
          </cell>
          <cell r="C26">
            <v>20</v>
          </cell>
          <cell r="H26">
            <v>4936</v>
          </cell>
          <cell r="I26" t="str">
            <v>Porcentaje de red vial nacional primaria en buen estado</v>
          </cell>
        </row>
        <row r="27">
          <cell r="B27" t="str">
            <v>Fecha Corte</v>
          </cell>
          <cell r="C27">
            <v>21</v>
          </cell>
          <cell r="H27">
            <v>5241</v>
          </cell>
          <cell r="I27" t="str">
            <v>Variación porcentual acumulada de la Mortalidad por Accidentes de Tránsito</v>
          </cell>
        </row>
        <row r="28">
          <cell r="B28" t="str">
            <v>Fecha Modificación</v>
          </cell>
          <cell r="C28">
            <v>22</v>
          </cell>
          <cell r="H28">
            <v>5254</v>
          </cell>
          <cell r="I28" t="str">
            <v>Kilómetros de nuevas calzadas construidas</v>
          </cell>
        </row>
        <row r="29">
          <cell r="B29" t="str">
            <v>Avance Cualitativo</v>
          </cell>
          <cell r="C29">
            <v>23</v>
          </cell>
          <cell r="H29">
            <v>5365</v>
          </cell>
          <cell r="I29" t="str">
            <v>Número de departamentos acompañados en la estructuración de proyectos de caminos ancestrales ubicados en Comunidades Indígenas</v>
          </cell>
        </row>
        <row r="30">
          <cell r="B30" t="str">
            <v>Fecha Corte Avance Cualitativo</v>
          </cell>
          <cell r="C30">
            <v>24</v>
          </cell>
          <cell r="H30">
            <v>4930</v>
          </cell>
          <cell r="I30" t="str">
            <v>Pruebas teórico-prácticas realizadas para obtención de licencia de conducción en el marco de un nuevo esquema normativo</v>
          </cell>
        </row>
        <row r="31">
          <cell r="B31" t="str">
            <v>Fecha Actualización Avance Cualitativo</v>
          </cell>
          <cell r="C31">
            <v>25</v>
          </cell>
          <cell r="H31">
            <v>4932</v>
          </cell>
          <cell r="I31" t="str">
            <v>Muertos en accidentes de tránsito</v>
          </cell>
        </row>
        <row r="32">
          <cell r="B32" t="str">
            <v>Gerente de Meta</v>
          </cell>
          <cell r="C32">
            <v>26</v>
          </cell>
          <cell r="H32">
            <v>4933</v>
          </cell>
          <cell r="I32" t="str">
            <v>Edad promedio de vehículos de transporte automotor de carga con peso bruto vehicular mayor a 10,5 toneladas</v>
          </cell>
        </row>
        <row r="33">
          <cell r="B33" t="str">
            <v>Correo Electrónico</v>
          </cell>
          <cell r="C33">
            <v>27</v>
          </cell>
          <cell r="H33">
            <v>4934</v>
          </cell>
          <cell r="I33" t="str">
            <v>Vehículos Desintegrados con Peso Bruto Vehicular mayor a 10,5 Toneladas</v>
          </cell>
        </row>
        <row r="34">
          <cell r="B34" t="str">
            <v>Días Rezago</v>
          </cell>
          <cell r="C34">
            <v>28</v>
          </cell>
          <cell r="H34">
            <v>4935</v>
          </cell>
          <cell r="I34" t="str">
            <v>Reportes en el Registro Nacional de Despachos de Carga (RNDC)</v>
          </cell>
        </row>
        <row r="35">
          <cell r="B35" t="str">
            <v>Próximo Corte</v>
          </cell>
          <cell r="C35">
            <v>29</v>
          </cell>
          <cell r="H35">
            <v>4937</v>
          </cell>
          <cell r="I35" t="str">
            <v>Transporte de carga por los modos férreo, fluvial y aéreo ( sin carbón) (Mills de Ton/ANUAL)</v>
          </cell>
        </row>
        <row r="36">
          <cell r="B36" t="str">
            <v>Días Atraso</v>
          </cell>
          <cell r="C36">
            <v>30</v>
          </cell>
          <cell r="H36">
            <v>4931</v>
          </cell>
          <cell r="I36" t="str">
            <v>Municipios y/o departamentos apoyados en la implementación de Planes Locales de Seguridad Vial</v>
          </cell>
        </row>
        <row r="37">
          <cell r="H37">
            <v>4938</v>
          </cell>
          <cell r="I37" t="str">
            <v>Porcentaje de viajes realizados asociados a movilidad activa cuantificada en 6 ciudades</v>
          </cell>
        </row>
        <row r="38">
          <cell r="H38">
            <v>4939</v>
          </cell>
          <cell r="I38" t="str">
            <v>Kilómetros de Infraestructura vial intervenida para sistemas de transporte urbano.</v>
          </cell>
        </row>
        <row r="39">
          <cell r="H39">
            <v>4940</v>
          </cell>
          <cell r="I39" t="str">
            <v>Espacios de Infraestructura dedicada a la intermodalidad.</v>
          </cell>
        </row>
        <row r="40">
          <cell r="H40">
            <v>5179</v>
          </cell>
          <cell r="I40" t="str">
            <v>Toneladas anuales de carga de comercio exterior transportada en puertos (millones)</v>
          </cell>
        </row>
        <row r="41">
          <cell r="H41">
            <v>5185</v>
          </cell>
          <cell r="I41" t="str">
            <v>Porcentaje de red vial nacional primaria en buen estado en la Región Caribe</v>
          </cell>
        </row>
        <row r="42">
          <cell r="H42">
            <v>5189</v>
          </cell>
          <cell r="I42" t="str">
            <v>Porcentaje de viajes realizados asociados a movilidad activa cuantificada en la Región Caribe</v>
          </cell>
        </row>
        <row r="43">
          <cell r="H43">
            <v>5192</v>
          </cell>
          <cell r="I43" t="str">
            <v>Espacios de Infraestructura dedicada a la intermodalidad en la Región Caribe.</v>
          </cell>
        </row>
        <row r="44">
          <cell r="H44">
            <v>5181</v>
          </cell>
          <cell r="I44" t="str">
            <v>Aeropuertos para la prosperidad intervenidos en la Región Eje Cafetero</v>
          </cell>
        </row>
        <row r="45">
          <cell r="H45">
            <v>5186</v>
          </cell>
          <cell r="I45" t="str">
            <v>Porcentaje de red vial nacional primaria en buen estado en la Región Eje Cafetero</v>
          </cell>
        </row>
        <row r="46">
          <cell r="H46">
            <v>5190</v>
          </cell>
          <cell r="I46" t="str">
            <v>Porcentaje de viajes realizados asociados a movilidad activa cuantificada en la Región Eje Cafetero</v>
          </cell>
        </row>
        <row r="47">
          <cell r="H47">
            <v>5193</v>
          </cell>
          <cell r="I47" t="str">
            <v>Espacios de Infraestructura dedicada a la intermodalidad en la Región Eje cafetero y Antioquia</v>
          </cell>
        </row>
        <row r="48">
          <cell r="H48">
            <v>5180</v>
          </cell>
          <cell r="I48" t="str">
            <v>Pasajeros movilizados en el Aeropuerto Internacional El Dorado (incluye pasajeros en tránsito)</v>
          </cell>
        </row>
        <row r="49">
          <cell r="H49">
            <v>5224</v>
          </cell>
          <cell r="I49" t="str">
            <v>Kilómetros de corredor fluvial mantenidos - Centro Oriente (Bogotá, Santander, Boyacá y Cundinamarca)</v>
          </cell>
        </row>
        <row r="50">
          <cell r="H50">
            <v>5187</v>
          </cell>
          <cell r="I50" t="str">
            <v>Porcentaje de red vial nacional primaria en buen estado en la Región Centro Oriente</v>
          </cell>
        </row>
        <row r="51">
          <cell r="H51">
            <v>5191</v>
          </cell>
          <cell r="I51" t="str">
            <v>Porcentaje de viajes realizados asociados a movilidad activa cuantificada en la Región Centro Oriente.</v>
          </cell>
        </row>
        <row r="52">
          <cell r="H52">
            <v>5194</v>
          </cell>
          <cell r="I52" t="str">
            <v>Espacios de Infraestructura dedicada a la intermodalidad en la Región Centro Oriente.</v>
          </cell>
        </row>
        <row r="53">
          <cell r="H53">
            <v>5182</v>
          </cell>
          <cell r="I53" t="str">
            <v>Aeropuertos para la prosperidad intervenidos en la Región Pacífico</v>
          </cell>
        </row>
        <row r="54">
          <cell r="H54">
            <v>5188</v>
          </cell>
          <cell r="I54" t="str">
            <v>Porcentaje de red vial nacional primaria en buen estado en la Región Pacífico</v>
          </cell>
        </row>
        <row r="55">
          <cell r="H55">
            <v>5195</v>
          </cell>
          <cell r="I55" t="str">
            <v>Espacios de Infraestructura dedicada a la intermodalidad en la Región Pacífico</v>
          </cell>
        </row>
        <row r="56">
          <cell r="H56">
            <v>5183</v>
          </cell>
          <cell r="I56" t="str">
            <v>Aeropuertos para la prosperidad intervenidos en la Región Llanos</v>
          </cell>
        </row>
        <row r="57">
          <cell r="H57">
            <v>5184</v>
          </cell>
          <cell r="I57" t="str">
            <v>Aeropuertos para la prosperidad intervenidos en la Región Centro Sur Amazonía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ablero Control Presidencia"/>
      <sheetName val="Ficha técnica"/>
      <sheetName val="Informe mensual"/>
      <sheetName val="Seguimiento hitos"/>
      <sheetName val="Detalle Hitos"/>
      <sheetName val="Detalle Indicadores 2016"/>
      <sheetName val="Detalle Indicadores 2015"/>
      <sheetName val="Guía"/>
    </sheetNames>
    <sheetDataSet>
      <sheetData sheetId="0"/>
      <sheetData sheetId="1"/>
      <sheetData sheetId="2"/>
      <sheetData sheetId="3"/>
      <sheetData sheetId="4"/>
      <sheetData sheetId="5"/>
      <sheetData sheetId="6">
        <row r="3">
          <cell r="A3" t="str">
            <v>ID</v>
          </cell>
          <cell r="B3" t="str">
            <v>Pilar</v>
          </cell>
          <cell r="C3" t="str">
            <v>Objetivo</v>
          </cell>
          <cell r="D3" t="str">
            <v>Estrategia</v>
          </cell>
          <cell r="E3" t="str">
            <v>Sector</v>
          </cell>
          <cell r="F3" t="str">
            <v>Entidad</v>
          </cell>
          <cell r="G3" t="str">
            <v>Programa</v>
          </cell>
          <cell r="H3" t="str">
            <v>Id Indicador</v>
          </cell>
          <cell r="I3" t="str">
            <v>Indicador</v>
          </cell>
          <cell r="J3" t="str">
            <v>Tipo Indicador</v>
          </cell>
          <cell r="K3" t="str">
            <v>Nivel Indicador</v>
          </cell>
          <cell r="L3" t="str">
            <v>Indicador Básico</v>
          </cell>
          <cell r="M3" t="str">
            <v>Departamentalizado</v>
          </cell>
          <cell r="N3" t="str">
            <v>Es Privado</v>
          </cell>
          <cell r="O3" t="str">
            <v>Vigente</v>
          </cell>
          <cell r="P3" t="str">
            <v>Unidad Medida</v>
          </cell>
          <cell r="Q3" t="str">
            <v>Periodicidad</v>
          </cell>
          <cell r="R3" t="str">
            <v>Acumulación</v>
          </cell>
          <cell r="S3" t="str">
            <v>Línea Base</v>
          </cell>
          <cell r="T3" t="str">
            <v>Meta 2015</v>
          </cell>
          <cell r="U3" t="str">
            <v>Meta 2016</v>
          </cell>
          <cell r="V3" t="str">
            <v>Meta 2017</v>
          </cell>
          <cell r="W3" t="str">
            <v>Meta 2018</v>
          </cell>
          <cell r="X3" t="str">
            <v>Meta Cuatrienio</v>
          </cell>
          <cell r="Y3" t="str">
            <v>Avance 2016</v>
          </cell>
          <cell r="Z3" t="str">
            <v>% Avance 2016</v>
          </cell>
          <cell r="AA3" t="str">
            <v>Avance Cuatrienio</v>
          </cell>
          <cell r="AB3" t="str">
            <v xml:space="preserve">Porcentaje Avance Cuatrienio
</v>
          </cell>
          <cell r="AC3" t="str">
            <v>Fecha Corte</v>
          </cell>
          <cell r="AD3" t="str">
            <v>Fecha Modificación</v>
          </cell>
          <cell r="AE3" t="str">
            <v>Avance Cualitativo</v>
          </cell>
          <cell r="AF3" t="str">
            <v>Fecha Corte Avance Cualitativo</v>
          </cell>
          <cell r="AG3" t="str">
            <v>Fecha Actualización Avance Cualitativo</v>
          </cell>
          <cell r="AH3" t="str">
            <v>Gerente de Meta</v>
          </cell>
          <cell r="AI3" t="str">
            <v>Correo Electrónico</v>
          </cell>
          <cell r="AJ3" t="str">
            <v>Días Rezago</v>
          </cell>
          <cell r="AK3" t="str">
            <v>Próximo Corte</v>
          </cell>
          <cell r="AL3" t="str">
            <v>Días Atraso</v>
          </cell>
        </row>
        <row r="4">
          <cell r="A4">
            <v>4469</v>
          </cell>
          <cell r="B4" t="str">
            <v>Todos por un Nuevo País</v>
          </cell>
          <cell r="C4" t="str">
            <v>Competitividad e infraestructura estratégica</v>
          </cell>
          <cell r="D4" t="str">
            <v>Incrementar la productividad de las empresas colombianas a partir de la sofisticación y diversificación del aparato productivo.</v>
          </cell>
          <cell r="E4" t="str">
            <v>Agropecuario</v>
          </cell>
          <cell r="F4" t="str">
            <v>ICA</v>
          </cell>
          <cell r="G4" t="str">
            <v>Fomento a las cadenas productivas y la comercialización del sector rural</v>
          </cell>
          <cell r="H4">
            <v>4469</v>
          </cell>
          <cell r="I4" t="str">
            <v>Nuevos productos agropecuarios con admisibilidad sanitaria en Estados Unidos</v>
          </cell>
          <cell r="J4" t="str">
            <v>Resultado</v>
          </cell>
          <cell r="K4" t="str">
            <v>Sectorial</v>
          </cell>
          <cell r="L4" t="str">
            <v>SI</v>
          </cell>
          <cell r="M4" t="str">
            <v>NO</v>
          </cell>
          <cell r="N4" t="str">
            <v>NO</v>
          </cell>
          <cell r="O4" t="str">
            <v>SI</v>
          </cell>
          <cell r="P4" t="str">
            <v>Productos agropecuarios</v>
          </cell>
          <cell r="Q4" t="str">
            <v>Anual</v>
          </cell>
          <cell r="R4" t="str">
            <v>Acumulado</v>
          </cell>
          <cell r="S4">
            <v>6</v>
          </cell>
          <cell r="T4">
            <v>1</v>
          </cell>
          <cell r="U4">
            <v>1</v>
          </cell>
          <cell r="V4">
            <v>2</v>
          </cell>
          <cell r="W4">
            <v>2</v>
          </cell>
          <cell r="X4">
            <v>6</v>
          </cell>
          <cell r="Y4">
            <v>0</v>
          </cell>
          <cell r="Z4">
            <v>0</v>
          </cell>
          <cell r="AA4">
            <v>0</v>
          </cell>
          <cell r="AB4">
            <v>0</v>
          </cell>
          <cell r="AC4">
            <v>0</v>
          </cell>
          <cell r="AD4">
            <v>0</v>
          </cell>
          <cell r="AE4" t="str">
            <v>Durante el mes de abril no se logró la admisibilidad para ningún producto agropecuario; no obstante, se adelantaron gestiones para el avance del proceso de aguacate hass con el envío de información técnica referente a la vigilancia de plagas cuarentenaria</v>
          </cell>
          <cell r="AF4">
            <v>42490.208333333299</v>
          </cell>
          <cell r="AG4">
            <v>42500.407839664404</v>
          </cell>
          <cell r="AH4" t="str">
            <v>Martha Luz Olivares Martínez</v>
          </cell>
          <cell r="AI4" t="str">
            <v>martha.olivares@ica.gov.co</v>
          </cell>
          <cell r="AJ4">
            <v>30</v>
          </cell>
          <cell r="AK4">
            <v>0</v>
          </cell>
          <cell r="AL4">
            <v>0</v>
          </cell>
        </row>
        <row r="5">
          <cell r="A5">
            <v>4470</v>
          </cell>
          <cell r="B5" t="str">
            <v>Todos por un Nuevo País</v>
          </cell>
          <cell r="C5" t="str">
            <v>Competitividad e infraestructura estratégica</v>
          </cell>
          <cell r="D5" t="str">
            <v>Incrementar la productividad de las empresas colombianas a partir de la sofisticación y diversificación del aparato productivo.</v>
          </cell>
          <cell r="E5" t="str">
            <v>Agropecuario</v>
          </cell>
          <cell r="F5" t="str">
            <v>ICA</v>
          </cell>
          <cell r="G5" t="str">
            <v>Fomento a las cadenas productivas y la comercialización del sector rural</v>
          </cell>
          <cell r="H5">
            <v>4470</v>
          </cell>
          <cell r="I5" t="str">
            <v>Nuevos productos agropecuarios con admisibilidad sanitaria en países diferentes a Estados Unidos</v>
          </cell>
          <cell r="J5" t="str">
            <v>Resultado</v>
          </cell>
          <cell r="K5" t="str">
            <v>Sectorial</v>
          </cell>
          <cell r="L5" t="str">
            <v>SI</v>
          </cell>
          <cell r="M5" t="str">
            <v>NO</v>
          </cell>
          <cell r="N5" t="str">
            <v>NO</v>
          </cell>
          <cell r="O5" t="str">
            <v>SI</v>
          </cell>
          <cell r="P5" t="str">
            <v>Productos Agropecuarios</v>
          </cell>
          <cell r="Q5" t="str">
            <v>Anual</v>
          </cell>
          <cell r="R5" t="str">
            <v>Acumulado</v>
          </cell>
          <cell r="S5">
            <v>39</v>
          </cell>
          <cell r="T5">
            <v>11</v>
          </cell>
          <cell r="U5">
            <v>11</v>
          </cell>
          <cell r="V5">
            <v>10</v>
          </cell>
          <cell r="W5">
            <v>10</v>
          </cell>
          <cell r="X5">
            <v>42</v>
          </cell>
          <cell r="Y5">
            <v>0</v>
          </cell>
          <cell r="Z5">
            <v>0</v>
          </cell>
          <cell r="AA5">
            <v>0</v>
          </cell>
          <cell r="AB5">
            <v>0</v>
          </cell>
          <cell r="AC5">
            <v>0</v>
          </cell>
          <cell r="AD5">
            <v>0</v>
          </cell>
          <cell r="AE5" t="str">
            <v xml:space="preserve">Durante el mes de febrero no se logró la admisibilidad para ningún producto agropecuario; sin embargo, como parte de las gestiones para avanzar en los procesos, el ICA ha participado en reuniones bilaterales con países como Argentina, Ecuador; en Comités </v>
          </cell>
          <cell r="AF5">
            <v>42490.208333333299</v>
          </cell>
          <cell r="AG5">
            <v>42501.446517476797</v>
          </cell>
          <cell r="AH5" t="str">
            <v>Martha Luz Olivares Martínez</v>
          </cell>
          <cell r="AI5" t="str">
            <v>martha.olivares@ica.gov.co</v>
          </cell>
          <cell r="AJ5">
            <v>30</v>
          </cell>
          <cell r="AK5">
            <v>0</v>
          </cell>
          <cell r="AL5">
            <v>0</v>
          </cell>
        </row>
        <row r="6">
          <cell r="A6">
            <v>4482</v>
          </cell>
          <cell r="B6" t="str">
            <v>Todos por un Nuevo País</v>
          </cell>
          <cell r="C6" t="str">
            <v>Competitividad e infraestructura estratégica</v>
          </cell>
          <cell r="D6" t="str">
            <v>Incrementar la productividad de las empresas colombianas a partir de la sofisticación y diversificación del aparato productivo.</v>
          </cell>
          <cell r="E6" t="str">
            <v>Agropecuario</v>
          </cell>
          <cell r="F6" t="str">
            <v>MINAGRICULTURA</v>
          </cell>
          <cell r="G6" t="str">
            <v>Fomento a las cadenas productivas y la comercialización del sector rural</v>
          </cell>
          <cell r="H6">
            <v>4482</v>
          </cell>
          <cell r="I6" t="str">
            <v>Héctareas de cultivos de café renovadas</v>
          </cell>
          <cell r="J6" t="str">
            <v>Producto</v>
          </cell>
          <cell r="K6" t="str">
            <v>Sectorial</v>
          </cell>
          <cell r="L6" t="str">
            <v>SI</v>
          </cell>
          <cell r="M6" t="str">
            <v>SI</v>
          </cell>
          <cell r="N6" t="str">
            <v>NO</v>
          </cell>
          <cell r="O6" t="str">
            <v>SI</v>
          </cell>
          <cell r="P6" t="str">
            <v>Hectáreas</v>
          </cell>
          <cell r="Q6" t="str">
            <v>Anual</v>
          </cell>
          <cell r="R6" t="str">
            <v>Acumulado</v>
          </cell>
          <cell r="S6">
            <v>386400</v>
          </cell>
          <cell r="T6">
            <v>69750</v>
          </cell>
          <cell r="U6">
            <v>69750</v>
          </cell>
          <cell r="V6">
            <v>69750</v>
          </cell>
          <cell r="W6">
            <v>69750</v>
          </cell>
          <cell r="X6">
            <v>279000</v>
          </cell>
          <cell r="Y6">
            <v>0</v>
          </cell>
          <cell r="Z6">
            <v>0</v>
          </cell>
          <cell r="AA6">
            <v>0</v>
          </cell>
          <cell r="AB6">
            <v>0</v>
          </cell>
          <cell r="AC6">
            <v>0</v>
          </cell>
          <cell r="AD6">
            <v>0</v>
          </cell>
          <cell r="AE6">
            <v>0</v>
          </cell>
          <cell r="AF6">
            <v>0</v>
          </cell>
          <cell r="AG6">
            <v>0</v>
          </cell>
          <cell r="AH6" t="str">
            <v>César Oliveros Cárdenas</v>
          </cell>
          <cell r="AI6" t="str">
            <v>cesar.oliveros@minagricultura.gov.co</v>
          </cell>
          <cell r="AJ6">
            <v>60</v>
          </cell>
          <cell r="AK6">
            <v>0</v>
          </cell>
          <cell r="AL6">
            <v>0</v>
          </cell>
        </row>
        <row r="7">
          <cell r="A7">
            <v>4483</v>
          </cell>
          <cell r="B7" t="str">
            <v>Todos por un Nuevo País</v>
          </cell>
          <cell r="C7" t="str">
            <v>Competitividad e infraestructura estratégica</v>
          </cell>
          <cell r="D7" t="str">
            <v>Incrementar la productividad de las empresas colombianas a partir de la sofisticación y diversificación del aparato productivo.</v>
          </cell>
          <cell r="E7" t="str">
            <v>Agropecuario</v>
          </cell>
          <cell r="F7" t="str">
            <v>MINAGRICULTURA</v>
          </cell>
          <cell r="G7" t="str">
            <v>Fomento a las cadenas productivas y la comercialización del sector rural</v>
          </cell>
          <cell r="H7">
            <v>4483</v>
          </cell>
          <cell r="I7" t="str">
            <v>Inventario de animales de las especies ovina y caprina</v>
          </cell>
          <cell r="J7" t="str">
            <v>Gestión</v>
          </cell>
          <cell r="K7" t="str">
            <v>Sectorial</v>
          </cell>
          <cell r="L7" t="str">
            <v>SI</v>
          </cell>
          <cell r="M7" t="str">
            <v>SI</v>
          </cell>
          <cell r="N7" t="str">
            <v>NO</v>
          </cell>
          <cell r="O7" t="str">
            <v>SI</v>
          </cell>
          <cell r="P7" t="str">
            <v>Inventario de animales</v>
          </cell>
          <cell r="Q7" t="str">
            <v>Anual</v>
          </cell>
          <cell r="R7" t="str">
            <v>Flujo</v>
          </cell>
          <cell r="S7">
            <v>2393180</v>
          </cell>
          <cell r="T7">
            <v>2464975</v>
          </cell>
          <cell r="U7">
            <v>2539924</v>
          </cell>
          <cell r="V7">
            <v>2616091</v>
          </cell>
          <cell r="W7">
            <v>2694573</v>
          </cell>
          <cell r="X7">
            <v>2694573</v>
          </cell>
          <cell r="Y7">
            <v>0</v>
          </cell>
          <cell r="Z7">
            <v>0</v>
          </cell>
          <cell r="AA7">
            <v>0</v>
          </cell>
          <cell r="AB7">
            <v>0</v>
          </cell>
          <cell r="AC7">
            <v>0</v>
          </cell>
          <cell r="AD7">
            <v>0</v>
          </cell>
          <cell r="AE7" t="str">
            <v>Para el mes de Abril se realizó: 1. Reunión y trabajo conjunto con el ICA en evaluacion de riesgos de paises de interes para importar aniamles y material genetico de ovinos y caprinos a Colombia, con el objetivo de contar en el pais con animales con carac</v>
          </cell>
          <cell r="AF7">
            <v>42490.208333333299</v>
          </cell>
          <cell r="AG7">
            <v>42495.6207385417</v>
          </cell>
          <cell r="AH7" t="str">
            <v>Luis Humberto Guzman Vergara</v>
          </cell>
          <cell r="AI7" t="str">
            <v>luis.guzman@minagricultura.gov.co</v>
          </cell>
          <cell r="AJ7">
            <v>360</v>
          </cell>
          <cell r="AK7">
            <v>0</v>
          </cell>
          <cell r="AL7">
            <v>0</v>
          </cell>
        </row>
        <row r="8">
          <cell r="A8">
            <v>4484</v>
          </cell>
          <cell r="B8" t="str">
            <v>Todos por un Nuevo País</v>
          </cell>
          <cell r="C8" t="str">
            <v>Competitividad e infraestructura estratégica</v>
          </cell>
          <cell r="D8" t="str">
            <v>Incrementar la productividad de las empresas colombianas a partir de la sofisticación y diversificación del aparato productivo.</v>
          </cell>
          <cell r="E8" t="str">
            <v>Agropecuario</v>
          </cell>
          <cell r="F8" t="str">
            <v>MINAGRICULTURA</v>
          </cell>
          <cell r="G8" t="str">
            <v>Fomento a las cadenas productivas y la comercialización del sector rural</v>
          </cell>
          <cell r="H8">
            <v>4484</v>
          </cell>
          <cell r="I8" t="str">
            <v>Toneladas de producción de carne de pollo y huevo</v>
          </cell>
          <cell r="J8" t="str">
            <v>Resultado</v>
          </cell>
          <cell r="K8" t="str">
            <v>Sectorial</v>
          </cell>
          <cell r="L8" t="str">
            <v>SI</v>
          </cell>
          <cell r="M8" t="str">
            <v>SI</v>
          </cell>
          <cell r="N8" t="str">
            <v>NO</v>
          </cell>
          <cell r="O8" t="str">
            <v>SI</v>
          </cell>
          <cell r="P8" t="str">
            <v>Toneladas</v>
          </cell>
          <cell r="Q8" t="str">
            <v>Semestral</v>
          </cell>
          <cell r="R8" t="str">
            <v>Capacidad</v>
          </cell>
          <cell r="S8">
            <v>1943165</v>
          </cell>
          <cell r="T8">
            <v>2001459</v>
          </cell>
          <cell r="U8">
            <v>2061503</v>
          </cell>
          <cell r="V8">
            <v>2123348</v>
          </cell>
          <cell r="W8">
            <v>2376142</v>
          </cell>
          <cell r="X8">
            <v>2376142</v>
          </cell>
          <cell r="Y8">
            <v>0</v>
          </cell>
          <cell r="Z8">
            <v>0</v>
          </cell>
          <cell r="AA8">
            <v>0</v>
          </cell>
          <cell r="AB8">
            <v>0</v>
          </cell>
          <cell r="AC8">
            <v>0</v>
          </cell>
          <cell r="AD8">
            <v>0</v>
          </cell>
          <cell r="AE8" t="str">
            <v xml:space="preserve">Para el mes de Abril, según cifras generadas por la Federación Nacional de Avicultores - FENAVI, la producción generada en huevos y carne fue de 63,900 y 121,570 toneladas respectivamente. </v>
          </cell>
          <cell r="AF8">
            <v>42490.208333333299</v>
          </cell>
          <cell r="AG8">
            <v>42496.447303205998</v>
          </cell>
          <cell r="AH8" t="str">
            <v>Luis Humberto Guzman Vergara</v>
          </cell>
          <cell r="AI8" t="str">
            <v>luis.guzman@minagricultura.gov.co</v>
          </cell>
          <cell r="AJ8">
            <v>60</v>
          </cell>
          <cell r="AK8">
            <v>0</v>
          </cell>
          <cell r="AL8">
            <v>0</v>
          </cell>
        </row>
        <row r="9">
          <cell r="A9">
            <v>4485</v>
          </cell>
          <cell r="B9" t="str">
            <v>Todos por un Nuevo País</v>
          </cell>
          <cell r="C9" t="str">
            <v>Competitividad e infraestructura estratégica</v>
          </cell>
          <cell r="D9" t="str">
            <v>Incrementar la productividad de las empresas colombianas a partir de la sofisticación y diversificación del aparato productivo.</v>
          </cell>
          <cell r="E9" t="str">
            <v>Agropecuario</v>
          </cell>
          <cell r="F9" t="str">
            <v>MINAGRICULTURA</v>
          </cell>
          <cell r="G9" t="str">
            <v>Fomento a las cadenas productivas y la comercialización del sector rural</v>
          </cell>
          <cell r="H9">
            <v>4485</v>
          </cell>
          <cell r="I9" t="str">
            <v>Toneladas de producción de pesca y acuicultura</v>
          </cell>
          <cell r="J9" t="str">
            <v>Resultado</v>
          </cell>
          <cell r="K9" t="str">
            <v>Sectorial</v>
          </cell>
          <cell r="L9" t="str">
            <v>SI</v>
          </cell>
          <cell r="M9" t="str">
            <v>NO</v>
          </cell>
          <cell r="N9" t="str">
            <v>NO</v>
          </cell>
          <cell r="O9" t="str">
            <v>SI</v>
          </cell>
          <cell r="P9" t="str">
            <v>Toneladas</v>
          </cell>
          <cell r="Q9" t="str">
            <v>Semestral</v>
          </cell>
          <cell r="R9" t="str">
            <v>Capacidad</v>
          </cell>
          <cell r="S9">
            <v>134272</v>
          </cell>
          <cell r="T9">
            <v>139619</v>
          </cell>
          <cell r="U9">
            <v>144965</v>
          </cell>
          <cell r="V9">
            <v>150312</v>
          </cell>
          <cell r="W9">
            <v>155658</v>
          </cell>
          <cell r="X9">
            <v>155658</v>
          </cell>
          <cell r="Y9">
            <v>0</v>
          </cell>
          <cell r="Z9">
            <v>0</v>
          </cell>
          <cell r="AA9">
            <v>0</v>
          </cell>
          <cell r="AB9">
            <v>0</v>
          </cell>
          <cell r="AC9">
            <v>0</v>
          </cell>
          <cell r="AD9">
            <v>0</v>
          </cell>
          <cell r="AE9" t="str">
            <v>Debido a que el fenómeno del Niño ha tenido un gran impacto en las reservas hídricas de nuestro país, los piscicultores se han abstenido de sembrar grandes densidades en especies como Tilapia y Trucha, como estrategia para mitigar perdidas y/o mortalidade</v>
          </cell>
          <cell r="AF9">
            <v>42490.208333333299</v>
          </cell>
          <cell r="AG9">
            <v>42496.591698067103</v>
          </cell>
          <cell r="AH9" t="str">
            <v>Luis Humberto Guzman Vergara</v>
          </cell>
          <cell r="AI9" t="str">
            <v>luis.guzman@minagricultura.gov.co</v>
          </cell>
          <cell r="AJ9">
            <v>30</v>
          </cell>
          <cell r="AK9">
            <v>0</v>
          </cell>
          <cell r="AL9">
            <v>0</v>
          </cell>
        </row>
        <row r="10">
          <cell r="A10">
            <v>5152</v>
          </cell>
          <cell r="B10" t="str">
            <v>Todos por un Nuevo País</v>
          </cell>
          <cell r="C10" t="str">
            <v>Competitividad e infraestructura estratégica</v>
          </cell>
          <cell r="D10" t="str">
            <v>Incrementar la productividad de las empresas colombianas a partir de la sofisticación y diversificación del aparato productivo.</v>
          </cell>
          <cell r="E10" t="str">
            <v>Agropecuario</v>
          </cell>
          <cell r="F10" t="str">
            <v>MINAGRICULTURA</v>
          </cell>
          <cell r="G10" t="str">
            <v>Fomento a las cadenas productivas y la comercialización del sector rural</v>
          </cell>
          <cell r="H10">
            <v>5152</v>
          </cell>
          <cell r="I10" t="str">
            <v>Crecimiento del PIB agropecuario</v>
          </cell>
          <cell r="J10" t="str">
            <v>Resultado</v>
          </cell>
          <cell r="K10" t="str">
            <v>Sectorial</v>
          </cell>
          <cell r="L10" t="str">
            <v>NO</v>
          </cell>
          <cell r="M10" t="str">
            <v>NO</v>
          </cell>
          <cell r="N10" t="str">
            <v>NO</v>
          </cell>
          <cell r="O10" t="str">
            <v>SI</v>
          </cell>
          <cell r="P10" t="str">
            <v>Porcentaje</v>
          </cell>
          <cell r="Q10" t="str">
            <v>Trimestral</v>
          </cell>
          <cell r="R10" t="str">
            <v>Flujo</v>
          </cell>
          <cell r="S10">
            <v>2.2999999999999998</v>
          </cell>
          <cell r="T10">
            <v>3.7</v>
          </cell>
          <cell r="U10">
            <v>4.3</v>
          </cell>
          <cell r="V10">
            <v>4.3</v>
          </cell>
          <cell r="W10">
            <v>4.4000000000000004</v>
          </cell>
          <cell r="X10">
            <v>4.2</v>
          </cell>
          <cell r="Y10">
            <v>0</v>
          </cell>
          <cell r="Z10">
            <v>0</v>
          </cell>
          <cell r="AA10">
            <v>0</v>
          </cell>
          <cell r="AB10">
            <v>0</v>
          </cell>
          <cell r="AC10">
            <v>0</v>
          </cell>
          <cell r="AD10">
            <v>0</v>
          </cell>
          <cell r="AE10" t="str">
            <v>Los principales cultivos agrícolas con información mensual, que más incidieron durante el primer trimestre del año en el comportamiento del PIB del Sector Agropecuario, Silvícola y Pesquero durante el mes de enero/16 con respecto al mismo mes del año ante</v>
          </cell>
          <cell r="AF10">
            <v>42490.208333333299</v>
          </cell>
          <cell r="AG10">
            <v>42493.607622569398</v>
          </cell>
          <cell r="AH10" t="str">
            <v>Samuel Zambrano Canizales</v>
          </cell>
          <cell r="AI10" t="str">
            <v>samuel.zambrano@minagricultura.gov.co</v>
          </cell>
          <cell r="AJ10">
            <v>90</v>
          </cell>
          <cell r="AK10">
            <v>0</v>
          </cell>
          <cell r="AL10">
            <v>0</v>
          </cell>
        </row>
        <row r="11">
          <cell r="A11">
            <v>5153</v>
          </cell>
          <cell r="B11" t="str">
            <v>Todos por un Nuevo País</v>
          </cell>
          <cell r="C11" t="str">
            <v>Competitividad e infraestructura estratégica</v>
          </cell>
          <cell r="D11" t="str">
            <v>Incrementar la productividad de las empresas colombianas a partir de la sofisticación y diversificación del aparato productivo.</v>
          </cell>
          <cell r="E11" t="str">
            <v>Agropecuario</v>
          </cell>
          <cell r="F11" t="str">
            <v>MINAGRICULTURA</v>
          </cell>
          <cell r="G11" t="str">
            <v>Fomento a las cadenas productivas y la comercialización del sector rural</v>
          </cell>
          <cell r="H11">
            <v>5153</v>
          </cell>
          <cell r="I11" t="str">
            <v>Exportaciones agropecuarias (USD$ millones)</v>
          </cell>
          <cell r="J11" t="str">
            <v>Resultado</v>
          </cell>
          <cell r="K11" t="str">
            <v>Sectorial</v>
          </cell>
          <cell r="L11" t="str">
            <v>NO</v>
          </cell>
          <cell r="M11" t="str">
            <v>NO</v>
          </cell>
          <cell r="N11" t="str">
            <v>NO</v>
          </cell>
          <cell r="O11" t="str">
            <v>SI</v>
          </cell>
          <cell r="P11" t="str">
            <v>Millones de dólares</v>
          </cell>
          <cell r="Q11" t="str">
            <v>Anual</v>
          </cell>
          <cell r="R11" t="str">
            <v>Capacidad</v>
          </cell>
          <cell r="S11">
            <v>7892</v>
          </cell>
          <cell r="T11">
            <v>8049.5829999999996</v>
          </cell>
          <cell r="U11">
            <v>8210.5750000000007</v>
          </cell>
          <cell r="V11">
            <v>8374.7860000000001</v>
          </cell>
          <cell r="W11">
            <v>8542.2819999999992</v>
          </cell>
          <cell r="X11">
            <v>8542.2819999999992</v>
          </cell>
          <cell r="Y11">
            <v>0</v>
          </cell>
          <cell r="Z11">
            <v>0</v>
          </cell>
          <cell r="AA11">
            <v>0</v>
          </cell>
          <cell r="AB11">
            <v>0</v>
          </cell>
          <cell r="AC11">
            <v>0</v>
          </cell>
          <cell r="AD11">
            <v>0</v>
          </cell>
          <cell r="AE11" t="str">
            <v>En los tres primeros meses de 2016 el sector agropecuario y agroindustrial ha exportado USD 1.873 millones, -12% menos que las ventas externas ocasionadas en igual periodo de 2015, las cuales se situaron por USD 1.656 millones. Esta caída en las exportaci</v>
          </cell>
          <cell r="AF11">
            <v>42460.208333333299</v>
          </cell>
          <cell r="AG11">
            <v>42500.405897256896</v>
          </cell>
          <cell r="AH11" t="str">
            <v>Jose Dario Jaramillo Moreno</v>
          </cell>
          <cell r="AI11" t="str">
            <v>dario.jaramillo@minagricultura.gov.co</v>
          </cell>
          <cell r="AJ11">
            <v>60</v>
          </cell>
          <cell r="AK11">
            <v>0</v>
          </cell>
          <cell r="AL11">
            <v>0</v>
          </cell>
        </row>
        <row r="12">
          <cell r="A12">
            <v>5155</v>
          </cell>
          <cell r="B12" t="str">
            <v>Todos por un Nuevo País</v>
          </cell>
          <cell r="C12" t="str">
            <v>Competitividad e infraestructura estratégica</v>
          </cell>
          <cell r="D12" t="str">
            <v>Incrementar la productividad de las empresas colombianas a partir de la sofisticación y diversificación del aparato productivo.</v>
          </cell>
          <cell r="E12" t="str">
            <v>Agropecuario</v>
          </cell>
          <cell r="F12" t="str">
            <v>MINAGRICULTURA</v>
          </cell>
          <cell r="G12" t="str">
            <v>Fomento a las cadenas productivas y la comercialización del sector rural</v>
          </cell>
          <cell r="H12">
            <v>5155</v>
          </cell>
          <cell r="I12" t="str">
            <v>Hectáreas con distrito de riego construido o rehabilitado</v>
          </cell>
          <cell r="J12" t="str">
            <v>Producto</v>
          </cell>
          <cell r="K12" t="str">
            <v>Sectorial</v>
          </cell>
          <cell r="L12" t="str">
            <v>NO</v>
          </cell>
          <cell r="M12" t="str">
            <v>SI</v>
          </cell>
          <cell r="N12" t="str">
            <v>NO</v>
          </cell>
          <cell r="O12" t="str">
            <v>SI</v>
          </cell>
          <cell r="P12" t="str">
            <v>Hectáreas</v>
          </cell>
          <cell r="Q12" t="str">
            <v>Anual</v>
          </cell>
          <cell r="R12" t="str">
            <v>Acumulado</v>
          </cell>
          <cell r="S12">
            <v>10950</v>
          </cell>
          <cell r="T12">
            <v>15000</v>
          </cell>
          <cell r="U12">
            <v>21000</v>
          </cell>
          <cell r="V12">
            <v>25670</v>
          </cell>
          <cell r="W12">
            <v>41000</v>
          </cell>
          <cell r="X12">
            <v>102670</v>
          </cell>
          <cell r="Y12">
            <v>0</v>
          </cell>
          <cell r="Z12">
            <v>0</v>
          </cell>
          <cell r="AA12">
            <v>0</v>
          </cell>
          <cell r="AB12">
            <v>0</v>
          </cell>
          <cell r="AC12">
            <v>0</v>
          </cell>
          <cell r="AD12">
            <v>0</v>
          </cell>
          <cell r="AE12">
            <v>0</v>
          </cell>
          <cell r="AF12">
            <v>0</v>
          </cell>
          <cell r="AG12">
            <v>0</v>
          </cell>
          <cell r="AH12" t="str">
            <v>Giovanni Alberto Rocha Mahecha</v>
          </cell>
          <cell r="AI12" t="str">
            <v>grocha@incoder.gov.co</v>
          </cell>
          <cell r="AJ12">
            <v>5</v>
          </cell>
          <cell r="AK12">
            <v>0</v>
          </cell>
          <cell r="AL12">
            <v>0</v>
          </cell>
        </row>
        <row r="13">
          <cell r="A13">
            <v>5156</v>
          </cell>
          <cell r="B13" t="str">
            <v>Todos por un Nuevo País</v>
          </cell>
          <cell r="C13" t="str">
            <v>Competitividad e infraestructura estratégica</v>
          </cell>
          <cell r="D13" t="str">
            <v>Incrementar la productividad de las empresas colombianas a partir de la sofisticación y diversificación del aparato productivo.</v>
          </cell>
          <cell r="E13" t="str">
            <v>Agropecuario</v>
          </cell>
          <cell r="F13" t="str">
            <v>MINAGRICULTURA</v>
          </cell>
          <cell r="G13" t="str">
            <v>Fomento a las cadenas productivas y la comercialización del sector rural</v>
          </cell>
          <cell r="H13">
            <v>5156</v>
          </cell>
          <cell r="I13" t="str">
            <v>Hectáreas con estudios y diseño de distritos de riego</v>
          </cell>
          <cell r="J13" t="str">
            <v>Producto</v>
          </cell>
          <cell r="K13" t="str">
            <v>Sectorial</v>
          </cell>
          <cell r="L13" t="str">
            <v>NO</v>
          </cell>
          <cell r="M13" t="str">
            <v>SI</v>
          </cell>
          <cell r="N13" t="str">
            <v>NO</v>
          </cell>
          <cell r="O13" t="str">
            <v>SI</v>
          </cell>
          <cell r="P13" t="str">
            <v>Hectáreas</v>
          </cell>
          <cell r="Q13" t="str">
            <v>Anual</v>
          </cell>
          <cell r="R13" t="str">
            <v>Acumulado</v>
          </cell>
          <cell r="S13">
            <v>75500</v>
          </cell>
          <cell r="T13">
            <v>1000</v>
          </cell>
          <cell r="U13">
            <v>4253</v>
          </cell>
          <cell r="V13">
            <v>6038</v>
          </cell>
          <cell r="W13">
            <v>6039</v>
          </cell>
          <cell r="X13">
            <v>17330</v>
          </cell>
          <cell r="Y13">
            <v>0</v>
          </cell>
          <cell r="Z13">
            <v>0</v>
          </cell>
          <cell r="AA13">
            <v>0</v>
          </cell>
          <cell r="AB13">
            <v>0</v>
          </cell>
          <cell r="AC13">
            <v>0</v>
          </cell>
          <cell r="AD13">
            <v>0</v>
          </cell>
          <cell r="AE13">
            <v>0</v>
          </cell>
          <cell r="AF13">
            <v>0</v>
          </cell>
          <cell r="AG13">
            <v>0</v>
          </cell>
          <cell r="AH13" t="str">
            <v>Giovanni Alberto Rocha Mahecha</v>
          </cell>
          <cell r="AI13" t="str">
            <v>grocha@incoder.gov.co</v>
          </cell>
          <cell r="AJ13">
            <v>5</v>
          </cell>
          <cell r="AK13">
            <v>0</v>
          </cell>
          <cell r="AL13">
            <v>0</v>
          </cell>
        </row>
        <row r="14">
          <cell r="A14">
            <v>5221</v>
          </cell>
          <cell r="B14" t="str">
            <v>Todos por un Nuevo País</v>
          </cell>
          <cell r="C14" t="str">
            <v>Competitividad e infraestructura estratégica</v>
          </cell>
          <cell r="D14" t="str">
            <v>Incrementar la productividad de las empresas colombianas a partir de la sofisticación y diversificación del aparato productivo.</v>
          </cell>
          <cell r="E14" t="str">
            <v>Agropecuario</v>
          </cell>
          <cell r="F14" t="str">
            <v>MINAGRICULTURA</v>
          </cell>
          <cell r="G14" t="str">
            <v>Fomento a las cadenas productivas y la comercialización del sector rural</v>
          </cell>
          <cell r="H14">
            <v>5221</v>
          </cell>
          <cell r="I14" t="str">
            <v>Toneladas de  carne de cerdo producidas</v>
          </cell>
          <cell r="J14" t="str">
            <v>Resultado</v>
          </cell>
          <cell r="K14" t="str">
            <v>Sectorial</v>
          </cell>
          <cell r="L14" t="str">
            <v>SI</v>
          </cell>
          <cell r="M14" t="str">
            <v>SI</v>
          </cell>
          <cell r="N14" t="str">
            <v>NO</v>
          </cell>
          <cell r="O14" t="str">
            <v>SI</v>
          </cell>
          <cell r="P14" t="str">
            <v>Toneladas</v>
          </cell>
          <cell r="Q14" t="str">
            <v>Anual</v>
          </cell>
          <cell r="R14" t="str">
            <v>Acumulado</v>
          </cell>
          <cell r="S14">
            <v>277000</v>
          </cell>
          <cell r="T14">
            <v>290850</v>
          </cell>
          <cell r="U14">
            <v>305393</v>
          </cell>
          <cell r="V14">
            <v>320662</v>
          </cell>
          <cell r="W14">
            <v>336695</v>
          </cell>
          <cell r="X14">
            <v>1253600</v>
          </cell>
          <cell r="Y14">
            <v>0</v>
          </cell>
          <cell r="Z14">
            <v>0</v>
          </cell>
          <cell r="AA14">
            <v>0</v>
          </cell>
          <cell r="AB14">
            <v>0</v>
          </cell>
          <cell r="AC14">
            <v>0</v>
          </cell>
          <cell r="AD14">
            <v>0</v>
          </cell>
          <cell r="AE14" t="str">
            <v>En el contexto del Acuerdo de cooperación con Dinamarca se firmó el MOU y se define una versión final borrador de proyecto por acuerdo entre las partes (Autoridades danesas, ICA, INVIMA, Asoporcicultores-FNP y Cadena Cárnica Porcina). En relación con el t</v>
          </cell>
          <cell r="AF14">
            <v>42490.208333333299</v>
          </cell>
          <cell r="AG14">
            <v>42493.585290543997</v>
          </cell>
          <cell r="AH14" t="str">
            <v>Luis Humberto Guzman Vergara</v>
          </cell>
          <cell r="AI14" t="str">
            <v>luis.guzman@minagricultura.gov.co</v>
          </cell>
          <cell r="AJ14">
            <v>60</v>
          </cell>
          <cell r="AK14">
            <v>0</v>
          </cell>
          <cell r="AL14">
            <v>0</v>
          </cell>
        </row>
        <row r="15">
          <cell r="A15">
            <v>4486</v>
          </cell>
          <cell r="B15" t="str">
            <v>Todos por un Nuevo País</v>
          </cell>
          <cell r="C15" t="str">
            <v>Competitividad e infraestructura estratégica</v>
          </cell>
          <cell r="D15" t="str">
            <v>Incrementar la productividad de las empresas colombianas a partir de la sofisticación y diversificación del aparato productivo.</v>
          </cell>
          <cell r="E15" t="str">
            <v>Agropecuario</v>
          </cell>
          <cell r="F15" t="str">
            <v>MINAGRICULTURA</v>
          </cell>
          <cell r="G15" t="str">
            <v>Fomento a las cadenas productivas y la comercialización del sector rural</v>
          </cell>
          <cell r="H15">
            <v>4486</v>
          </cell>
          <cell r="I15" t="str">
            <v>Productores rurales beneficiados con asistencia técnica integral</v>
          </cell>
          <cell r="J15" t="str">
            <v>Producto</v>
          </cell>
          <cell r="K15" t="str">
            <v>Sectorial</v>
          </cell>
          <cell r="L15" t="str">
            <v>SI</v>
          </cell>
          <cell r="M15" t="str">
            <v>SI</v>
          </cell>
          <cell r="N15" t="str">
            <v>NO</v>
          </cell>
          <cell r="O15" t="str">
            <v>SI</v>
          </cell>
          <cell r="P15" t="str">
            <v>Productores rurales</v>
          </cell>
          <cell r="Q15" t="str">
            <v>Semestral</v>
          </cell>
          <cell r="R15" t="str">
            <v>Acumulado</v>
          </cell>
          <cell r="S15">
            <v>614300</v>
          </cell>
          <cell r="T15">
            <v>290169</v>
          </cell>
          <cell r="U15">
            <v>574811</v>
          </cell>
          <cell r="V15">
            <v>854005</v>
          </cell>
          <cell r="W15">
            <v>1170000</v>
          </cell>
          <cell r="X15">
            <v>1170000</v>
          </cell>
          <cell r="Y15">
            <v>0</v>
          </cell>
          <cell r="Z15">
            <v>0</v>
          </cell>
          <cell r="AA15">
            <v>0</v>
          </cell>
          <cell r="AB15">
            <v>0</v>
          </cell>
          <cell r="AC15">
            <v>0</v>
          </cell>
          <cell r="AD15">
            <v>0</v>
          </cell>
          <cell r="AE15" t="str">
            <v xml:space="preserve">Se reporta el cierre de la convocatoria de Asistencia Técnica Gremial, se recibieron los proyectos y se encuentran en fase de evaluación de acuerdo con los términos de referencia. </v>
          </cell>
          <cell r="AF15">
            <v>42490.208333333299</v>
          </cell>
          <cell r="AG15">
            <v>42495.614415705997</v>
          </cell>
          <cell r="AH15" t="str">
            <v>Claudia Jimena Cuervo Cardona</v>
          </cell>
          <cell r="AI15" t="str">
            <v>claudia.cuervo@minagricultura.gov.co</v>
          </cell>
          <cell r="AJ15">
            <v>15</v>
          </cell>
          <cell r="AK15">
            <v>0</v>
          </cell>
          <cell r="AL15">
            <v>0</v>
          </cell>
        </row>
        <row r="16">
          <cell r="A16">
            <v>4487</v>
          </cell>
          <cell r="B16" t="str">
            <v>Todos por un Nuevo País</v>
          </cell>
          <cell r="C16" t="str">
            <v>Competitividad e infraestructura estratégica</v>
          </cell>
          <cell r="D16" t="str">
            <v>Incrementar la productividad de las empresas colombianas a partir de la sofisticación y diversificación del aparato productivo.</v>
          </cell>
          <cell r="E16" t="str">
            <v>Agropecuario</v>
          </cell>
          <cell r="F16" t="str">
            <v>MINAGRICULTURA</v>
          </cell>
          <cell r="G16" t="str">
            <v>Fomento a las cadenas productivas y la comercialización del sector rural</v>
          </cell>
          <cell r="H16">
            <v>4487</v>
          </cell>
          <cell r="I16" t="str">
            <v>Modelos productivos definidos por sistema y región</v>
          </cell>
          <cell r="J16" t="str">
            <v>Producto</v>
          </cell>
          <cell r="K16" t="str">
            <v>Sectorial</v>
          </cell>
          <cell r="L16" t="str">
            <v>SI</v>
          </cell>
          <cell r="M16" t="str">
            <v>NO</v>
          </cell>
          <cell r="N16" t="str">
            <v>NO</v>
          </cell>
          <cell r="O16" t="str">
            <v>SI</v>
          </cell>
          <cell r="P16" t="str">
            <v>Modelos productivos</v>
          </cell>
          <cell r="Q16" t="str">
            <v>Anual</v>
          </cell>
          <cell r="R16" t="str">
            <v>Acumulado</v>
          </cell>
          <cell r="S16">
            <v>17</v>
          </cell>
          <cell r="T16">
            <v>5</v>
          </cell>
          <cell r="U16">
            <v>5</v>
          </cell>
          <cell r="V16">
            <v>5</v>
          </cell>
          <cell r="W16">
            <v>5</v>
          </cell>
          <cell r="X16">
            <v>20</v>
          </cell>
          <cell r="Y16">
            <v>0</v>
          </cell>
          <cell r="Z16">
            <v>0</v>
          </cell>
          <cell r="AA16">
            <v>0</v>
          </cell>
          <cell r="AB16">
            <v>0</v>
          </cell>
          <cell r="AC16">
            <v>0</v>
          </cell>
          <cell r="AD16">
            <v>0</v>
          </cell>
          <cell r="AE16" t="str">
            <v>Corpoica reporta avances en 2 (dos) Modelos Productivos así: Modelo productivo para el cultivo de papa parda pastusa para el Altiplano Cundiboyacense, y Modelo Productivo para el cultivo de papa parda tuquerreña para el Altiplano Cundiboyacense Cundiboyac</v>
          </cell>
          <cell r="AF16">
            <v>42490.208333333299</v>
          </cell>
          <cell r="AG16">
            <v>42495.340124456001</v>
          </cell>
          <cell r="AH16" t="str">
            <v>Claudia Jimena Cuervo Cardona</v>
          </cell>
          <cell r="AI16" t="str">
            <v>claudia.cuervo@minagricultura.gov.co</v>
          </cell>
          <cell r="AJ16">
            <v>15</v>
          </cell>
          <cell r="AK16">
            <v>0</v>
          </cell>
          <cell r="AL16">
            <v>0</v>
          </cell>
        </row>
        <row r="17">
          <cell r="A17">
            <v>4488</v>
          </cell>
          <cell r="B17" t="str">
            <v>Todos por un Nuevo País</v>
          </cell>
          <cell r="C17" t="str">
            <v>Competitividad e infraestructura estratégica</v>
          </cell>
          <cell r="D17" t="str">
            <v>Incrementar la productividad de las empresas colombianas a partir de la sofisticación y diversificación del aparato productivo.</v>
          </cell>
          <cell r="E17" t="str">
            <v>Agropecuario</v>
          </cell>
          <cell r="F17" t="str">
            <v>MINAGRICULTURA</v>
          </cell>
          <cell r="G17" t="str">
            <v>Fomento a las cadenas productivas y la comercialización del sector rural</v>
          </cell>
          <cell r="H17">
            <v>4488</v>
          </cell>
          <cell r="I17" t="str">
            <v>Hectáreas adecuadas con manejo eficiente del recurso hídrico para fines agropecuarios</v>
          </cell>
          <cell r="J17" t="str">
            <v>Producto</v>
          </cell>
          <cell r="K17" t="str">
            <v>Sectorial</v>
          </cell>
          <cell r="L17" t="str">
            <v>SI</v>
          </cell>
          <cell r="M17" t="str">
            <v>SI</v>
          </cell>
          <cell r="N17" t="str">
            <v>NO</v>
          </cell>
          <cell r="O17" t="str">
            <v>SI</v>
          </cell>
          <cell r="P17" t="str">
            <v>Hectáreas</v>
          </cell>
          <cell r="Q17" t="str">
            <v>Semestral</v>
          </cell>
          <cell r="R17" t="str">
            <v>Flujo</v>
          </cell>
          <cell r="S17">
            <v>86450</v>
          </cell>
          <cell r="T17">
            <v>16000</v>
          </cell>
          <cell r="U17">
            <v>41253</v>
          </cell>
          <cell r="V17">
            <v>66453</v>
          </cell>
          <cell r="W17">
            <v>120000</v>
          </cell>
          <cell r="X17">
            <v>120000</v>
          </cell>
          <cell r="Y17">
            <v>0</v>
          </cell>
          <cell r="Z17">
            <v>0</v>
          </cell>
          <cell r="AA17">
            <v>0</v>
          </cell>
          <cell r="AB17">
            <v>0</v>
          </cell>
          <cell r="AC17">
            <v>0</v>
          </cell>
          <cell r="AD17">
            <v>0</v>
          </cell>
          <cell r="AE17">
            <v>0</v>
          </cell>
          <cell r="AF17">
            <v>0</v>
          </cell>
          <cell r="AG17">
            <v>0</v>
          </cell>
          <cell r="AH17" t="str">
            <v>Giovanni Alberto Rocha Mahecha</v>
          </cell>
          <cell r="AI17" t="str">
            <v>grocha@incoder.gov.co</v>
          </cell>
          <cell r="AJ17">
            <v>5</v>
          </cell>
          <cell r="AK17">
            <v>0</v>
          </cell>
          <cell r="AL17">
            <v>0</v>
          </cell>
        </row>
        <row r="18">
          <cell r="A18">
            <v>4489</v>
          </cell>
          <cell r="B18" t="str">
            <v>Todos por un Nuevo País</v>
          </cell>
          <cell r="C18" t="str">
            <v>Competitividad e infraestructura estratégica</v>
          </cell>
          <cell r="D18" t="str">
            <v>Incrementar la productividad de las empresas colombianas a partir de la sofisticación y diversificación del aparato productivo.</v>
          </cell>
          <cell r="E18" t="str">
            <v>Agropecuario</v>
          </cell>
          <cell r="F18" t="str">
            <v>MINAGRICULTURA</v>
          </cell>
          <cell r="G18" t="str">
            <v>Fomento a las cadenas productivas y la comercialización del sector rural</v>
          </cell>
          <cell r="H18">
            <v>4489</v>
          </cell>
          <cell r="I18" t="str">
            <v>Hectáreas con seguro agropecuario</v>
          </cell>
          <cell r="J18" t="str">
            <v>Producto</v>
          </cell>
          <cell r="K18" t="str">
            <v>Sectorial</v>
          </cell>
          <cell r="L18" t="str">
            <v>SI</v>
          </cell>
          <cell r="M18" t="str">
            <v>NO</v>
          </cell>
          <cell r="N18" t="str">
            <v>NO</v>
          </cell>
          <cell r="O18" t="str">
            <v>SI</v>
          </cell>
          <cell r="P18" t="str">
            <v>Hectáreas</v>
          </cell>
          <cell r="Q18" t="str">
            <v>Anual</v>
          </cell>
          <cell r="R18" t="str">
            <v>Flujo</v>
          </cell>
          <cell r="S18">
            <v>129099</v>
          </cell>
          <cell r="T18">
            <v>106290</v>
          </cell>
          <cell r="U18">
            <v>133922</v>
          </cell>
          <cell r="V18">
            <v>165541</v>
          </cell>
          <cell r="W18">
            <v>201149</v>
          </cell>
          <cell r="X18">
            <v>201149</v>
          </cell>
          <cell r="Y18">
            <v>0</v>
          </cell>
          <cell r="Z18">
            <v>0</v>
          </cell>
          <cell r="AA18">
            <v>0</v>
          </cell>
          <cell r="AB18">
            <v>0</v>
          </cell>
          <cell r="AC18">
            <v>0</v>
          </cell>
          <cell r="AD18">
            <v>0</v>
          </cell>
          <cell r="AE18" t="str">
            <v xml:space="preserve">En el mes de marzo de 2016, se expidieron 126 pólizas para asegurar 6.322 hectáreas por valor de $47.248 millones.En lo corrido de estos tres meses, se han emitido 2.114 pólizas para asegurar 25.243 hectáreas por valor de $130.869 millones. </v>
          </cell>
          <cell r="AF18">
            <v>42460.208333333299</v>
          </cell>
          <cell r="AG18">
            <v>42500.717857870397</v>
          </cell>
          <cell r="AH18" t="str">
            <v>Efraín Rosas</v>
          </cell>
          <cell r="AI18" t="str">
            <v>efrain.rosas@minagricultura.gov.co</v>
          </cell>
          <cell r="AJ18">
            <v>12</v>
          </cell>
          <cell r="AK18">
            <v>0</v>
          </cell>
          <cell r="AL18">
            <v>0</v>
          </cell>
        </row>
        <row r="19">
          <cell r="A19">
            <v>4490</v>
          </cell>
          <cell r="B19" t="str">
            <v>Todos por un Nuevo País</v>
          </cell>
          <cell r="C19" t="str">
            <v>Competitividad e infraestructura estratégica</v>
          </cell>
          <cell r="D19" t="str">
            <v>Incrementar la productividad de las empresas colombianas a partir de la sofisticación y diversificación del aparato productivo.</v>
          </cell>
          <cell r="E19" t="str">
            <v>Agropecuario</v>
          </cell>
          <cell r="F19" t="str">
            <v>MINAGRICULTURA</v>
          </cell>
          <cell r="G19" t="str">
            <v>Fomento a las cadenas productivas y la comercialización del sector rural</v>
          </cell>
          <cell r="H19">
            <v>4490</v>
          </cell>
          <cell r="I19" t="str">
            <v>Operaciones de crédito en condiciones Finagro para la población rural y rural disperso</v>
          </cell>
          <cell r="J19" t="str">
            <v>Producto</v>
          </cell>
          <cell r="K19" t="str">
            <v>Sectorial</v>
          </cell>
          <cell r="L19" t="str">
            <v>SI</v>
          </cell>
          <cell r="M19" t="str">
            <v>SI</v>
          </cell>
          <cell r="N19" t="str">
            <v>NO</v>
          </cell>
          <cell r="O19" t="str">
            <v>SI</v>
          </cell>
          <cell r="P19" t="str">
            <v>Operaciones de crédito</v>
          </cell>
          <cell r="Q19" t="str">
            <v>Trimestral</v>
          </cell>
          <cell r="R19" t="str">
            <v>Flujo</v>
          </cell>
          <cell r="S19">
            <v>148530</v>
          </cell>
          <cell r="T19">
            <v>161275</v>
          </cell>
          <cell r="U19">
            <v>175114</v>
          </cell>
          <cell r="V19">
            <v>190141</v>
          </cell>
          <cell r="W19">
            <v>206457</v>
          </cell>
          <cell r="X19">
            <v>206457</v>
          </cell>
          <cell r="Y19">
            <v>25217</v>
          </cell>
          <cell r="Z19">
            <v>14.4</v>
          </cell>
          <cell r="AA19">
            <v>237782</v>
          </cell>
          <cell r="AB19">
            <v>100</v>
          </cell>
          <cell r="AC19">
            <v>42460.208333333299</v>
          </cell>
          <cell r="AD19">
            <v>42500.693844016198</v>
          </cell>
          <cell r="AE19" t="str">
            <v>En marzo de 2016 se colocaron 9.286 operaciones de crédito en condiciones Finagro por valor de $149.673 millones, para los municipios en categoría rural y rural disperso.En lo corrido del año, se han realizado 25.217 operaciones por valor de $393.277 mill</v>
          </cell>
          <cell r="AF19">
            <v>42460.208333333299</v>
          </cell>
          <cell r="AG19">
            <v>42500.693843865702</v>
          </cell>
          <cell r="AH19" t="str">
            <v>Efraín Rosas</v>
          </cell>
          <cell r="AI19" t="str">
            <v>efrain.rosas@minagricultura.gov.co</v>
          </cell>
          <cell r="AJ19">
            <v>12</v>
          </cell>
          <cell r="AK19">
            <v>42551.208333333299</v>
          </cell>
          <cell r="AL19">
            <v>-55</v>
          </cell>
        </row>
        <row r="20">
          <cell r="A20">
            <v>5151</v>
          </cell>
          <cell r="B20" t="str">
            <v>Todos por un Nuevo País</v>
          </cell>
          <cell r="C20" t="str">
            <v>Competitividad e infraestructura estratégica</v>
          </cell>
          <cell r="D20" t="str">
            <v>Incrementar la productividad de las empresas colombianas a partir de la sofisticación y diversificación del aparato productivo.</v>
          </cell>
          <cell r="E20" t="str">
            <v>Agropecuario</v>
          </cell>
          <cell r="F20" t="str">
            <v>MINAGRICULTURA</v>
          </cell>
          <cell r="G20" t="str">
            <v>Fomento a las cadenas productivas y la comercialización del sector rural</v>
          </cell>
          <cell r="H20">
            <v>5151</v>
          </cell>
          <cell r="I20" t="str">
            <v>Hectáreas Nuevas Sembradas</v>
          </cell>
          <cell r="J20" t="str">
            <v>Producto</v>
          </cell>
          <cell r="K20" t="str">
            <v>Sectorial</v>
          </cell>
          <cell r="L20" t="str">
            <v>NO</v>
          </cell>
          <cell r="M20" t="str">
            <v>NO</v>
          </cell>
          <cell r="N20" t="str">
            <v>NO</v>
          </cell>
          <cell r="O20" t="str">
            <v>SI</v>
          </cell>
          <cell r="P20" t="str">
            <v>Hectáreas</v>
          </cell>
          <cell r="Q20" t="str">
            <v>Anual</v>
          </cell>
          <cell r="R20" t="str">
            <v>Capacidad</v>
          </cell>
          <cell r="S20">
            <v>5449733</v>
          </cell>
          <cell r="T20">
            <v>5657704.3430000003</v>
          </cell>
          <cell r="U20">
            <v>5871498.7949999999</v>
          </cell>
          <cell r="V20">
            <v>6132093.4249999998</v>
          </cell>
          <cell r="W20">
            <v>6449732.9189999998</v>
          </cell>
          <cell r="X20">
            <v>6449732.9189999998</v>
          </cell>
          <cell r="Y20">
            <v>0</v>
          </cell>
          <cell r="Z20">
            <v>0</v>
          </cell>
          <cell r="AA20">
            <v>0</v>
          </cell>
          <cell r="AB20">
            <v>0</v>
          </cell>
          <cell r="AC20">
            <v>0</v>
          </cell>
          <cell r="AD20">
            <v>0</v>
          </cell>
          <cell r="AE20" t="str">
            <v>Se cerró la convocatoria de Colombia Siembra y se están haciendo los análisis respectivos de acuerdo al registro que realizaron los productores rurales pequeños, medianos y grandes. Adicionalmente se regionalizó el presupuesto teniendo como soporte al doc</v>
          </cell>
          <cell r="AF20">
            <v>42490.208333333299</v>
          </cell>
          <cell r="AG20">
            <v>42501.4462138542</v>
          </cell>
          <cell r="AH20" t="str">
            <v>Samuel Zambrano Canizales</v>
          </cell>
          <cell r="AI20" t="str">
            <v>samuel.zambrano@minagricultura.gov.co</v>
          </cell>
          <cell r="AJ20">
            <v>90</v>
          </cell>
          <cell r="AK20">
            <v>0</v>
          </cell>
          <cell r="AL20">
            <v>0</v>
          </cell>
        </row>
        <row r="21">
          <cell r="A21">
            <v>5381</v>
          </cell>
          <cell r="B21" t="str">
            <v>Todos por un Nuevo País</v>
          </cell>
          <cell r="C21" t="str">
            <v>Competitividad e infraestructura estratégica</v>
          </cell>
          <cell r="D21" t="str">
            <v>Incrementar la productividad de las empresas colombianas a partir de la sofisticación y diversificación del aparato productivo.</v>
          </cell>
          <cell r="E21" t="str">
            <v>Comercio</v>
          </cell>
          <cell r="F21" t="str">
            <v>BANCOLDEX</v>
          </cell>
          <cell r="G21" t="str">
            <v>Fomento a la inversión extranjera directa</v>
          </cell>
          <cell r="H21">
            <v>5381</v>
          </cell>
          <cell r="I21" t="str">
            <v>Valor de las exportaciones adicionales generadas por las empresas beneficiadas por las intervenciones  del Programa de Excelencia Exportadora 3E</v>
          </cell>
          <cell r="J21" t="str">
            <v>Gestión</v>
          </cell>
          <cell r="K21" t="str">
            <v>Sectorial</v>
          </cell>
          <cell r="L21" t="str">
            <v>NO</v>
          </cell>
          <cell r="M21" t="str">
            <v>NO</v>
          </cell>
          <cell r="N21" t="str">
            <v>NO</v>
          </cell>
          <cell r="O21" t="str">
            <v>SI</v>
          </cell>
          <cell r="P21" t="str">
            <v>Millones de USD</v>
          </cell>
          <cell r="Q21" t="str">
            <v>Anual</v>
          </cell>
          <cell r="R21" t="str">
            <v>Acumulado</v>
          </cell>
          <cell r="S21">
            <v>165</v>
          </cell>
          <cell r="T21">
            <v>0</v>
          </cell>
          <cell r="U21">
            <v>200</v>
          </cell>
          <cell r="V21">
            <v>200</v>
          </cell>
          <cell r="W21">
            <v>350</v>
          </cell>
          <cell r="X21">
            <v>750</v>
          </cell>
          <cell r="Y21">
            <v>0</v>
          </cell>
          <cell r="Z21">
            <v>0</v>
          </cell>
          <cell r="AA21">
            <v>0</v>
          </cell>
          <cell r="AB21">
            <v>0</v>
          </cell>
          <cell r="AC21">
            <v>0</v>
          </cell>
          <cell r="AD21">
            <v>0</v>
          </cell>
          <cell r="AE21" t="str">
            <v>Hasta el día 30 de abril de 2.016 se han postulado 39 empresas, de las cuales, 29 de ellas han sido notificadas como “BENEFICIARIAS DEL PROGRAMA”. Ya se iniciaron intervenciones estratégicas, lideradas por el Consorcio 3E en 23 empresas. Estas intervencio</v>
          </cell>
          <cell r="AF21">
            <v>42490.208333333299</v>
          </cell>
          <cell r="AG21">
            <v>42495.616871956001</v>
          </cell>
          <cell r="AH21" t="str">
            <v>Efrén Orlando Cifuentes</v>
          </cell>
          <cell r="AI21" t="str">
            <v>formacion.empresarial@bancoldex.com</v>
          </cell>
          <cell r="AJ21">
            <v>90</v>
          </cell>
          <cell r="AK21">
            <v>0</v>
          </cell>
          <cell r="AL21">
            <v>0</v>
          </cell>
        </row>
        <row r="22">
          <cell r="A22">
            <v>5277</v>
          </cell>
          <cell r="B22" t="str">
            <v>Todos por un Nuevo País</v>
          </cell>
          <cell r="C22" t="str">
            <v>Competitividad e infraestructura estratégica</v>
          </cell>
          <cell r="D22" t="str">
            <v>Incrementar la productividad de las empresas colombianas a partir de la sofisticación y diversificación del aparato productivo.</v>
          </cell>
          <cell r="E22" t="str">
            <v>Comercio</v>
          </cell>
          <cell r="F22" t="str">
            <v>BANCOLDEX</v>
          </cell>
          <cell r="G22" t="str">
            <v>Fomento a la inversión extranjera directa</v>
          </cell>
          <cell r="H22">
            <v>5277</v>
          </cell>
          <cell r="I22" t="str">
            <v>Exportaciones en USD millones de las empresas beneficiarias del Programa 3 E.</v>
          </cell>
          <cell r="J22" t="str">
            <v>Producto</v>
          </cell>
          <cell r="K22" t="str">
            <v>Sectorial</v>
          </cell>
          <cell r="L22" t="str">
            <v>NO</v>
          </cell>
          <cell r="M22" t="str">
            <v>NO</v>
          </cell>
          <cell r="N22" t="str">
            <v>SI</v>
          </cell>
          <cell r="O22" t="str">
            <v>NO</v>
          </cell>
          <cell r="P22" t="str">
            <v>Millones de dólares</v>
          </cell>
          <cell r="Q22" t="str">
            <v>Anual</v>
          </cell>
          <cell r="R22" t="str">
            <v>Acumulado</v>
          </cell>
          <cell r="S22">
            <v>165</v>
          </cell>
          <cell r="T22">
            <v>0</v>
          </cell>
          <cell r="U22">
            <v>200</v>
          </cell>
          <cell r="V22">
            <v>200</v>
          </cell>
          <cell r="W22">
            <v>350</v>
          </cell>
          <cell r="X22">
            <v>750</v>
          </cell>
          <cell r="Y22">
            <v>0</v>
          </cell>
          <cell r="Z22">
            <v>0</v>
          </cell>
          <cell r="AA22">
            <v>0</v>
          </cell>
          <cell r="AB22">
            <v>0</v>
          </cell>
          <cell r="AC22">
            <v>0</v>
          </cell>
          <cell r="AD22">
            <v>0</v>
          </cell>
          <cell r="AE22" t="str">
            <v>-A la fecha (5 febrero de 2.016) se han postulado 26 empresas, de las cuales, 19 de ellas han sido calificadas como “BENEFICIARIAS DEL PROGRAMA”, 5 se encuentran en proceso de evaluación y 2 han sido notificadas como no elegibles. Para obtener más informa</v>
          </cell>
          <cell r="AF22">
            <v>42400.208333333299</v>
          </cell>
          <cell r="AG22">
            <v>42405.694642939801</v>
          </cell>
          <cell r="AH22" t="str">
            <v>Angela García</v>
          </cell>
          <cell r="AI22" t="str">
            <v>angela.garcia@bancoldex.com</v>
          </cell>
          <cell r="AJ22">
            <v>90</v>
          </cell>
          <cell r="AK22">
            <v>0</v>
          </cell>
          <cell r="AL22">
            <v>0</v>
          </cell>
        </row>
        <row r="23">
          <cell r="A23">
            <v>4382</v>
          </cell>
          <cell r="B23" t="str">
            <v>Todos por un Nuevo País</v>
          </cell>
          <cell r="C23" t="str">
            <v>Competitividad e infraestructura estratégica</v>
          </cell>
          <cell r="D23" t="str">
            <v>Incrementar la productividad de las empresas colombianas a partir de la sofisticación y diversificación del aparato productivo.</v>
          </cell>
          <cell r="E23" t="str">
            <v>Comercio</v>
          </cell>
          <cell r="F23" t="str">
            <v>BANCOLDEX</v>
          </cell>
          <cell r="G23" t="str">
            <v>Acceso al financiamiento</v>
          </cell>
          <cell r="H23">
            <v>4382</v>
          </cell>
          <cell r="I23" t="str">
            <v>Compromisos de inversión en fondos de capital de riesgo (COP$ millones)</v>
          </cell>
          <cell r="J23" t="str">
            <v>Resultado</v>
          </cell>
          <cell r="K23" t="str">
            <v>Sectorial</v>
          </cell>
          <cell r="L23" t="str">
            <v>SI</v>
          </cell>
          <cell r="M23" t="str">
            <v>NO</v>
          </cell>
          <cell r="N23" t="str">
            <v>NO</v>
          </cell>
          <cell r="O23" t="str">
            <v>SI</v>
          </cell>
          <cell r="P23" t="str">
            <v>Millones de COP</v>
          </cell>
          <cell r="Q23" t="str">
            <v>Anual</v>
          </cell>
          <cell r="R23" t="str">
            <v>Capacidad</v>
          </cell>
          <cell r="S23">
            <v>88343</v>
          </cell>
          <cell r="T23">
            <v>97843</v>
          </cell>
          <cell r="U23">
            <v>107343</v>
          </cell>
          <cell r="V23">
            <v>116843</v>
          </cell>
          <cell r="W23">
            <v>126343</v>
          </cell>
          <cell r="X23">
            <v>126343</v>
          </cell>
          <cell r="Y23">
            <v>0</v>
          </cell>
          <cell r="Z23">
            <v>0</v>
          </cell>
          <cell r="AA23">
            <v>0</v>
          </cell>
          <cell r="AB23">
            <v>0</v>
          </cell>
          <cell r="AC23">
            <v>0</v>
          </cell>
          <cell r="AD23">
            <v>0</v>
          </cell>
          <cell r="AE23" t="str">
            <v>Al cierre del mes los compromisos de inversión ascendían a COP 133.645 MM en 10 fondos de capital. La diferencia respecto al mes anterior se debe a que el 19/04/2016 se realiza un nuevo compromiso de inversión por COP 15.000 MM en un fondo de capital priv</v>
          </cell>
          <cell r="AF23">
            <v>42490.208333333299</v>
          </cell>
          <cell r="AG23">
            <v>42495.616481597201</v>
          </cell>
          <cell r="AH23" t="str">
            <v>Margarita Coronado</v>
          </cell>
          <cell r="AI23" t="str">
            <v>margarita.coronado@bancoldex.com</v>
          </cell>
          <cell r="AJ23">
            <v>0</v>
          </cell>
          <cell r="AK23">
            <v>0</v>
          </cell>
          <cell r="AL23">
            <v>0</v>
          </cell>
        </row>
        <row r="24">
          <cell r="A24">
            <v>4375</v>
          </cell>
          <cell r="B24" t="str">
            <v>Todos por un Nuevo País</v>
          </cell>
          <cell r="C24" t="str">
            <v>Competitividad e infraestructura estratégica</v>
          </cell>
          <cell r="D24" t="str">
            <v>Incrementar la productividad de las empresas colombianas a partir de la sofisticación y diversificación del aparato productivo.</v>
          </cell>
          <cell r="E24" t="str">
            <v>Comercio</v>
          </cell>
          <cell r="F24" t="str">
            <v>BANCOLDEX</v>
          </cell>
          <cell r="G24" t="str">
            <v>Incremento de la productividad y competitividad de los sectores tradicionales en las regiones</v>
          </cell>
          <cell r="H24">
            <v>4375</v>
          </cell>
          <cell r="I24" t="str">
            <v>Operaciones de empresas exportadoras beneficiarias de productos financieros de Bancoldex</v>
          </cell>
          <cell r="J24" t="str">
            <v>Producto</v>
          </cell>
          <cell r="K24" t="str">
            <v>Sectorial</v>
          </cell>
          <cell r="L24" t="str">
            <v>SI</v>
          </cell>
          <cell r="M24" t="str">
            <v>NO</v>
          </cell>
          <cell r="N24" t="str">
            <v>NO</v>
          </cell>
          <cell r="O24" t="str">
            <v>SI</v>
          </cell>
          <cell r="P24" t="str">
            <v>Operaciones</v>
          </cell>
          <cell r="Q24" t="str">
            <v>Trimestral</v>
          </cell>
          <cell r="R24" t="str">
            <v>Acumulado</v>
          </cell>
          <cell r="S24">
            <v>1232</v>
          </cell>
          <cell r="T24">
            <v>1350</v>
          </cell>
          <cell r="U24">
            <v>1400</v>
          </cell>
          <cell r="V24">
            <v>1450</v>
          </cell>
          <cell r="W24">
            <v>1500</v>
          </cell>
          <cell r="X24">
            <v>5700</v>
          </cell>
          <cell r="Y24">
            <v>308</v>
          </cell>
          <cell r="Z24">
            <v>22</v>
          </cell>
          <cell r="AA24">
            <v>1636</v>
          </cell>
          <cell r="AB24">
            <v>28.7</v>
          </cell>
          <cell r="AC24">
            <v>42460.208333333299</v>
          </cell>
          <cell r="AD24">
            <v>42493.606710300897</v>
          </cell>
          <cell r="AE24" t="str">
            <v>Al cierre del mes de Abril de 2016, Bancóldex ha financiado a 306 empresas exportadoras de todos los tamaños con 437 operaciones.</v>
          </cell>
          <cell r="AF24">
            <v>42490.208333333299</v>
          </cell>
          <cell r="AG24">
            <v>42493.606710150503</v>
          </cell>
          <cell r="AH24" t="str">
            <v>Doris Arévalo</v>
          </cell>
          <cell r="AI24" t="str">
            <v>doris.arevalo@bancoldex.com</v>
          </cell>
          <cell r="AJ24">
            <v>60</v>
          </cell>
          <cell r="AK24">
            <v>42551.208333333299</v>
          </cell>
          <cell r="AL24">
            <v>-103</v>
          </cell>
        </row>
        <row r="25">
          <cell r="A25">
            <v>4380</v>
          </cell>
          <cell r="B25" t="str">
            <v>Todos por un Nuevo País</v>
          </cell>
          <cell r="C25" t="str">
            <v>Competitividad e infraestructura estratégica</v>
          </cell>
          <cell r="D25" t="str">
            <v>Incrementar la productividad de las empresas colombianas a partir de la sofisticación y diversificación del aparato productivo.</v>
          </cell>
          <cell r="E25" t="str">
            <v>Comercio</v>
          </cell>
          <cell r="F25" t="str">
            <v>BANCOLDEX</v>
          </cell>
          <cell r="G25" t="str">
            <v>Promoción de la innovación y el emprendimiento</v>
          </cell>
          <cell r="H25">
            <v>4380</v>
          </cell>
          <cell r="I25" t="str">
            <v>Iniciativas apoyadas por iNNpulsa para la innovación y el emprendimiento dinámico</v>
          </cell>
          <cell r="J25" t="str">
            <v>Producto</v>
          </cell>
          <cell r="K25" t="str">
            <v>Sectorial</v>
          </cell>
          <cell r="L25" t="str">
            <v>SI</v>
          </cell>
          <cell r="M25" t="str">
            <v>NO</v>
          </cell>
          <cell r="N25" t="str">
            <v>NO</v>
          </cell>
          <cell r="O25" t="str">
            <v>SI</v>
          </cell>
          <cell r="P25" t="str">
            <v>Iniciativas</v>
          </cell>
          <cell r="Q25" t="str">
            <v>Trimestral</v>
          </cell>
          <cell r="R25" t="str">
            <v>Acumulado</v>
          </cell>
          <cell r="S25">
            <v>371</v>
          </cell>
          <cell r="T25">
            <v>70</v>
          </cell>
          <cell r="U25">
            <v>70</v>
          </cell>
          <cell r="V25">
            <v>70</v>
          </cell>
          <cell r="W25">
            <v>90</v>
          </cell>
          <cell r="X25">
            <v>300</v>
          </cell>
          <cell r="Y25">
            <v>12</v>
          </cell>
          <cell r="Z25">
            <v>17.14</v>
          </cell>
          <cell r="AA25">
            <v>87</v>
          </cell>
          <cell r="AB25">
            <v>29</v>
          </cell>
          <cell r="AC25">
            <v>42460</v>
          </cell>
          <cell r="AD25">
            <v>42468.429076585599</v>
          </cell>
          <cell r="AE25" t="str">
            <v>1 Evento de lanzamiento del Premio Ecopetrol a la Innovación. 1 Invitación para seleccionar a los proveedores que presten servicios de fortalecimiento e innovación a empresarios emprendedores, a través de la asignación de vouchers o bonos empresariales. 1</v>
          </cell>
          <cell r="AF25">
            <v>42490.208333333299</v>
          </cell>
          <cell r="AG25">
            <v>42500.407136770802</v>
          </cell>
          <cell r="AH25" t="str">
            <v>Daniel Quintero Calle</v>
          </cell>
          <cell r="AI25" t="str">
            <v>daniel.quintero@innpulsacolombia.com</v>
          </cell>
          <cell r="AJ25">
            <v>0</v>
          </cell>
          <cell r="AK25">
            <v>42551</v>
          </cell>
          <cell r="AL25">
            <v>-43</v>
          </cell>
        </row>
        <row r="26">
          <cell r="A26">
            <v>5280</v>
          </cell>
          <cell r="B26" t="str">
            <v>Todos por un Nuevo País</v>
          </cell>
          <cell r="C26" t="str">
            <v>Competitividad e infraestructura estratégica</v>
          </cell>
          <cell r="D26" t="str">
            <v>Incrementar la productividad de las empresas colombianas a partir de la sofisticación y diversificación del aparato productivo.</v>
          </cell>
          <cell r="E26" t="str">
            <v>Comercio</v>
          </cell>
          <cell r="F26" t="str">
            <v>iNNpulsa</v>
          </cell>
          <cell r="G26" t="str">
            <v>Fomento a la inversión extranjera directa</v>
          </cell>
          <cell r="H26">
            <v>5280</v>
          </cell>
          <cell r="I26" t="str">
            <v>Monto de recursos apalancados/movilizados a partir de recursos invertidos por iNNpulsa Colombia</v>
          </cell>
          <cell r="J26" t="str">
            <v>Producto</v>
          </cell>
          <cell r="K26" t="str">
            <v>Sectorial</v>
          </cell>
          <cell r="L26" t="str">
            <v>NO</v>
          </cell>
          <cell r="M26" t="str">
            <v>NO</v>
          </cell>
          <cell r="N26" t="str">
            <v>NO</v>
          </cell>
          <cell r="O26" t="str">
            <v>SI</v>
          </cell>
          <cell r="P26" t="str">
            <v>Millones de pesos</v>
          </cell>
          <cell r="Q26" t="str">
            <v>Trimestral</v>
          </cell>
          <cell r="R26" t="str">
            <v>Acumulado</v>
          </cell>
          <cell r="S26">
            <v>30000</v>
          </cell>
          <cell r="T26">
            <v>50000</v>
          </cell>
          <cell r="U26">
            <v>50000</v>
          </cell>
          <cell r="V26">
            <v>50000</v>
          </cell>
          <cell r="W26">
            <v>50000</v>
          </cell>
          <cell r="X26">
            <v>200000</v>
          </cell>
          <cell r="Y26">
            <v>21859</v>
          </cell>
          <cell r="Z26">
            <v>43.72</v>
          </cell>
          <cell r="AA26">
            <v>72847</v>
          </cell>
          <cell r="AB26">
            <v>36.42</v>
          </cell>
          <cell r="AC26">
            <v>42460.208333333299</v>
          </cell>
          <cell r="AD26">
            <v>42468.427474074102</v>
          </cell>
          <cell r="AE26" t="str">
            <v>iNNpulsa Colombia a través de sus instrumentos financieros y no financieros apalanca recursos de terceros por medio de las contrapartidas que deben aportar los proponentes cuando resultan beneficiarios de las convocatorias de cofinanciación que ofrece iNN</v>
          </cell>
          <cell r="AF26">
            <v>42490.208333333299</v>
          </cell>
          <cell r="AG26">
            <v>42500.407516469902</v>
          </cell>
          <cell r="AH26" t="str">
            <v>Daniel Quintero Calle</v>
          </cell>
          <cell r="AI26" t="str">
            <v>daniel.quintero@innpulsacolombia.com</v>
          </cell>
          <cell r="AJ26">
            <v>30</v>
          </cell>
          <cell r="AK26">
            <v>42551.208333333299</v>
          </cell>
          <cell r="AL26">
            <v>-73</v>
          </cell>
        </row>
        <row r="27">
          <cell r="A27">
            <v>5276</v>
          </cell>
          <cell r="B27" t="str">
            <v>Todos por un Nuevo País</v>
          </cell>
          <cell r="C27" t="str">
            <v>Competitividad e infraestructura estratégica</v>
          </cell>
          <cell r="D27" t="str">
            <v>Incrementar la productividad de las empresas colombianas a partir de la sofisticación y diversificación del aparato productivo.</v>
          </cell>
          <cell r="E27" t="str">
            <v>Comercio</v>
          </cell>
          <cell r="F27" t="str">
            <v>iNNpulsa</v>
          </cell>
          <cell r="G27" t="str">
            <v>Fomento a la inversión extranjera directa</v>
          </cell>
          <cell r="H27">
            <v>5276</v>
          </cell>
          <cell r="I27" t="str">
            <v>Porcentaje de recursos apalancados/movilizados a partir de recursos invertidos por INNpulsa Colombia</v>
          </cell>
          <cell r="J27" t="str">
            <v>Producto</v>
          </cell>
          <cell r="K27" t="str">
            <v>Sectorial</v>
          </cell>
          <cell r="L27" t="str">
            <v>NO</v>
          </cell>
          <cell r="M27" t="str">
            <v>NO</v>
          </cell>
          <cell r="N27" t="str">
            <v>NO</v>
          </cell>
          <cell r="O27" t="str">
            <v>SI</v>
          </cell>
          <cell r="P27" t="str">
            <v>Porcentaje</v>
          </cell>
          <cell r="Q27" t="str">
            <v>Trimestral</v>
          </cell>
          <cell r="R27" t="str">
            <v>Stock</v>
          </cell>
          <cell r="S27">
            <v>47</v>
          </cell>
          <cell r="T27">
            <v>47</v>
          </cell>
          <cell r="U27">
            <v>47</v>
          </cell>
          <cell r="V27">
            <v>47</v>
          </cell>
          <cell r="W27">
            <v>47</v>
          </cell>
          <cell r="X27">
            <v>47</v>
          </cell>
          <cell r="Y27">
            <v>0</v>
          </cell>
          <cell r="Z27">
            <v>0</v>
          </cell>
          <cell r="AA27">
            <v>0</v>
          </cell>
          <cell r="AB27">
            <v>0</v>
          </cell>
          <cell r="AC27">
            <v>0</v>
          </cell>
          <cell r="AD27">
            <v>0</v>
          </cell>
          <cell r="AE27">
            <v>0</v>
          </cell>
          <cell r="AF27">
            <v>0</v>
          </cell>
          <cell r="AG27">
            <v>0</v>
          </cell>
          <cell r="AH27" t="str">
            <v>Daniel Quintero Calle</v>
          </cell>
          <cell r="AI27" t="str">
            <v>daniel.quintero@innpulsacolombia.com</v>
          </cell>
          <cell r="AJ27">
            <v>30</v>
          </cell>
          <cell r="AK27">
            <v>0</v>
          </cell>
          <cell r="AL27">
            <v>0</v>
          </cell>
        </row>
        <row r="28">
          <cell r="A28">
            <v>5098</v>
          </cell>
          <cell r="B28" t="str">
            <v>Todos por un Nuevo País</v>
          </cell>
          <cell r="C28" t="str">
            <v>Competitividad e infraestructura estratégica</v>
          </cell>
          <cell r="D28" t="str">
            <v>Incrementar la productividad de las empresas colombianas a partir de la sofisticación y diversificación del aparato productivo.</v>
          </cell>
          <cell r="E28" t="str">
            <v>Comercio</v>
          </cell>
          <cell r="F28" t="str">
            <v>MINCOMERCIO</v>
          </cell>
          <cell r="G28" t="str">
            <v>Fomento a la inversión extranjera directa</v>
          </cell>
          <cell r="H28">
            <v>5098</v>
          </cell>
          <cell r="I28" t="str">
            <v>Inversión Extranjera Directa No Extractiva (millones US$)</v>
          </cell>
          <cell r="J28" t="str">
            <v>Producto</v>
          </cell>
          <cell r="K28" t="str">
            <v>Sectorial</v>
          </cell>
          <cell r="L28" t="str">
            <v>SI</v>
          </cell>
          <cell r="M28" t="str">
            <v>NO</v>
          </cell>
          <cell r="N28" t="str">
            <v>NO</v>
          </cell>
          <cell r="O28" t="str">
            <v>SI</v>
          </cell>
          <cell r="P28" t="str">
            <v>millones US$</v>
          </cell>
          <cell r="Q28" t="str">
            <v>Trimestral</v>
          </cell>
          <cell r="R28" t="str">
            <v>Flujo</v>
          </cell>
          <cell r="S28">
            <v>9634.4</v>
          </cell>
          <cell r="T28">
            <v>8586.5519999999997</v>
          </cell>
          <cell r="U28">
            <v>8722.2129999999997</v>
          </cell>
          <cell r="V28">
            <v>8860.018</v>
          </cell>
          <cell r="W28">
            <v>9000</v>
          </cell>
          <cell r="X28">
            <v>9000</v>
          </cell>
          <cell r="Y28">
            <v>0</v>
          </cell>
          <cell r="Z28">
            <v>0</v>
          </cell>
          <cell r="AA28">
            <v>0</v>
          </cell>
          <cell r="AB28">
            <v>0</v>
          </cell>
          <cell r="AC28">
            <v>0</v>
          </cell>
          <cell r="AD28">
            <v>0</v>
          </cell>
          <cell r="AE28" t="str">
            <v>La fuente de la información es Balanza de Pagos y su periodicidad es trimestral. El Banco de la República publica información de primer trimestre, en junio de 2016</v>
          </cell>
          <cell r="AF28">
            <v>42400.208333333299</v>
          </cell>
          <cell r="AG28">
            <v>42495.617405057899</v>
          </cell>
          <cell r="AH28" t="str">
            <v>David Ibañez Parra</v>
          </cell>
          <cell r="AI28" t="str">
            <v>dibanez@mincit.gov.co</v>
          </cell>
          <cell r="AJ28">
            <v>90</v>
          </cell>
          <cell r="AK28">
            <v>0</v>
          </cell>
          <cell r="AL28">
            <v>0</v>
          </cell>
        </row>
        <row r="29">
          <cell r="A29">
            <v>4371</v>
          </cell>
          <cell r="B29" t="str">
            <v>Todos por un Nuevo País</v>
          </cell>
          <cell r="C29" t="str">
            <v>Competitividad e infraestructura estratégica</v>
          </cell>
          <cell r="D29" t="str">
            <v>Incrementar la productividad de las empresas colombianas a partir de la sofisticación y diversificación del aparato productivo.</v>
          </cell>
          <cell r="E29" t="str">
            <v>Comercio</v>
          </cell>
          <cell r="F29" t="str">
            <v>MINCOMERCIO</v>
          </cell>
          <cell r="G29" t="str">
            <v>Fomento a la inversión extranjera directa</v>
          </cell>
          <cell r="H29">
            <v>4371</v>
          </cell>
          <cell r="I29" t="str">
            <v>Inversión extranjera directa (millones USD)</v>
          </cell>
          <cell r="J29" t="str">
            <v>Resultado</v>
          </cell>
          <cell r="K29" t="str">
            <v>Sectorial</v>
          </cell>
          <cell r="L29" t="str">
            <v>SI</v>
          </cell>
          <cell r="M29" t="str">
            <v>NO</v>
          </cell>
          <cell r="N29" t="str">
            <v>NO</v>
          </cell>
          <cell r="O29" t="str">
            <v>SI</v>
          </cell>
          <cell r="P29" t="str">
            <v>millones USD</v>
          </cell>
          <cell r="Q29" t="str">
            <v>Trimestral</v>
          </cell>
          <cell r="R29" t="str">
            <v>Flujo</v>
          </cell>
          <cell r="S29">
            <v>16257</v>
          </cell>
          <cell r="T29">
            <v>15705.09</v>
          </cell>
          <cell r="U29">
            <v>15802.785</v>
          </cell>
          <cell r="V29">
            <v>15901.087</v>
          </cell>
          <cell r="W29">
            <v>16000</v>
          </cell>
          <cell r="X29">
            <v>16000</v>
          </cell>
          <cell r="Y29">
            <v>0</v>
          </cell>
          <cell r="Z29">
            <v>0</v>
          </cell>
          <cell r="AA29">
            <v>0</v>
          </cell>
          <cell r="AB29">
            <v>0</v>
          </cell>
          <cell r="AC29">
            <v>0</v>
          </cell>
          <cell r="AD29">
            <v>0</v>
          </cell>
          <cell r="AE29" t="str">
            <v>La fuente de la información es Balanza de Pagos y su periodicidad es trimestral. El Banco de la República publica información de primer trimestre, en junio de 2016</v>
          </cell>
          <cell r="AF29">
            <v>42400.208333333299</v>
          </cell>
          <cell r="AG29">
            <v>42495.6180354514</v>
          </cell>
          <cell r="AH29" t="str">
            <v>David Ibañez Parra</v>
          </cell>
          <cell r="AI29" t="str">
            <v>dibanez@mincit.gov.co</v>
          </cell>
          <cell r="AJ29">
            <v>90</v>
          </cell>
          <cell r="AK29">
            <v>0</v>
          </cell>
          <cell r="AL29">
            <v>0</v>
          </cell>
        </row>
        <row r="30">
          <cell r="A30">
            <v>5219</v>
          </cell>
          <cell r="B30" t="str">
            <v>Todos por un Nuevo País</v>
          </cell>
          <cell r="C30" t="str">
            <v>Competitividad e infraestructura estratégica</v>
          </cell>
          <cell r="D30" t="str">
            <v>Incrementar la productividad de las empresas colombianas a partir de la sofisticación y diversificación del aparato productivo.</v>
          </cell>
          <cell r="E30" t="str">
            <v>Comercio</v>
          </cell>
          <cell r="F30" t="str">
            <v>MINCOMERCIO</v>
          </cell>
          <cell r="G30" t="str">
            <v>Incremento de la productividad y competitividad de los sectores tradicionales en las regiones</v>
          </cell>
          <cell r="H30">
            <v>5219</v>
          </cell>
          <cell r="I30" t="str">
            <v>Exportaciones de bienes no minero-energéticos y de servicios</v>
          </cell>
          <cell r="J30" t="str">
            <v>Gestión</v>
          </cell>
          <cell r="K30" t="str">
            <v>Sectorial</v>
          </cell>
          <cell r="L30" t="str">
            <v>SI</v>
          </cell>
          <cell r="M30" t="str">
            <v>NO</v>
          </cell>
          <cell r="N30" t="str">
            <v>NO</v>
          </cell>
          <cell r="O30" t="str">
            <v>SI</v>
          </cell>
          <cell r="P30" t="str">
            <v>Millones de USD</v>
          </cell>
          <cell r="Q30" t="str">
            <v>Mensual</v>
          </cell>
          <cell r="R30" t="str">
            <v>Flujo</v>
          </cell>
          <cell r="S30">
            <v>23299</v>
          </cell>
          <cell r="T30">
            <v>24900</v>
          </cell>
          <cell r="U30">
            <v>26400</v>
          </cell>
          <cell r="V30">
            <v>28100</v>
          </cell>
          <cell r="W30">
            <v>30000</v>
          </cell>
          <cell r="X30">
            <v>30000</v>
          </cell>
          <cell r="Y30">
            <v>3297</v>
          </cell>
          <cell r="Z30">
            <v>12.49</v>
          </cell>
          <cell r="AA30">
            <v>22328.400000000001</v>
          </cell>
          <cell r="AB30">
            <v>74.430000000000007</v>
          </cell>
          <cell r="AC30">
            <v>42460.208333333299</v>
          </cell>
          <cell r="AD30">
            <v>42495.619654826398</v>
          </cell>
          <cell r="AE30" t="str">
            <v>En marzo de 2016, sólo se contabilizan las exportaciones de bienes no minero-energéticos; las exportaciones de servicios están a diciembre de 2015. En el acumulado a marzo de 2016, las exportaciones no minero energéticas y de servicios fueron a US$3.296,6</v>
          </cell>
          <cell r="AF30">
            <v>42460.208333333299</v>
          </cell>
          <cell r="AG30">
            <v>42495.619654664399</v>
          </cell>
          <cell r="AH30" t="str">
            <v>David Ibañez Parra</v>
          </cell>
          <cell r="AI30" t="str">
            <v>dibanez@mincit.gov.co</v>
          </cell>
          <cell r="AJ30">
            <v>90</v>
          </cell>
          <cell r="AK30">
            <v>42490.208333333299</v>
          </cell>
          <cell r="AL30">
            <v>-73</v>
          </cell>
        </row>
        <row r="31">
          <cell r="A31">
            <v>4384</v>
          </cell>
          <cell r="B31" t="str">
            <v>Todos por un Nuevo País</v>
          </cell>
          <cell r="C31" t="str">
            <v>Competitividad e infraestructura estratégica</v>
          </cell>
          <cell r="D31" t="str">
            <v>Incrementar la productividad de las empresas colombianas a partir de la sofisticación y diversificación del aparato productivo.</v>
          </cell>
          <cell r="E31" t="str">
            <v>Comercio</v>
          </cell>
          <cell r="F31" t="str">
            <v>MINCOMERCIO</v>
          </cell>
          <cell r="G31" t="str">
            <v>Promoción de la competitividad para el desarrollo turístico</v>
          </cell>
          <cell r="H31">
            <v>4384</v>
          </cell>
          <cell r="I31" t="str">
            <v>Ingresos por concepto de las cuentas de viajes y transporte de pasajeros (USD$ millones)</v>
          </cell>
          <cell r="J31" t="str">
            <v>Gestión</v>
          </cell>
          <cell r="K31" t="str">
            <v>Sectorial</v>
          </cell>
          <cell r="L31" t="str">
            <v>SI</v>
          </cell>
          <cell r="M31" t="str">
            <v>NO</v>
          </cell>
          <cell r="N31" t="str">
            <v>NO</v>
          </cell>
          <cell r="O31" t="str">
            <v>SI</v>
          </cell>
          <cell r="P31" t="str">
            <v>USD$ millones</v>
          </cell>
          <cell r="Q31" t="str">
            <v>Trimestral</v>
          </cell>
          <cell r="R31" t="str">
            <v>Flujo</v>
          </cell>
          <cell r="S31">
            <v>4758</v>
          </cell>
          <cell r="T31">
            <v>5229</v>
          </cell>
          <cell r="U31">
            <v>5530</v>
          </cell>
          <cell r="V31">
            <v>5848</v>
          </cell>
          <cell r="W31">
            <v>6000</v>
          </cell>
          <cell r="X31">
            <v>6000</v>
          </cell>
          <cell r="Y31">
            <v>0</v>
          </cell>
          <cell r="Z31">
            <v>0</v>
          </cell>
          <cell r="AA31">
            <v>0</v>
          </cell>
          <cell r="AB31">
            <v>0</v>
          </cell>
          <cell r="AC31">
            <v>0</v>
          </cell>
          <cell r="AD31">
            <v>0</v>
          </cell>
          <cell r="AE31" t="str">
            <v>En Abril el Banco de la República aun no ha emitido la cifra trimestral.</v>
          </cell>
          <cell r="AF31">
            <v>42490.208333333299</v>
          </cell>
          <cell r="AG31">
            <v>42502.407229398203</v>
          </cell>
          <cell r="AH31" t="str">
            <v>Karol Fajardo Mariño</v>
          </cell>
          <cell r="AI31" t="str">
            <v>kfajardo@mincit.gov.co</v>
          </cell>
          <cell r="AJ31">
            <v>90</v>
          </cell>
          <cell r="AK31">
            <v>0</v>
          </cell>
          <cell r="AL31">
            <v>0</v>
          </cell>
        </row>
        <row r="32">
          <cell r="A32">
            <v>4387</v>
          </cell>
          <cell r="B32" t="str">
            <v>Todos por un Nuevo País</v>
          </cell>
          <cell r="C32" t="str">
            <v>Competitividad e infraestructura estratégica</v>
          </cell>
          <cell r="D32" t="str">
            <v>Incrementar la productividad de las empresas colombianas a partir de la sofisticación y diversificación del aparato productivo.</v>
          </cell>
          <cell r="E32" t="str">
            <v>Comercio</v>
          </cell>
          <cell r="F32" t="str">
            <v>MINCOMERCIO</v>
          </cell>
          <cell r="G32" t="str">
            <v>Promoción de la competitividad para el desarrollo turístico</v>
          </cell>
          <cell r="H32">
            <v>4387</v>
          </cell>
          <cell r="I32" t="str">
            <v>Recurso humano vinculado al sector turístico capacitado para fortalecer la competitividad de destinos y productos</v>
          </cell>
          <cell r="J32" t="str">
            <v>Producto</v>
          </cell>
          <cell r="K32" t="str">
            <v>Sectorial</v>
          </cell>
          <cell r="L32" t="str">
            <v>SI</v>
          </cell>
          <cell r="M32" t="str">
            <v>NO</v>
          </cell>
          <cell r="N32" t="str">
            <v>NO</v>
          </cell>
          <cell r="O32" t="str">
            <v>SI</v>
          </cell>
          <cell r="P32" t="str">
            <v>Personas</v>
          </cell>
          <cell r="Q32" t="str">
            <v>Trimestral</v>
          </cell>
          <cell r="R32" t="str">
            <v>Capacidad</v>
          </cell>
          <cell r="S32">
            <v>4000</v>
          </cell>
          <cell r="T32">
            <v>4220</v>
          </cell>
          <cell r="U32">
            <v>4452</v>
          </cell>
          <cell r="V32">
            <v>4690</v>
          </cell>
          <cell r="W32">
            <v>5000</v>
          </cell>
          <cell r="X32">
            <v>5000</v>
          </cell>
          <cell r="Y32">
            <v>2913</v>
          </cell>
          <cell r="Z32">
            <v>0</v>
          </cell>
          <cell r="AA32">
            <v>2913</v>
          </cell>
          <cell r="AB32">
            <v>0</v>
          </cell>
          <cell r="AC32">
            <v>42460.208333333299</v>
          </cell>
          <cell r="AD32">
            <v>42473.435660069401</v>
          </cell>
          <cell r="AE32" t="str">
            <v>Se continua con las jornadas de formalización y Prevención de la ESCNNA- explotación sexual, comercial de niños , niñas y adolescentes, RNT y Capacitación en ingles</v>
          </cell>
          <cell r="AF32">
            <v>42490.208333333299</v>
          </cell>
          <cell r="AG32">
            <v>42501.618177696801</v>
          </cell>
          <cell r="AH32" t="str">
            <v>Sandra Howard</v>
          </cell>
          <cell r="AI32" t="str">
            <v>showard@mincit.gov.co</v>
          </cell>
          <cell r="AJ32">
            <v>10</v>
          </cell>
          <cell r="AK32">
            <v>42551.208333333299</v>
          </cell>
          <cell r="AL32">
            <v>-53</v>
          </cell>
        </row>
        <row r="33">
          <cell r="A33">
            <v>4379</v>
          </cell>
          <cell r="B33" t="str">
            <v>Todos por un Nuevo País</v>
          </cell>
          <cell r="C33" t="str">
            <v>Competitividad e infraestructura estratégica</v>
          </cell>
          <cell r="D33" t="str">
            <v>Incrementar la productividad de las empresas colombianas a partir de la sofisticación y diversificación del aparato productivo.</v>
          </cell>
          <cell r="E33" t="str">
            <v>Comercio</v>
          </cell>
          <cell r="F33" t="str">
            <v>MINCOMERCIO</v>
          </cell>
          <cell r="G33" t="str">
            <v>Promoción de la innovación y el emprendimiento</v>
          </cell>
          <cell r="H33">
            <v>4379</v>
          </cell>
          <cell r="I33" t="str">
            <v>Empresas beneficiadas del programa de escalamiento de la productividad que aumentan su productividad en un 15%</v>
          </cell>
          <cell r="J33" t="str">
            <v>Gestión</v>
          </cell>
          <cell r="K33" t="str">
            <v>Sectorial</v>
          </cell>
          <cell r="L33" t="str">
            <v>SI</v>
          </cell>
          <cell r="M33" t="str">
            <v>NO</v>
          </cell>
          <cell r="N33" t="str">
            <v>NO</v>
          </cell>
          <cell r="O33" t="str">
            <v>SI</v>
          </cell>
          <cell r="P33" t="str">
            <v>Empresas</v>
          </cell>
          <cell r="Q33" t="str">
            <v>Anual</v>
          </cell>
          <cell r="R33" t="str">
            <v>Acumulado</v>
          </cell>
          <cell r="S33">
            <v>53</v>
          </cell>
          <cell r="T33">
            <v>100</v>
          </cell>
          <cell r="U33">
            <v>700</v>
          </cell>
          <cell r="V33">
            <v>600</v>
          </cell>
          <cell r="W33">
            <v>600</v>
          </cell>
          <cell r="X33">
            <v>2000</v>
          </cell>
          <cell r="Y33">
            <v>0</v>
          </cell>
          <cell r="Z33">
            <v>0</v>
          </cell>
          <cell r="AA33">
            <v>0</v>
          </cell>
          <cell r="AB33">
            <v>0</v>
          </cell>
          <cell r="AC33">
            <v>0</v>
          </cell>
          <cell r="AD33">
            <v>0</v>
          </cell>
          <cell r="AE33" t="str">
            <v>Logros dentro de la convocatoria Escalamiento de la productividad UGC 005-2015 han sido viables 8 propuestas por valor total de $7.265 millones de los cuales se cofinanciaran $3.981 millones, para incrementar la productividad de 196 empresas localizadas e</v>
          </cell>
          <cell r="AF33">
            <v>42490.208333333299</v>
          </cell>
          <cell r="AG33">
            <v>42495.614219988398</v>
          </cell>
          <cell r="AH33" t="str">
            <v>Daniel Arango</v>
          </cell>
          <cell r="AI33" t="str">
            <v>darango@mincit.gov.co</v>
          </cell>
          <cell r="AJ33">
            <v>30</v>
          </cell>
          <cell r="AK33">
            <v>0</v>
          </cell>
          <cell r="AL33">
            <v>0</v>
          </cell>
        </row>
        <row r="34">
          <cell r="A34">
            <v>5220</v>
          </cell>
          <cell r="B34" t="str">
            <v>Todos por un Nuevo País</v>
          </cell>
          <cell r="C34" t="str">
            <v>Competitividad e infraestructura estratégica</v>
          </cell>
          <cell r="D34" t="str">
            <v>Incrementar la productividad de las empresas colombianas a partir de la sofisticación y diversificación del aparato productivo.</v>
          </cell>
          <cell r="E34" t="str">
            <v>Comercio</v>
          </cell>
          <cell r="F34" t="str">
            <v>MINCOMERCIO</v>
          </cell>
          <cell r="G34" t="str">
            <v>Promoción y fomento del turismo del país</v>
          </cell>
          <cell r="H34">
            <v>5220</v>
          </cell>
          <cell r="I34" t="str">
            <v>Nuevos empleos generados en el sector turismo</v>
          </cell>
          <cell r="J34" t="str">
            <v>Resultado</v>
          </cell>
          <cell r="K34" t="str">
            <v>Sectorial</v>
          </cell>
          <cell r="L34" t="str">
            <v>NO</v>
          </cell>
          <cell r="M34" t="str">
            <v>NO</v>
          </cell>
          <cell r="N34" t="str">
            <v>NO</v>
          </cell>
          <cell r="O34" t="str">
            <v>SI</v>
          </cell>
          <cell r="P34" t="str">
            <v>Empleos</v>
          </cell>
          <cell r="Q34" t="str">
            <v>Anual</v>
          </cell>
          <cell r="R34" t="str">
            <v>Acumulado</v>
          </cell>
          <cell r="S34">
            <v>1783000</v>
          </cell>
          <cell r="T34">
            <v>111000</v>
          </cell>
          <cell r="U34">
            <v>56000</v>
          </cell>
          <cell r="V34">
            <v>65000</v>
          </cell>
          <cell r="W34">
            <v>68000</v>
          </cell>
          <cell r="X34">
            <v>300000</v>
          </cell>
          <cell r="Y34">
            <v>0</v>
          </cell>
          <cell r="Z34">
            <v>0</v>
          </cell>
          <cell r="AA34">
            <v>0</v>
          </cell>
          <cell r="AB34">
            <v>0</v>
          </cell>
          <cell r="AC34">
            <v>0</v>
          </cell>
          <cell r="AD34">
            <v>0</v>
          </cell>
          <cell r="AE34" t="str">
            <v>El indicador es anual, es resultado del informe que emite DANE a partir de la Gran Encuesta de Hogares.</v>
          </cell>
          <cell r="AF34">
            <v>42490.208333333299</v>
          </cell>
          <cell r="AG34">
            <v>42502.414036539398</v>
          </cell>
          <cell r="AH34" t="str">
            <v>Karol Fajardo Mariño</v>
          </cell>
          <cell r="AI34" t="str">
            <v>kfajardo@mincit.gov.co</v>
          </cell>
          <cell r="AJ34">
            <v>0</v>
          </cell>
          <cell r="AK34">
            <v>0</v>
          </cell>
          <cell r="AL34">
            <v>0</v>
          </cell>
        </row>
        <row r="35">
          <cell r="A35">
            <v>5279</v>
          </cell>
          <cell r="B35" t="str">
            <v>Todos por un Nuevo País</v>
          </cell>
          <cell r="C35" t="str">
            <v>Competitividad e infraestructura estratégica</v>
          </cell>
          <cell r="D35" t="str">
            <v>Incrementar la productividad de las empresas colombianas a partir de la sofisticación y diversificación del aparato productivo.</v>
          </cell>
          <cell r="E35" t="str">
            <v>Comercio</v>
          </cell>
          <cell r="F35" t="str">
            <v>MINCOMERCIO</v>
          </cell>
          <cell r="G35" t="str">
            <v>Grupos Étnicos - Comercio</v>
          </cell>
          <cell r="H35">
            <v>5279</v>
          </cell>
          <cell r="I35" t="str">
            <v>Kumpanys con procesos de Fortalecimiento Empresarial</v>
          </cell>
          <cell r="J35" t="str">
            <v>Producto</v>
          </cell>
          <cell r="K35" t="str">
            <v>Sectorial</v>
          </cell>
          <cell r="L35" t="str">
            <v>NO</v>
          </cell>
          <cell r="M35" t="str">
            <v>NO</v>
          </cell>
          <cell r="N35" t="str">
            <v>NO</v>
          </cell>
          <cell r="O35" t="str">
            <v>SI</v>
          </cell>
          <cell r="P35" t="str">
            <v>Kumpanys</v>
          </cell>
          <cell r="Q35" t="str">
            <v>Anual</v>
          </cell>
          <cell r="R35" t="str">
            <v>Stock</v>
          </cell>
          <cell r="S35">
            <v>11</v>
          </cell>
          <cell r="T35">
            <v>11</v>
          </cell>
          <cell r="U35">
            <v>11</v>
          </cell>
          <cell r="V35">
            <v>11</v>
          </cell>
          <cell r="W35">
            <v>11</v>
          </cell>
          <cell r="X35">
            <v>11</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A36">
            <v>5405</v>
          </cell>
          <cell r="B36" t="str">
            <v>Todos por un Nuevo País</v>
          </cell>
          <cell r="C36" t="str">
            <v>Competitividad e infraestructura estratégica</v>
          </cell>
          <cell r="D36" t="str">
            <v>Incrementar la productividad de las empresas colombianas a partir de la sofisticación y diversificación del aparato productivo.</v>
          </cell>
          <cell r="E36" t="str">
            <v>Comercio</v>
          </cell>
          <cell r="F36" t="str">
            <v>MINCOMERCIO</v>
          </cell>
          <cell r="G36" t="str">
            <v>Grupos Étnicos - Comercio</v>
          </cell>
          <cell r="H36">
            <v>5405</v>
          </cell>
          <cell r="I36" t="str">
            <v>Implementación del Programa de Fortalecimiento Productivo y Empresarial para el Pueblo ROM en Colombia</v>
          </cell>
          <cell r="J36" t="str">
            <v>Producto</v>
          </cell>
          <cell r="K36" t="str">
            <v>Mixto</v>
          </cell>
          <cell r="L36" t="str">
            <v>SI</v>
          </cell>
          <cell r="M36" t="str">
            <v>SI</v>
          </cell>
          <cell r="N36" t="str">
            <v>NO</v>
          </cell>
          <cell r="O36" t="str">
            <v>SI</v>
          </cell>
          <cell r="P36" t="str">
            <v>Porcentaje</v>
          </cell>
          <cell r="Q36" t="str">
            <v>Trimestral</v>
          </cell>
          <cell r="R36" t="str">
            <v>Acumulado</v>
          </cell>
          <cell r="S36">
            <v>0</v>
          </cell>
          <cell r="T36">
            <v>25</v>
          </cell>
          <cell r="U36">
            <v>70</v>
          </cell>
          <cell r="V36">
            <v>85</v>
          </cell>
          <cell r="W36">
            <v>100</v>
          </cell>
          <cell r="X36">
            <v>100</v>
          </cell>
          <cell r="Y36">
            <v>0</v>
          </cell>
          <cell r="Z36">
            <v>0</v>
          </cell>
          <cell r="AA36">
            <v>0</v>
          </cell>
          <cell r="AB36">
            <v>0</v>
          </cell>
          <cell r="AC36">
            <v>0</v>
          </cell>
          <cell r="AD36">
            <v>0</v>
          </cell>
          <cell r="AE36">
            <v>0</v>
          </cell>
          <cell r="AF36">
            <v>0</v>
          </cell>
          <cell r="AG36">
            <v>0</v>
          </cell>
          <cell r="AH36" t="str">
            <v>Natalia García López</v>
          </cell>
          <cell r="AI36" t="str">
            <v>ngarcia@mincit.gov.co</v>
          </cell>
          <cell r="AJ36">
            <v>0</v>
          </cell>
          <cell r="AK36">
            <v>0</v>
          </cell>
          <cell r="AL36">
            <v>0</v>
          </cell>
        </row>
        <row r="37">
          <cell r="A37">
            <v>5413</v>
          </cell>
          <cell r="B37" t="str">
            <v>Todos por un Nuevo País</v>
          </cell>
          <cell r="C37" t="str">
            <v>Competitividad e infraestructura estratégica</v>
          </cell>
          <cell r="D37" t="str">
            <v>Incrementar la productividad de las empresas colombianas a partir de la sofisticación y diversificación del aparato productivo.</v>
          </cell>
          <cell r="E37" t="str">
            <v>Comercio</v>
          </cell>
          <cell r="F37" t="str">
            <v>MINCOMERCIO</v>
          </cell>
          <cell r="G37" t="str">
            <v>Grupos Étnicos - Comercio</v>
          </cell>
          <cell r="H37">
            <v>5413</v>
          </cell>
          <cell r="I37" t="str">
            <v>Número de kumpanias y organizaciones gitanas vinculadas a los servicios de desarrollo empresarial con perspectiva regional</v>
          </cell>
          <cell r="J37" t="str">
            <v>Producto</v>
          </cell>
          <cell r="K37" t="str">
            <v>Sectorial</v>
          </cell>
          <cell r="L37" t="str">
            <v>SI</v>
          </cell>
          <cell r="M37" t="str">
            <v>SI</v>
          </cell>
          <cell r="N37" t="str">
            <v>NO</v>
          </cell>
          <cell r="O37" t="str">
            <v>SI</v>
          </cell>
          <cell r="P37" t="str">
            <v>Número de kumpanias y organizaciones</v>
          </cell>
          <cell r="Q37" t="str">
            <v>Semestral</v>
          </cell>
          <cell r="R37" t="str">
            <v>Acumulado</v>
          </cell>
          <cell r="S37">
            <v>0</v>
          </cell>
          <cell r="T37">
            <v>0</v>
          </cell>
          <cell r="U37">
            <v>8</v>
          </cell>
          <cell r="V37">
            <v>3</v>
          </cell>
          <cell r="W37">
            <v>0</v>
          </cell>
          <cell r="X37">
            <v>11</v>
          </cell>
          <cell r="Y37">
            <v>0</v>
          </cell>
          <cell r="Z37">
            <v>0</v>
          </cell>
          <cell r="AA37">
            <v>0</v>
          </cell>
          <cell r="AB37">
            <v>0</v>
          </cell>
          <cell r="AC37">
            <v>0</v>
          </cell>
          <cell r="AD37">
            <v>0</v>
          </cell>
          <cell r="AE37">
            <v>0</v>
          </cell>
          <cell r="AF37">
            <v>0</v>
          </cell>
          <cell r="AG37">
            <v>0</v>
          </cell>
          <cell r="AH37" t="str">
            <v>Daniel Arango</v>
          </cell>
          <cell r="AI37" t="str">
            <v>darango@mincit.gov.co</v>
          </cell>
          <cell r="AJ37">
            <v>0</v>
          </cell>
          <cell r="AK37">
            <v>0</v>
          </cell>
          <cell r="AL37">
            <v>0</v>
          </cell>
        </row>
        <row r="38">
          <cell r="A38">
            <v>4385</v>
          </cell>
          <cell r="B38" t="str">
            <v>Todos por un Nuevo País</v>
          </cell>
          <cell r="C38" t="str">
            <v>Competitividad e infraestructura estratégica</v>
          </cell>
          <cell r="D38" t="str">
            <v>Incrementar la productividad de las empresas colombianas a partir de la sofisticación y diversificación del aparato productivo.</v>
          </cell>
          <cell r="E38" t="str">
            <v>Comercio</v>
          </cell>
          <cell r="F38" t="str">
            <v>MINCOMERCIO</v>
          </cell>
          <cell r="G38" t="str">
            <v>Promoción y fomento del turismo del país</v>
          </cell>
          <cell r="H38">
            <v>4385</v>
          </cell>
          <cell r="I38" t="str">
            <v>Visitantes extranjeros no residentes</v>
          </cell>
          <cell r="J38" t="str">
            <v>Resultado</v>
          </cell>
          <cell r="K38" t="str">
            <v>Sectorial</v>
          </cell>
          <cell r="L38" t="str">
            <v>SI</v>
          </cell>
          <cell r="M38" t="str">
            <v>NO</v>
          </cell>
          <cell r="N38" t="str">
            <v>NO</v>
          </cell>
          <cell r="O38" t="str">
            <v>SI</v>
          </cell>
          <cell r="P38" t="str">
            <v>Miles de visitantes</v>
          </cell>
          <cell r="Q38" t="str">
            <v>Mensual</v>
          </cell>
          <cell r="R38" t="str">
            <v>Flujo</v>
          </cell>
          <cell r="S38">
            <v>4193</v>
          </cell>
          <cell r="T38">
            <v>4288</v>
          </cell>
          <cell r="U38">
            <v>4539</v>
          </cell>
          <cell r="V38">
            <v>4833</v>
          </cell>
          <cell r="W38">
            <v>5100</v>
          </cell>
          <cell r="X38">
            <v>5100</v>
          </cell>
          <cell r="Y38">
            <v>1070.32</v>
          </cell>
          <cell r="Z38">
            <v>23.581</v>
          </cell>
          <cell r="AA38">
            <v>4447</v>
          </cell>
          <cell r="AB38">
            <v>87.195999999999998</v>
          </cell>
          <cell r="AC38">
            <v>42460.208333333299</v>
          </cell>
          <cell r="AD38">
            <v>42502.402611921301</v>
          </cell>
          <cell r="AE38" t="str">
            <v>En Abril Sociedades Portuarias y Migración aún no han emitido cifras, por esta razón se mantiene el acumulado Enero-Marzo de 2016 que presenta un reporte de 1.070.321 visitantes extranjeros con un decrecimiento del 5.3% frente al mismo periodo del año ant</v>
          </cell>
          <cell r="AF38">
            <v>42490.208333333299</v>
          </cell>
          <cell r="AG38">
            <v>42502.403461261601</v>
          </cell>
          <cell r="AH38" t="str">
            <v>Karol Fajardo Mariño</v>
          </cell>
          <cell r="AI38" t="str">
            <v>kfajardo@mincit.gov.co</v>
          </cell>
          <cell r="AJ38">
            <v>60</v>
          </cell>
          <cell r="AK38">
            <v>42490.208333333299</v>
          </cell>
          <cell r="AL38">
            <v>-43</v>
          </cell>
        </row>
        <row r="39">
          <cell r="A39">
            <v>4372</v>
          </cell>
          <cell r="B39" t="str">
            <v>Todos por un Nuevo País</v>
          </cell>
          <cell r="C39" t="str">
            <v>Competitividad e infraestructura estratégica</v>
          </cell>
          <cell r="D39" t="str">
            <v>Incrementar la productividad de las empresas colombianas a partir de la sofisticación y diversificación del aparato productivo.</v>
          </cell>
          <cell r="E39" t="str">
            <v>Comercio</v>
          </cell>
          <cell r="F39" t="str">
            <v>MINCOMERCIO</v>
          </cell>
          <cell r="G39" t="str">
            <v>Impulso al acceso efectivo de bienes y servicios no minero energéticos a los mercados internacionales</v>
          </cell>
          <cell r="H39">
            <v>4372</v>
          </cell>
          <cell r="I39" t="str">
            <v>Exportaciones de bienes no minero-energéticos (USD millones FOB)</v>
          </cell>
          <cell r="J39" t="str">
            <v>Gestión</v>
          </cell>
          <cell r="K39" t="str">
            <v>Sectorial</v>
          </cell>
          <cell r="L39" t="str">
            <v>SI</v>
          </cell>
          <cell r="M39" t="str">
            <v>NO</v>
          </cell>
          <cell r="N39" t="str">
            <v>NO</v>
          </cell>
          <cell r="O39" t="str">
            <v>SI</v>
          </cell>
          <cell r="P39" t="str">
            <v>millones de USD</v>
          </cell>
          <cell r="Q39" t="str">
            <v>Mensual</v>
          </cell>
          <cell r="R39" t="str">
            <v>Flujo</v>
          </cell>
          <cell r="S39">
            <v>16362.9</v>
          </cell>
          <cell r="T39">
            <v>17416.028999999999</v>
          </cell>
          <cell r="U39">
            <v>18536.989000000001</v>
          </cell>
          <cell r="V39">
            <v>19730.098000000002</v>
          </cell>
          <cell r="W39">
            <v>21000</v>
          </cell>
          <cell r="X39">
            <v>21000</v>
          </cell>
          <cell r="Y39">
            <v>3297</v>
          </cell>
          <cell r="Z39">
            <v>17.79</v>
          </cell>
          <cell r="AA39">
            <v>15063.1</v>
          </cell>
          <cell r="AB39">
            <v>71.73</v>
          </cell>
          <cell r="AC39">
            <v>42460.208333333299</v>
          </cell>
          <cell r="AD39">
            <v>42495.620986689799</v>
          </cell>
          <cell r="AE39" t="str">
            <v>En el acumulado a marzo de 2016,exportaciones no minero-energéticas fueron a US$3.296,6 millones, para una variación de -12,5%, en comparación con el registrado en el mismo período del año anterior (información preliminar).</v>
          </cell>
          <cell r="AF39">
            <v>42460.208333333299</v>
          </cell>
          <cell r="AG39">
            <v>42495.620986539398</v>
          </cell>
          <cell r="AH39" t="str">
            <v>David Ibañez Parra</v>
          </cell>
          <cell r="AI39" t="str">
            <v>dibanez@mincit.gov.co</v>
          </cell>
          <cell r="AJ39">
            <v>60</v>
          </cell>
          <cell r="AK39">
            <v>42490.208333333299</v>
          </cell>
          <cell r="AL39">
            <v>-43</v>
          </cell>
        </row>
        <row r="40">
          <cell r="A40">
            <v>4373</v>
          </cell>
          <cell r="B40" t="str">
            <v>Todos por un Nuevo País</v>
          </cell>
          <cell r="C40" t="str">
            <v>Competitividad e infraestructura estratégica</v>
          </cell>
          <cell r="D40" t="str">
            <v>Incrementar la productividad de las empresas colombianas a partir de la sofisticación y diversificación del aparato productivo.</v>
          </cell>
          <cell r="E40" t="str">
            <v>Comercio</v>
          </cell>
          <cell r="F40" t="str">
            <v>MINCOMERCIO</v>
          </cell>
          <cell r="G40" t="str">
            <v>Impulso al acceso efectivo de bienes y servicios no minero energéticos a los mercados internacionales</v>
          </cell>
          <cell r="H40">
            <v>4373</v>
          </cell>
          <cell r="I40" t="str">
            <v>Exportaciones de servicios (USD millones)</v>
          </cell>
          <cell r="J40" t="str">
            <v>Gestión</v>
          </cell>
          <cell r="K40" t="str">
            <v>Sectorial</v>
          </cell>
          <cell r="L40" t="str">
            <v>SI</v>
          </cell>
          <cell r="M40" t="str">
            <v>NO</v>
          </cell>
          <cell r="N40" t="str">
            <v>NO</v>
          </cell>
          <cell r="O40" t="str">
            <v>SI</v>
          </cell>
          <cell r="P40" t="str">
            <v xml:space="preserve">millones de USD </v>
          </cell>
          <cell r="Q40" t="str">
            <v>Trimestral</v>
          </cell>
          <cell r="R40" t="str">
            <v>Flujo</v>
          </cell>
          <cell r="S40">
            <v>6936.64</v>
          </cell>
          <cell r="T40">
            <v>7525.6719999999996</v>
          </cell>
          <cell r="U40">
            <v>7988.116</v>
          </cell>
          <cell r="V40">
            <v>8478.9770000000008</v>
          </cell>
          <cell r="W40">
            <v>9000</v>
          </cell>
          <cell r="X40">
            <v>9000</v>
          </cell>
          <cell r="Y40">
            <v>0</v>
          </cell>
          <cell r="Z40">
            <v>0</v>
          </cell>
          <cell r="AA40">
            <v>0</v>
          </cell>
          <cell r="AB40">
            <v>0</v>
          </cell>
          <cell r="AC40">
            <v>0</v>
          </cell>
          <cell r="AD40">
            <v>0</v>
          </cell>
          <cell r="AE40" t="str">
            <v>La fuente de la información es Balanza de Pagos y su periodicidad es trimestral. El Banco de la República publica información de primer trimestre, en junio de 2016</v>
          </cell>
          <cell r="AF40">
            <v>42400.208333333299</v>
          </cell>
          <cell r="AG40">
            <v>42495.617180243098</v>
          </cell>
          <cell r="AH40" t="str">
            <v>David Ibañez Parra</v>
          </cell>
          <cell r="AI40" t="str">
            <v>dibanez@mincit.gov.co</v>
          </cell>
          <cell r="AJ40">
            <v>90</v>
          </cell>
          <cell r="AK40">
            <v>0</v>
          </cell>
          <cell r="AL40">
            <v>0</v>
          </cell>
        </row>
        <row r="41">
          <cell r="A41">
            <v>4386</v>
          </cell>
          <cell r="B41" t="str">
            <v>Todos por un Nuevo País</v>
          </cell>
          <cell r="C41" t="str">
            <v>Competitividad e infraestructura estratégica</v>
          </cell>
          <cell r="D41" t="str">
            <v>Incrementar la productividad de las empresas colombianas a partir de la sofisticación y diversificación del aparato productivo.</v>
          </cell>
          <cell r="E41" t="str">
            <v>Comercio</v>
          </cell>
          <cell r="F41" t="str">
            <v>ProColombia</v>
          </cell>
          <cell r="G41" t="str">
            <v>Promoción y fomento del turismo del país</v>
          </cell>
          <cell r="H41">
            <v>4386</v>
          </cell>
          <cell r="I41" t="str">
            <v>Eventos del exterior captados con el apoyo de ProColombia que se realizan en Colombia</v>
          </cell>
          <cell r="J41" t="str">
            <v>Producto</v>
          </cell>
          <cell r="K41" t="str">
            <v>Sectorial</v>
          </cell>
          <cell r="L41" t="str">
            <v>SI</v>
          </cell>
          <cell r="M41" t="str">
            <v>NO</v>
          </cell>
          <cell r="N41" t="str">
            <v>NO</v>
          </cell>
          <cell r="O41" t="str">
            <v>SI</v>
          </cell>
          <cell r="P41" t="str">
            <v>Eventos</v>
          </cell>
          <cell r="Q41" t="str">
            <v>Mensual</v>
          </cell>
          <cell r="R41" t="str">
            <v>Acumulado</v>
          </cell>
          <cell r="S41">
            <v>423</v>
          </cell>
          <cell r="T41">
            <v>128</v>
          </cell>
          <cell r="U41">
            <v>136</v>
          </cell>
          <cell r="V41">
            <v>142</v>
          </cell>
          <cell r="W41">
            <v>150</v>
          </cell>
          <cell r="X41">
            <v>556</v>
          </cell>
          <cell r="Y41">
            <v>45</v>
          </cell>
          <cell r="Z41">
            <v>33.088000000000001</v>
          </cell>
          <cell r="AA41">
            <v>191</v>
          </cell>
          <cell r="AB41">
            <v>34.353000000000002</v>
          </cell>
          <cell r="AC41">
            <v>42490.208333333299</v>
          </cell>
          <cell r="AD41">
            <v>42501.455677696802</v>
          </cell>
          <cell r="AE41" t="str">
            <v>ProColombia continúa promocionando a Colombia, en los mercados internacionales, como destino de reuniones en las que participen extranjeros (por ej: congresos, convenciones corporativas, viajes de incentivos, golf y bodas). En abril, Colombia fue seleccio</v>
          </cell>
          <cell r="AF41">
            <v>42490.208333333299</v>
          </cell>
          <cell r="AG41">
            <v>42501.455677546299</v>
          </cell>
          <cell r="AH41" t="str">
            <v>María Cecilia Obando</v>
          </cell>
          <cell r="AI41" t="str">
            <v>mobando@proexport.com.co</v>
          </cell>
          <cell r="AJ41">
            <v>0</v>
          </cell>
          <cell r="AK41">
            <v>42520.208333333299</v>
          </cell>
          <cell r="AL41">
            <v>-13</v>
          </cell>
        </row>
        <row r="42">
          <cell r="A42">
            <v>4374</v>
          </cell>
          <cell r="B42" t="str">
            <v>Todos por un Nuevo País</v>
          </cell>
          <cell r="C42" t="str">
            <v>Competitividad e infraestructura estratégica</v>
          </cell>
          <cell r="D42" t="str">
            <v>Incrementar la productividad de las empresas colombianas a partir de la sofisticación y diversificación del aparato productivo.</v>
          </cell>
          <cell r="E42" t="str">
            <v>Comercio</v>
          </cell>
          <cell r="F42" t="str">
            <v>ProColombia</v>
          </cell>
          <cell r="G42" t="str">
            <v>Incremento de la productividad y competitividad de los sectores tradicionales en las regiones</v>
          </cell>
          <cell r="H42">
            <v>4374</v>
          </cell>
          <cell r="I42" t="str">
            <v>Monto de negocios de exportaciones facilitados por Procolombia (USD millones)</v>
          </cell>
          <cell r="J42" t="str">
            <v>Producto</v>
          </cell>
          <cell r="K42" t="str">
            <v>Sectorial</v>
          </cell>
          <cell r="L42" t="str">
            <v>SI</v>
          </cell>
          <cell r="M42" t="str">
            <v>NO</v>
          </cell>
          <cell r="N42" t="str">
            <v>NO</v>
          </cell>
          <cell r="O42" t="str">
            <v>SI</v>
          </cell>
          <cell r="P42" t="str">
            <v>Millones de USD</v>
          </cell>
          <cell r="Q42" t="str">
            <v>Mensual</v>
          </cell>
          <cell r="R42" t="str">
            <v>Acumulado</v>
          </cell>
          <cell r="S42">
            <v>7399</v>
          </cell>
          <cell r="T42">
            <v>1880</v>
          </cell>
          <cell r="U42">
            <v>1970</v>
          </cell>
          <cell r="V42">
            <v>2050</v>
          </cell>
          <cell r="W42">
            <v>2150</v>
          </cell>
          <cell r="X42">
            <v>8050</v>
          </cell>
          <cell r="Y42">
            <v>620</v>
          </cell>
          <cell r="Z42">
            <v>31.472000000000001</v>
          </cell>
          <cell r="AA42">
            <v>2631</v>
          </cell>
          <cell r="AB42">
            <v>32.683</v>
          </cell>
          <cell r="AC42">
            <v>42490.208333333299</v>
          </cell>
          <cell r="AD42">
            <v>42501.456375578702</v>
          </cell>
          <cell r="AE42" t="str">
            <v>Resultado del acompañamiento a las empresas exportadoras y a los compradores internacionales, y a la participación de estos en actividades de promoción y/o citas de negocio, los empresarios informaron en abril haber realizado negocios por US$16.4 millones</v>
          </cell>
          <cell r="AF42">
            <v>42490.208333333299</v>
          </cell>
          <cell r="AG42">
            <v>42501.456375463</v>
          </cell>
          <cell r="AH42" t="str">
            <v>María Cecilia Obando</v>
          </cell>
          <cell r="AI42" t="str">
            <v>mobando@proexport.com.co</v>
          </cell>
          <cell r="AJ42">
            <v>10</v>
          </cell>
          <cell r="AK42">
            <v>42520.208333333299</v>
          </cell>
          <cell r="AL42">
            <v>-23</v>
          </cell>
        </row>
        <row r="43">
          <cell r="A43">
            <v>4376</v>
          </cell>
          <cell r="B43" t="str">
            <v>Todos por un Nuevo País</v>
          </cell>
          <cell r="C43" t="str">
            <v>Competitividad e infraestructura estratégica</v>
          </cell>
          <cell r="D43" t="str">
            <v>Incrementar la productividad de las empresas colombianas a partir de la sofisticación y diversificación del aparato productivo.</v>
          </cell>
          <cell r="E43" t="str">
            <v>Comercio</v>
          </cell>
          <cell r="F43" t="str">
            <v>ProColombia</v>
          </cell>
          <cell r="G43" t="str">
            <v>Fomento a la inversión extranjera directa</v>
          </cell>
          <cell r="H43">
            <v>4376</v>
          </cell>
          <cell r="I43" t="str">
            <v>Empresas exportadoras con ventas internacionales constantes</v>
          </cell>
          <cell r="J43" t="str">
            <v>Resultado</v>
          </cell>
          <cell r="K43" t="str">
            <v>Sectorial</v>
          </cell>
          <cell r="L43" t="str">
            <v>SI</v>
          </cell>
          <cell r="M43" t="str">
            <v>NO</v>
          </cell>
          <cell r="N43" t="str">
            <v>NO</v>
          </cell>
          <cell r="O43" t="str">
            <v>SI</v>
          </cell>
          <cell r="P43" t="str">
            <v>Empresas</v>
          </cell>
          <cell r="Q43" t="str">
            <v>Anual</v>
          </cell>
          <cell r="R43" t="str">
            <v>Acumulado</v>
          </cell>
          <cell r="S43">
            <v>3137</v>
          </cell>
          <cell r="T43">
            <v>0</v>
          </cell>
          <cell r="U43">
            <v>0</v>
          </cell>
          <cell r="V43">
            <v>0</v>
          </cell>
          <cell r="W43">
            <v>4170</v>
          </cell>
          <cell r="X43">
            <v>4170</v>
          </cell>
          <cell r="Y43">
            <v>0</v>
          </cell>
          <cell r="Z43">
            <v>0</v>
          </cell>
          <cell r="AA43">
            <v>0</v>
          </cell>
          <cell r="AB43">
            <v>0</v>
          </cell>
          <cell r="AC43">
            <v>0</v>
          </cell>
          <cell r="AD43">
            <v>0</v>
          </cell>
          <cell r="AE43">
            <v>0</v>
          </cell>
          <cell r="AF43">
            <v>0</v>
          </cell>
          <cell r="AG43">
            <v>0</v>
          </cell>
          <cell r="AH43" t="str">
            <v>María Cecilia Obando</v>
          </cell>
          <cell r="AI43" t="str">
            <v>mobando@proexport.com.co</v>
          </cell>
          <cell r="AJ43">
            <v>90</v>
          </cell>
          <cell r="AK43">
            <v>0</v>
          </cell>
          <cell r="AL43">
            <v>0</v>
          </cell>
        </row>
        <row r="44">
          <cell r="A44">
            <v>4377</v>
          </cell>
          <cell r="B44" t="str">
            <v>Todos por un Nuevo País</v>
          </cell>
          <cell r="C44" t="str">
            <v>Competitividad e infraestructura estratégica</v>
          </cell>
          <cell r="D44" t="str">
            <v>Incrementar la productividad de las empresas colombianas a partir de la sofisticación y diversificación del aparato productivo.</v>
          </cell>
          <cell r="E44" t="str">
            <v>Comercio</v>
          </cell>
          <cell r="F44" t="str">
            <v>ProColombia</v>
          </cell>
          <cell r="G44" t="str">
            <v>Fomento a la inversión extranjera directa</v>
          </cell>
          <cell r="H44">
            <v>4377</v>
          </cell>
          <cell r="I44" t="str">
            <v>Empresas con negocios de exportaciones facilitados por Procolombia</v>
          </cell>
          <cell r="J44" t="str">
            <v>Producto</v>
          </cell>
          <cell r="K44" t="str">
            <v>Sectorial</v>
          </cell>
          <cell r="L44" t="str">
            <v>SI</v>
          </cell>
          <cell r="M44" t="str">
            <v>NO</v>
          </cell>
          <cell r="N44" t="str">
            <v>NO</v>
          </cell>
          <cell r="O44" t="str">
            <v>SI</v>
          </cell>
          <cell r="P44" t="str">
            <v>Empresas</v>
          </cell>
          <cell r="Q44" t="str">
            <v>Mensual</v>
          </cell>
          <cell r="R44" t="str">
            <v>Flujo</v>
          </cell>
          <cell r="S44">
            <v>2207</v>
          </cell>
          <cell r="T44">
            <v>2207</v>
          </cell>
          <cell r="U44">
            <v>2251.14</v>
          </cell>
          <cell r="V44">
            <v>2267</v>
          </cell>
          <cell r="W44">
            <v>2433</v>
          </cell>
          <cell r="X44">
            <v>2433</v>
          </cell>
          <cell r="Y44">
            <v>755</v>
          </cell>
          <cell r="Z44">
            <v>33.539000000000001</v>
          </cell>
          <cell r="AA44">
            <v>2289</v>
          </cell>
          <cell r="AB44">
            <v>94.081000000000003</v>
          </cell>
          <cell r="AC44">
            <v>42490.208333333299</v>
          </cell>
          <cell r="AD44">
            <v>42501.458498460597</v>
          </cell>
          <cell r="AE44" t="str">
            <v>En abril, como resultado del acompañamiento dado por ProColombia a los empresarios en la estrategia de exportaciones y la participación de ellos en diferentes actividades comerciales organizadas o apoyadas por ProColombia, 32 empresas (adicionales a las r</v>
          </cell>
          <cell r="AF44">
            <v>42490.208333333299</v>
          </cell>
          <cell r="AG44">
            <v>42501.458498344902</v>
          </cell>
          <cell r="AH44" t="str">
            <v>María Cecilia Obando</v>
          </cell>
          <cell r="AI44" t="str">
            <v>mobando@proexport.com.co</v>
          </cell>
          <cell r="AJ44">
            <v>10</v>
          </cell>
          <cell r="AK44">
            <v>42520.208333333299</v>
          </cell>
          <cell r="AL44">
            <v>-23</v>
          </cell>
        </row>
        <row r="45">
          <cell r="A45">
            <v>4378</v>
          </cell>
          <cell r="B45" t="str">
            <v>Todos por un Nuevo País</v>
          </cell>
          <cell r="C45" t="str">
            <v>Competitividad e infraestructura estratégica</v>
          </cell>
          <cell r="D45" t="str">
            <v>Incrementar la productividad de las empresas colombianas a partir de la sofisticación y diversificación del aparato productivo.</v>
          </cell>
          <cell r="E45" t="str">
            <v>Comercio</v>
          </cell>
          <cell r="F45" t="str">
            <v>ProColombia</v>
          </cell>
          <cell r="G45" t="str">
            <v>Fomento a la inversión extranjera directa</v>
          </cell>
          <cell r="H45">
            <v>4378</v>
          </cell>
          <cell r="I45" t="str">
            <v>Empresas beneficiadas con programas de adecuación de oferta exportable</v>
          </cell>
          <cell r="J45" t="str">
            <v>Gestión</v>
          </cell>
          <cell r="K45" t="str">
            <v>Sectorial</v>
          </cell>
          <cell r="L45" t="str">
            <v>SI</v>
          </cell>
          <cell r="M45" t="str">
            <v>NO</v>
          </cell>
          <cell r="N45" t="str">
            <v>NO</v>
          </cell>
          <cell r="O45" t="str">
            <v>SI</v>
          </cell>
          <cell r="P45" t="str">
            <v>Empresas</v>
          </cell>
          <cell r="Q45" t="str">
            <v>Mensual</v>
          </cell>
          <cell r="R45" t="str">
            <v>Flujo</v>
          </cell>
          <cell r="S45">
            <v>157</v>
          </cell>
          <cell r="T45">
            <v>200</v>
          </cell>
          <cell r="U45">
            <v>212</v>
          </cell>
          <cell r="V45">
            <v>224</v>
          </cell>
          <cell r="W45">
            <v>250</v>
          </cell>
          <cell r="X45">
            <v>250</v>
          </cell>
          <cell r="Y45">
            <v>79</v>
          </cell>
          <cell r="Z45">
            <v>37.264000000000003</v>
          </cell>
          <cell r="AA45">
            <v>211</v>
          </cell>
          <cell r="AB45">
            <v>84.4</v>
          </cell>
          <cell r="AC45">
            <v>42490.208333333299</v>
          </cell>
          <cell r="AD45">
            <v>42501.457920289402</v>
          </cell>
          <cell r="AE45" t="str">
            <v>Durante abril, 16 empresas nacionales (adicionales a las reportadas anteriormente) de Antioquia, Caldas, Cundinamarca, Quindío, Risaralda y Valle del Cauca iniciaron programas de adecuación, que buscan cerrar las brechas entre los requerimientos de los me</v>
          </cell>
          <cell r="AF45">
            <v>42490.208333333299</v>
          </cell>
          <cell r="AG45">
            <v>42501.457920138899</v>
          </cell>
          <cell r="AH45" t="str">
            <v>María Cecilia Obando</v>
          </cell>
          <cell r="AI45" t="str">
            <v>mobando@proexport.com.co</v>
          </cell>
          <cell r="AJ45">
            <v>10</v>
          </cell>
          <cell r="AK45">
            <v>42520.208333333299</v>
          </cell>
          <cell r="AL45">
            <v>-23</v>
          </cell>
        </row>
        <row r="46">
          <cell r="A46">
            <v>4383</v>
          </cell>
          <cell r="B46" t="str">
            <v>Todos por un Nuevo País</v>
          </cell>
          <cell r="C46" t="str">
            <v>Competitividad e infraestructura estratégica</v>
          </cell>
          <cell r="D46" t="str">
            <v>Incrementar la productividad de las empresas colombianas a partir de la sofisticación y diversificación del aparato productivo.</v>
          </cell>
          <cell r="E46" t="str">
            <v>Comercio</v>
          </cell>
          <cell r="F46" t="str">
            <v>ProColombia</v>
          </cell>
          <cell r="G46" t="str">
            <v>Fomento a la inversión extranjera directa</v>
          </cell>
          <cell r="H46">
            <v>4383</v>
          </cell>
          <cell r="I46" t="str">
            <v>Inversión extranjera directa producto de la gestión de Procolombia (USD$ millones)</v>
          </cell>
          <cell r="J46" t="str">
            <v>Resultado</v>
          </cell>
          <cell r="K46" t="str">
            <v>Sectorial</v>
          </cell>
          <cell r="L46" t="str">
            <v>SI</v>
          </cell>
          <cell r="M46" t="str">
            <v>NO</v>
          </cell>
          <cell r="N46" t="str">
            <v>NO</v>
          </cell>
          <cell r="O46" t="str">
            <v>SI</v>
          </cell>
          <cell r="P46" t="str">
            <v>USD$ millones</v>
          </cell>
          <cell r="Q46" t="str">
            <v>Mensual</v>
          </cell>
          <cell r="R46" t="str">
            <v>Acumulado</v>
          </cell>
          <cell r="S46">
            <v>8856</v>
          </cell>
          <cell r="T46">
            <v>1900</v>
          </cell>
          <cell r="U46">
            <v>2100</v>
          </cell>
          <cell r="V46">
            <v>2300</v>
          </cell>
          <cell r="W46">
            <v>2556</v>
          </cell>
          <cell r="X46">
            <v>8856</v>
          </cell>
          <cell r="Y46">
            <v>913.6</v>
          </cell>
          <cell r="Z46">
            <v>43.505000000000003</v>
          </cell>
          <cell r="AA46">
            <v>3263.6</v>
          </cell>
          <cell r="AB46">
            <v>36.851999999999997</v>
          </cell>
          <cell r="AC46">
            <v>42490.208333333299</v>
          </cell>
          <cell r="AD46">
            <v>42501.457186423599</v>
          </cell>
          <cell r="AE46" t="str">
            <v>En Abril, producto de las acciones de acompañamiento de ProColombia a los potenciales inversionistas extranjeros, 3 Inversionistas informaron el inicio de proyectos de inversión por un valor estimado de US$105 millones en Antioquia, Cundinamarca y Valle D</v>
          </cell>
          <cell r="AF46">
            <v>42490.208333333299</v>
          </cell>
          <cell r="AG46">
            <v>42501.457186307904</v>
          </cell>
          <cell r="AH46" t="str">
            <v>María Cecilia Obando</v>
          </cell>
          <cell r="AI46" t="str">
            <v>mobando@proexport.com.co</v>
          </cell>
          <cell r="AJ46">
            <v>10</v>
          </cell>
          <cell r="AK46">
            <v>42520.208333333299</v>
          </cell>
          <cell r="AL46">
            <v>-23</v>
          </cell>
        </row>
        <row r="47">
          <cell r="A47">
            <v>4919</v>
          </cell>
          <cell r="B47" t="str">
            <v>Todos por un Nuevo País</v>
          </cell>
          <cell r="C47" t="str">
            <v>Competitividad e infraestructura estratégica</v>
          </cell>
          <cell r="D47" t="str">
            <v>Incrementar la productividad de las empresas colombianas a partir de la sofisticación y diversificación del aparato productivo.</v>
          </cell>
          <cell r="E47" t="str">
            <v>Cultura</v>
          </cell>
          <cell r="F47" t="str">
            <v>MINCULTURA</v>
          </cell>
          <cell r="G47" t="str">
            <v>Incentivo al emprendimiento e industria cultural</v>
          </cell>
          <cell r="H47">
            <v>4919</v>
          </cell>
          <cell r="I47" t="str">
            <v>Empresas productoras cinematográficas fortalecidas</v>
          </cell>
          <cell r="J47" t="str">
            <v>Gestión</v>
          </cell>
          <cell r="K47" t="str">
            <v>Sectorial</v>
          </cell>
          <cell r="L47" t="str">
            <v>SI</v>
          </cell>
          <cell r="M47" t="str">
            <v>NO</v>
          </cell>
          <cell r="N47" t="str">
            <v>NO</v>
          </cell>
          <cell r="O47" t="str">
            <v>SI</v>
          </cell>
          <cell r="P47" t="str">
            <v>Número de empresas</v>
          </cell>
          <cell r="Q47" t="str">
            <v>Mensual</v>
          </cell>
          <cell r="R47" t="str">
            <v>Flujo</v>
          </cell>
          <cell r="S47">
            <v>11</v>
          </cell>
          <cell r="T47">
            <v>10</v>
          </cell>
          <cell r="U47">
            <v>10</v>
          </cell>
          <cell r="V47">
            <v>10</v>
          </cell>
          <cell r="W47">
            <v>10</v>
          </cell>
          <cell r="X47">
            <v>10</v>
          </cell>
          <cell r="Y47">
            <v>1</v>
          </cell>
          <cell r="Z47">
            <v>10</v>
          </cell>
          <cell r="AA47">
            <v>16</v>
          </cell>
          <cell r="AB47">
            <v>100</v>
          </cell>
          <cell r="AC47">
            <v>42400.208333333299</v>
          </cell>
          <cell r="AD47">
            <v>42501.480728125003</v>
          </cell>
          <cell r="AE47" t="str">
            <v>En lo corrido del 2016, las empresas que producen y estrenan como mínimo su segunda película en salas de cine del país y/o son prestadoras de servicios cinematográficos para el rodaje de películas en Colombia bajo la ley 1556 son: 1. TAKE ON PRODUCTION S.</v>
          </cell>
          <cell r="AF47">
            <v>42490.208333333299</v>
          </cell>
          <cell r="AG47">
            <v>42496.398526539298</v>
          </cell>
          <cell r="AH47" t="str">
            <v>Adelfa Martínez Bonilla</v>
          </cell>
          <cell r="AI47" t="str">
            <v>amartinez@mincultura.gov.co</v>
          </cell>
          <cell r="AJ47">
            <v>0</v>
          </cell>
          <cell r="AK47">
            <v>42429.208333333299</v>
          </cell>
          <cell r="AL47">
            <v>77</v>
          </cell>
        </row>
        <row r="48">
          <cell r="A48">
            <v>4920</v>
          </cell>
          <cell r="B48" t="str">
            <v>Todos por un Nuevo País</v>
          </cell>
          <cell r="C48" t="str">
            <v>Competitividad e infraestructura estratégica</v>
          </cell>
          <cell r="D48" t="str">
            <v>Incrementar la productividad de las empresas colombianas a partir de la sofisticación y diversificación del aparato productivo.</v>
          </cell>
          <cell r="E48" t="str">
            <v>Cultura</v>
          </cell>
          <cell r="F48" t="str">
            <v>MINCULTURA</v>
          </cell>
          <cell r="G48" t="str">
            <v>Incentivo al emprendimiento e industria cultural</v>
          </cell>
          <cell r="H48">
            <v>4920</v>
          </cell>
          <cell r="I48" t="str">
            <v>Largometrajes de cine, de producción o coproducción nacional, estrenados comercialmente en el país (ley 814)</v>
          </cell>
          <cell r="J48" t="str">
            <v>Gestión</v>
          </cell>
          <cell r="K48" t="str">
            <v>Sectorial</v>
          </cell>
          <cell r="L48" t="str">
            <v>SI</v>
          </cell>
          <cell r="M48" t="str">
            <v>NO</v>
          </cell>
          <cell r="N48" t="str">
            <v>NO</v>
          </cell>
          <cell r="O48" t="str">
            <v>SI</v>
          </cell>
          <cell r="P48" t="str">
            <v>Número de largometrajes</v>
          </cell>
          <cell r="Q48" t="str">
            <v>Mensual</v>
          </cell>
          <cell r="R48" t="str">
            <v>Acumulado</v>
          </cell>
          <cell r="S48">
            <v>90</v>
          </cell>
          <cell r="T48">
            <v>17</v>
          </cell>
          <cell r="U48">
            <v>17</v>
          </cell>
          <cell r="V48">
            <v>17</v>
          </cell>
          <cell r="W48">
            <v>17</v>
          </cell>
          <cell r="X48">
            <v>68</v>
          </cell>
          <cell r="Y48">
            <v>0</v>
          </cell>
          <cell r="Z48">
            <v>0</v>
          </cell>
          <cell r="AA48">
            <v>0</v>
          </cell>
          <cell r="AB48">
            <v>0</v>
          </cell>
          <cell r="AC48">
            <v>0</v>
          </cell>
          <cell r="AD48">
            <v>0</v>
          </cell>
          <cell r="AE48" t="str">
            <v>Al mes de Abril de 2016 se han estrenado 12 largometrajes nacionales: 1. USTED NO SABE QUIEN SOY YO de Fernando Ayllón (07/01/2016) 2. CINCO de Ricardo Gabrielli (28/01/2016) 3. LA SEMILLA DEL SILENCIO de Felipe Cano (03/03/2016) 4. PRESOS de Esteban Ramí</v>
          </cell>
          <cell r="AF48">
            <v>42460.208333333299</v>
          </cell>
          <cell r="AG48">
            <v>42496.395447685201</v>
          </cell>
          <cell r="AH48" t="str">
            <v>Adelfa Martínez Bonilla</v>
          </cell>
          <cell r="AI48" t="str">
            <v>amartinez@mincultura.gov.co</v>
          </cell>
          <cell r="AJ48">
            <v>0</v>
          </cell>
          <cell r="AK48">
            <v>0</v>
          </cell>
          <cell r="AL48">
            <v>0</v>
          </cell>
        </row>
        <row r="49">
          <cell r="A49">
            <v>4921</v>
          </cell>
          <cell r="B49" t="str">
            <v>Todos por un Nuevo País</v>
          </cell>
          <cell r="C49" t="str">
            <v>Competitividad e infraestructura estratégica</v>
          </cell>
          <cell r="D49" t="str">
            <v>Incrementar la productividad de las empresas colombianas a partir de la sofisticación y diversificación del aparato productivo.</v>
          </cell>
          <cell r="E49" t="str">
            <v>Cultura</v>
          </cell>
          <cell r="F49" t="str">
            <v>MINCULTURA</v>
          </cell>
          <cell r="G49" t="str">
            <v>Incentivo al emprendimiento e industria cultural</v>
          </cell>
          <cell r="H49">
            <v>4921</v>
          </cell>
          <cell r="I49" t="str">
            <v>Espectadores en salas de cine en el país de películas colombianas</v>
          </cell>
          <cell r="J49" t="str">
            <v>Gestión</v>
          </cell>
          <cell r="K49" t="str">
            <v>Sectorial</v>
          </cell>
          <cell r="L49" t="str">
            <v>SI</v>
          </cell>
          <cell r="M49" t="str">
            <v>NO</v>
          </cell>
          <cell r="N49" t="str">
            <v>NO</v>
          </cell>
          <cell r="O49" t="str">
            <v>SI</v>
          </cell>
          <cell r="P49" t="str">
            <v>Número de espectadores</v>
          </cell>
          <cell r="Q49" t="str">
            <v>Mensual</v>
          </cell>
          <cell r="R49" t="str">
            <v>Flujo</v>
          </cell>
          <cell r="S49">
            <v>2168159</v>
          </cell>
          <cell r="T49">
            <v>2000000</v>
          </cell>
          <cell r="U49">
            <v>2000000</v>
          </cell>
          <cell r="V49">
            <v>2000000</v>
          </cell>
          <cell r="W49">
            <v>2000000</v>
          </cell>
          <cell r="X49">
            <v>2000000</v>
          </cell>
          <cell r="Y49">
            <v>0</v>
          </cell>
          <cell r="Z49">
            <v>0</v>
          </cell>
          <cell r="AA49">
            <v>0</v>
          </cell>
          <cell r="AB49">
            <v>0</v>
          </cell>
          <cell r="AC49">
            <v>0</v>
          </cell>
          <cell r="AD49">
            <v>0</v>
          </cell>
          <cell r="AE49" t="str">
            <v>En lo corrido de la vigencia 2016 han asistido 1.989.406 Espectadores a salas de cine del país a películas Colombianas con reporte parcial de salas. De esta manera el avance de la meta 2016 es del 99%</v>
          </cell>
          <cell r="AF49">
            <v>42490.208333333299</v>
          </cell>
          <cell r="AG49">
            <v>42496.396771909698</v>
          </cell>
          <cell r="AH49" t="str">
            <v>Adelfa Martínez Bonilla</v>
          </cell>
          <cell r="AI49" t="str">
            <v>amartinez@mincultura.gov.co</v>
          </cell>
          <cell r="AJ49">
            <v>0</v>
          </cell>
          <cell r="AK49">
            <v>0</v>
          </cell>
          <cell r="AL49">
            <v>0</v>
          </cell>
        </row>
        <row r="50">
          <cell r="A50">
            <v>4922</v>
          </cell>
          <cell r="B50" t="str">
            <v>Todos por un Nuevo País</v>
          </cell>
          <cell r="C50" t="str">
            <v>Competitividad e infraestructura estratégica</v>
          </cell>
          <cell r="D50" t="str">
            <v>Incrementar la productividad de las empresas colombianas a partir de la sofisticación y diversificación del aparato productivo.</v>
          </cell>
          <cell r="E50" t="str">
            <v>Cultura</v>
          </cell>
          <cell r="F50" t="str">
            <v>MINCULTURA</v>
          </cell>
          <cell r="G50" t="str">
            <v>Incentivo al emprendimiento e industria cultural</v>
          </cell>
          <cell r="H50">
            <v>4922</v>
          </cell>
          <cell r="I50" t="str">
            <v>Rodaje de películas en el país en el marco de la Ley 1556 de 2012</v>
          </cell>
          <cell r="J50" t="str">
            <v>Resultado</v>
          </cell>
          <cell r="K50" t="str">
            <v>Sectorial</v>
          </cell>
          <cell r="L50" t="str">
            <v>SI</v>
          </cell>
          <cell r="M50" t="str">
            <v>NO</v>
          </cell>
          <cell r="N50" t="str">
            <v>NO</v>
          </cell>
          <cell r="O50" t="str">
            <v>SI</v>
          </cell>
          <cell r="P50" t="str">
            <v>Número de películas</v>
          </cell>
          <cell r="Q50" t="str">
            <v>Mensual</v>
          </cell>
          <cell r="R50" t="str">
            <v>Acumulado</v>
          </cell>
          <cell r="S50">
            <v>4</v>
          </cell>
          <cell r="T50">
            <v>4</v>
          </cell>
          <cell r="U50">
            <v>4</v>
          </cell>
          <cell r="V50">
            <v>4</v>
          </cell>
          <cell r="W50">
            <v>4</v>
          </cell>
          <cell r="X50">
            <v>16</v>
          </cell>
          <cell r="Y50">
            <v>0</v>
          </cell>
          <cell r="Z50">
            <v>0</v>
          </cell>
          <cell r="AA50">
            <v>0</v>
          </cell>
          <cell r="AB50">
            <v>0</v>
          </cell>
          <cell r="AC50">
            <v>0</v>
          </cell>
          <cell r="AD50">
            <v>0</v>
          </cell>
          <cell r="AE50" t="str">
            <v xml:space="preserve">Entre el 1 de enero y 30 de abril de 2016 las obras cinematográficas rodadas total o parcialmente en el país y que celebran contratos de Filmación Colombia son 2: 1. HANDLE WITH CARE 2. ORBITA 9 </v>
          </cell>
          <cell r="AF50">
            <v>42490.208333333299</v>
          </cell>
          <cell r="AG50">
            <v>42496.395069247701</v>
          </cell>
          <cell r="AH50" t="str">
            <v>Adelfa Martínez Bonilla</v>
          </cell>
          <cell r="AI50" t="str">
            <v>amartinez@mincultura.gov.co</v>
          </cell>
          <cell r="AJ50">
            <v>0</v>
          </cell>
          <cell r="AK50">
            <v>0</v>
          </cell>
          <cell r="AL50">
            <v>0</v>
          </cell>
        </row>
        <row r="51">
          <cell r="A51">
            <v>4923</v>
          </cell>
          <cell r="B51" t="str">
            <v>Todos por un Nuevo País</v>
          </cell>
          <cell r="C51" t="str">
            <v>Competitividad e infraestructura estratégica</v>
          </cell>
          <cell r="D51" t="str">
            <v>Incrementar la productividad de las empresas colombianas a partir de la sofisticación y diversificación del aparato productivo.</v>
          </cell>
          <cell r="E51" t="str">
            <v>Cultura</v>
          </cell>
          <cell r="F51" t="str">
            <v>MINCULTURA</v>
          </cell>
          <cell r="G51" t="str">
            <v>Incentivo al emprendimiento e industria cultural</v>
          </cell>
          <cell r="H51">
            <v>4923</v>
          </cell>
          <cell r="I51" t="str">
            <v>Organizaciones del sector cultural formalizadas</v>
          </cell>
          <cell r="J51" t="str">
            <v>Producto</v>
          </cell>
          <cell r="K51" t="str">
            <v>Sectorial</v>
          </cell>
          <cell r="L51" t="str">
            <v>SI</v>
          </cell>
          <cell r="M51" t="str">
            <v>SI</v>
          </cell>
          <cell r="N51" t="str">
            <v>NO</v>
          </cell>
          <cell r="O51" t="str">
            <v>SI</v>
          </cell>
          <cell r="P51" t="str">
            <v>Número de organizaciones del sector cultural</v>
          </cell>
          <cell r="Q51" t="str">
            <v>Semestral</v>
          </cell>
          <cell r="R51" t="str">
            <v>Acumulado</v>
          </cell>
          <cell r="S51">
            <v>0</v>
          </cell>
          <cell r="T51">
            <v>28</v>
          </cell>
          <cell r="U51">
            <v>27</v>
          </cell>
          <cell r="V51">
            <v>28</v>
          </cell>
          <cell r="W51">
            <v>27</v>
          </cell>
          <cell r="X51">
            <v>110</v>
          </cell>
          <cell r="Y51">
            <v>0</v>
          </cell>
          <cell r="Z51">
            <v>0</v>
          </cell>
          <cell r="AA51">
            <v>0</v>
          </cell>
          <cell r="AB51">
            <v>0</v>
          </cell>
          <cell r="AC51">
            <v>0</v>
          </cell>
          <cell r="AD51">
            <v>0</v>
          </cell>
          <cell r="AE51" t="str">
            <v xml:space="preserve">La convocatoria para la participación en el Laboratorio C3+d cerró el 11 de abril, después de lo cual se realizaron los procesos de selección sobre los postulados y asignación de asesores para iniciar actividades el 18 de este mismo mes. En la actualidad </v>
          </cell>
          <cell r="AF51">
            <v>42490.208333333299</v>
          </cell>
          <cell r="AG51">
            <v>42500.439784259303</v>
          </cell>
          <cell r="AH51" t="str">
            <v>Adriana Gonzalez Hassig</v>
          </cell>
          <cell r="AI51" t="str">
            <v>agonzalez@mincultura.gov.co</v>
          </cell>
          <cell r="AJ51">
            <v>0</v>
          </cell>
          <cell r="AK51">
            <v>0</v>
          </cell>
          <cell r="AL51">
            <v>0</v>
          </cell>
        </row>
        <row r="52">
          <cell r="A52">
            <v>4924</v>
          </cell>
          <cell r="B52" t="str">
            <v>Todos por un Nuevo País</v>
          </cell>
          <cell r="C52" t="str">
            <v>Competitividad e infraestructura estratégica</v>
          </cell>
          <cell r="D52" t="str">
            <v>Incrementar la productividad de las empresas colombianas a partir de la sofisticación y diversificación del aparato productivo.</v>
          </cell>
          <cell r="E52" t="str">
            <v>Cultura</v>
          </cell>
          <cell r="F52" t="str">
            <v>MINCULTURA</v>
          </cell>
          <cell r="G52" t="str">
            <v>Incentivo al emprendimiento e industria cultural</v>
          </cell>
          <cell r="H52">
            <v>4924</v>
          </cell>
          <cell r="I52" t="str">
            <v>Emprendedores culturales beneficiados con recursos de capital semilla y créditos</v>
          </cell>
          <cell r="J52" t="str">
            <v>Producto</v>
          </cell>
          <cell r="K52" t="str">
            <v>Sectorial</v>
          </cell>
          <cell r="L52" t="str">
            <v>SI</v>
          </cell>
          <cell r="M52" t="str">
            <v>NO</v>
          </cell>
          <cell r="N52" t="str">
            <v>NO</v>
          </cell>
          <cell r="O52" t="str">
            <v>SI</v>
          </cell>
          <cell r="P52" t="str">
            <v>Número de emprendedores</v>
          </cell>
          <cell r="Q52" t="str">
            <v>Trimestral</v>
          </cell>
          <cell r="R52" t="str">
            <v>Acumulado</v>
          </cell>
          <cell r="S52">
            <v>88</v>
          </cell>
          <cell r="T52">
            <v>50</v>
          </cell>
          <cell r="U52">
            <v>50</v>
          </cell>
          <cell r="V52">
            <v>50</v>
          </cell>
          <cell r="W52">
            <v>50</v>
          </cell>
          <cell r="X52">
            <v>200</v>
          </cell>
          <cell r="Y52">
            <v>0</v>
          </cell>
          <cell r="Z52">
            <v>0</v>
          </cell>
          <cell r="AA52">
            <v>0</v>
          </cell>
          <cell r="AB52">
            <v>0</v>
          </cell>
          <cell r="AC52">
            <v>0</v>
          </cell>
          <cell r="AD52">
            <v>0</v>
          </cell>
          <cell r="AE52" t="str">
            <v>En la vigencia 2016 se adjudicaron 2 créditos a emprendedores culturales a través de Bancoldex con lo cual el Ministerio de Cultura ha apoyado el otorgamiento de 52 créditos en los años 2015 y 2016. 25 a través del Fondo Nacional de Garantías y 27 a travé</v>
          </cell>
          <cell r="AF52">
            <v>42429.208333333299</v>
          </cell>
          <cell r="AG52">
            <v>42439.508063738402</v>
          </cell>
          <cell r="AH52" t="str">
            <v>Adriana Gonzalez Hassig</v>
          </cell>
          <cell r="AI52" t="str">
            <v>agonzalez@mincultura.gov.co</v>
          </cell>
          <cell r="AJ52">
            <v>0</v>
          </cell>
          <cell r="AK52">
            <v>0</v>
          </cell>
          <cell r="AL52">
            <v>0</v>
          </cell>
        </row>
        <row r="53">
          <cell r="A53">
            <v>4925</v>
          </cell>
          <cell r="B53" t="str">
            <v>Todos por un Nuevo País</v>
          </cell>
          <cell r="C53" t="str">
            <v>Competitividad e infraestructura estratégica</v>
          </cell>
          <cell r="D53" t="str">
            <v>Incrementar la productividad de las empresas colombianas a partir de la sofisticación y diversificación del aparato productivo.</v>
          </cell>
          <cell r="E53" t="str">
            <v>Cultura</v>
          </cell>
          <cell r="F53" t="str">
            <v>MINCULTURA</v>
          </cell>
          <cell r="G53" t="str">
            <v>Incentivo al emprendimiento e industria cultural</v>
          </cell>
          <cell r="H53">
            <v>4925</v>
          </cell>
          <cell r="I53" t="str">
            <v>Empresarios culturales apoyados para hacer presencia en mercados internacionales de industrias culturales</v>
          </cell>
          <cell r="J53" t="str">
            <v>Producto</v>
          </cell>
          <cell r="K53" t="str">
            <v>Sectorial</v>
          </cell>
          <cell r="L53" t="str">
            <v>SI</v>
          </cell>
          <cell r="M53" t="str">
            <v>NO</v>
          </cell>
          <cell r="N53" t="str">
            <v>NO</v>
          </cell>
          <cell r="O53" t="str">
            <v>SI</v>
          </cell>
          <cell r="P53" t="str">
            <v>Número de empresarios culturales</v>
          </cell>
          <cell r="Q53" t="str">
            <v>Trimestral</v>
          </cell>
          <cell r="R53" t="str">
            <v>Acumulado</v>
          </cell>
          <cell r="S53">
            <v>52</v>
          </cell>
          <cell r="T53">
            <v>20</v>
          </cell>
          <cell r="U53">
            <v>20</v>
          </cell>
          <cell r="V53">
            <v>20</v>
          </cell>
          <cell r="W53">
            <v>23</v>
          </cell>
          <cell r="X53">
            <v>83</v>
          </cell>
          <cell r="Y53">
            <v>0</v>
          </cell>
          <cell r="Z53">
            <v>0</v>
          </cell>
          <cell r="AA53">
            <v>0</v>
          </cell>
          <cell r="AB53">
            <v>0</v>
          </cell>
          <cell r="AC53">
            <v>0</v>
          </cell>
          <cell r="AD53">
            <v>0</v>
          </cell>
          <cell r="AE53" t="str">
            <v>El Mercado Insular de Expresiones Culturales, MINEC 2016, se realizó del 14 al 16 de abril en San Andrés en su edición anual, contando con la participación de 10 empresarios pertenecientes al programa LASO de Mincultura. Este es un escenario especializado</v>
          </cell>
          <cell r="AF53">
            <v>42490.208333333299</v>
          </cell>
          <cell r="AG53">
            <v>42500.439051539397</v>
          </cell>
          <cell r="AH53" t="str">
            <v>Adriana Gonzalez Hassig</v>
          </cell>
          <cell r="AI53" t="str">
            <v>agonzalez@mincultura.gov.co</v>
          </cell>
          <cell r="AJ53">
            <v>0</v>
          </cell>
          <cell r="AK53">
            <v>0</v>
          </cell>
          <cell r="AL53">
            <v>0</v>
          </cell>
        </row>
        <row r="54">
          <cell r="A54">
            <v>4585</v>
          </cell>
          <cell r="B54" t="str">
            <v>Todos por un Nuevo País</v>
          </cell>
          <cell r="C54" t="str">
            <v>Competitividad e infraestructura estratégica</v>
          </cell>
          <cell r="D54" t="str">
            <v>Contribuir al desarrollo productivo y la solución de los desafíos sociales del país a través de la ciencia, tecnología e innovación</v>
          </cell>
          <cell r="E54" t="str">
            <v>Ciencia, Tecnología e Innovación</v>
          </cell>
          <cell r="F54" t="str">
            <v>COLCIENCIAS</v>
          </cell>
          <cell r="G54" t="str">
            <v>Desarrollo y fortalecimiento del sistema y la institucionalidad de la Ciencia, Tecnología e Innovación</v>
          </cell>
          <cell r="H54">
            <v>4585</v>
          </cell>
          <cell r="I54" t="str">
            <v>Porcentaje de los recursos ejecutados a través del FFJC por entidades aportantes diferentes a Colciencias</v>
          </cell>
          <cell r="J54" t="str">
            <v>Producto</v>
          </cell>
          <cell r="K54" t="str">
            <v>Sectorial</v>
          </cell>
          <cell r="L54" t="str">
            <v>SI</v>
          </cell>
          <cell r="M54" t="str">
            <v>SI</v>
          </cell>
          <cell r="N54" t="str">
            <v>NO</v>
          </cell>
          <cell r="O54" t="str">
            <v>SI</v>
          </cell>
          <cell r="P54" t="str">
            <v>Porcentaje</v>
          </cell>
          <cell r="Q54" t="str">
            <v>Trimestral</v>
          </cell>
          <cell r="R54" t="str">
            <v>Capacidad</v>
          </cell>
          <cell r="S54">
            <v>46</v>
          </cell>
          <cell r="T54">
            <v>49.5</v>
          </cell>
          <cell r="U54">
            <v>53</v>
          </cell>
          <cell r="V54">
            <v>56.5</v>
          </cell>
          <cell r="W54">
            <v>60</v>
          </cell>
          <cell r="X54">
            <v>60</v>
          </cell>
          <cell r="Y54">
            <v>0</v>
          </cell>
          <cell r="Z54">
            <v>0</v>
          </cell>
          <cell r="AA54">
            <v>0</v>
          </cell>
          <cell r="AB54">
            <v>0</v>
          </cell>
          <cell r="AC54">
            <v>0</v>
          </cell>
          <cell r="AD54">
            <v>0</v>
          </cell>
          <cell r="AE54" t="str">
            <v xml:space="preserve">El porcentaje de recursos ejecutados a través del Fondo Francisco José de Caldas (FFJC) por entidades aportantes diferentes a COLCIENCIAS a corte del 31 de marzo de 2016 fue de 68,5%, cifra superior a la meta propuesta para este año, la cual se encuentra </v>
          </cell>
          <cell r="AF54">
            <v>42490.208333333299</v>
          </cell>
          <cell r="AG54">
            <v>42501.415411145797</v>
          </cell>
          <cell r="AH54" t="str">
            <v>Adriana Isabel Prieto Alzate</v>
          </cell>
          <cell r="AI54" t="str">
            <v>aiprieto@colciencias.gov.co</v>
          </cell>
          <cell r="AJ54">
            <v>60</v>
          </cell>
          <cell r="AK54">
            <v>0</v>
          </cell>
          <cell r="AL54">
            <v>0</v>
          </cell>
        </row>
        <row r="55">
          <cell r="A55">
            <v>4586</v>
          </cell>
          <cell r="B55" t="str">
            <v>Todos por un Nuevo País</v>
          </cell>
          <cell r="C55" t="str">
            <v>Competitividad e infraestructura estratégica</v>
          </cell>
          <cell r="D55" t="str">
            <v>Contribuir al desarrollo productivo y la solución de los desafíos sociales del país a través de la ciencia, tecnología e innovación</v>
          </cell>
          <cell r="E55" t="str">
            <v>Ciencia, Tecnología e Innovación</v>
          </cell>
          <cell r="F55" t="str">
            <v>COLCIENCIAS</v>
          </cell>
          <cell r="G55" t="str">
            <v>Desarrollo y fortalecimiento del sistema y la institucionalidad de la Ciencia, Tecnología e Innovación</v>
          </cell>
          <cell r="H55">
            <v>4586</v>
          </cell>
          <cell r="I55" t="str">
            <v>Publicaciones científicas y tecnológicas de alto impacto</v>
          </cell>
          <cell r="J55" t="str">
            <v>Resultado</v>
          </cell>
          <cell r="K55" t="str">
            <v>Sectorial</v>
          </cell>
          <cell r="L55" t="str">
            <v>SI</v>
          </cell>
          <cell r="M55" t="str">
            <v>NO</v>
          </cell>
          <cell r="N55" t="str">
            <v>NO</v>
          </cell>
          <cell r="O55" t="str">
            <v>SI</v>
          </cell>
          <cell r="P55" t="str">
            <v>Número</v>
          </cell>
          <cell r="Q55" t="str">
            <v>Anual</v>
          </cell>
          <cell r="R55" t="str">
            <v>Capacidad</v>
          </cell>
          <cell r="S55">
            <v>6.1</v>
          </cell>
          <cell r="T55">
            <v>8.1</v>
          </cell>
          <cell r="U55">
            <v>9.1</v>
          </cell>
          <cell r="V55">
            <v>10.199999999999999</v>
          </cell>
          <cell r="W55">
            <v>11.5</v>
          </cell>
          <cell r="X55">
            <v>11.5</v>
          </cell>
          <cell r="Y55">
            <v>0</v>
          </cell>
          <cell r="Z55">
            <v>0</v>
          </cell>
          <cell r="AA55">
            <v>0</v>
          </cell>
          <cell r="AB55">
            <v>0</v>
          </cell>
          <cell r="AC55">
            <v>0</v>
          </cell>
          <cell r="AD55">
            <v>0</v>
          </cell>
          <cell r="AE55" t="str">
            <v>Sin novedad hasta 31 de octubre de 2016. Se resalta que la metodología para el cálculo de este indicador de país está soportada en la metodología del Global Innovation Index para el indicador Scientific and technical publications. El dato reportado a dici</v>
          </cell>
          <cell r="AF55">
            <v>42490.208333333299</v>
          </cell>
          <cell r="AG55">
            <v>42501.414395567102</v>
          </cell>
          <cell r="AH55" t="str">
            <v>Adriana Isabel Prieto Alzate</v>
          </cell>
          <cell r="AI55" t="str">
            <v>aiprieto@colciencias.gov.co</v>
          </cell>
          <cell r="AJ55">
            <v>60</v>
          </cell>
          <cell r="AK55">
            <v>0</v>
          </cell>
          <cell r="AL55">
            <v>0</v>
          </cell>
        </row>
        <row r="56">
          <cell r="A56">
            <v>4587</v>
          </cell>
          <cell r="B56" t="str">
            <v>Todos por un Nuevo País</v>
          </cell>
          <cell r="C56" t="str">
            <v>Competitividad e infraestructura estratégica</v>
          </cell>
          <cell r="D56" t="str">
            <v>Contribuir al desarrollo productivo y la solución de los desafíos sociales del país a través de la ciencia, tecnología e innovación</v>
          </cell>
          <cell r="E56" t="str">
            <v>Ciencia, Tecnología e Innovación</v>
          </cell>
          <cell r="F56" t="str">
            <v>COLCIENCIAS</v>
          </cell>
          <cell r="G56" t="str">
            <v>Desarrollo y fortalecimiento del sistema y la institucionalidad de la Ciencia, Tecnología e Innovación</v>
          </cell>
          <cell r="H56">
            <v>4587</v>
          </cell>
          <cell r="I56" t="str">
            <v>Becas para la formación de maestrias y doctorados nacional y exterior financiado por Colciencias y otras entidades.</v>
          </cell>
          <cell r="J56" t="str">
            <v>Producto</v>
          </cell>
          <cell r="K56" t="str">
            <v>Sectorial</v>
          </cell>
          <cell r="L56" t="str">
            <v>SI</v>
          </cell>
          <cell r="M56" t="str">
            <v>SI</v>
          </cell>
          <cell r="N56" t="str">
            <v>NO</v>
          </cell>
          <cell r="O56" t="str">
            <v>SI</v>
          </cell>
          <cell r="P56" t="str">
            <v>Número</v>
          </cell>
          <cell r="Q56" t="str">
            <v>Semestral</v>
          </cell>
          <cell r="R56" t="str">
            <v>Acumulado</v>
          </cell>
          <cell r="S56">
            <v>9163</v>
          </cell>
          <cell r="T56">
            <v>2500</v>
          </cell>
          <cell r="U56">
            <v>2500</v>
          </cell>
          <cell r="V56">
            <v>2500</v>
          </cell>
          <cell r="W56">
            <v>2500</v>
          </cell>
          <cell r="X56">
            <v>10000</v>
          </cell>
          <cell r="Y56">
            <v>0</v>
          </cell>
          <cell r="Z56">
            <v>0</v>
          </cell>
          <cell r="AA56">
            <v>0</v>
          </cell>
          <cell r="AB56">
            <v>0</v>
          </cell>
          <cell r="AC56">
            <v>0</v>
          </cell>
          <cell r="AD56">
            <v>0</v>
          </cell>
          <cell r="AE56" t="str">
            <v>En Abril abrieron ocho convocatorias orientadas a la formación de recurso humano alatamenten calificado (Doctorado y Maestría). Abrio la Conv 758 Doctorado Nacional en Empresa, la Conv 757 Doctorados Nacionales 2016, la Conv 756 Convocatoria de Doctorados</v>
          </cell>
          <cell r="AF56">
            <v>42490.208333333299</v>
          </cell>
          <cell r="AG56">
            <v>42501.409725231497</v>
          </cell>
          <cell r="AH56" t="str">
            <v>Adriana Isabel Prieto Alzate</v>
          </cell>
          <cell r="AI56" t="str">
            <v>aiprieto@colciencias.gov.co</v>
          </cell>
          <cell r="AJ56">
            <v>60</v>
          </cell>
          <cell r="AK56">
            <v>0</v>
          </cell>
          <cell r="AL56">
            <v>0</v>
          </cell>
        </row>
        <row r="57">
          <cell r="A57">
            <v>4588</v>
          </cell>
          <cell r="B57" t="str">
            <v>Todos por un Nuevo País</v>
          </cell>
          <cell r="C57" t="str">
            <v>Competitividad e infraestructura estratégica</v>
          </cell>
          <cell r="D57" t="str">
            <v>Contribuir al desarrollo productivo y la solución de los desafíos sociales del país a través de la ciencia, tecnología e innovación</v>
          </cell>
          <cell r="E57" t="str">
            <v>Ciencia, Tecnología e Innovación</v>
          </cell>
          <cell r="F57" t="str">
            <v>COLCIENCIAS</v>
          </cell>
          <cell r="G57" t="str">
            <v>Desarrollo y fortalecimiento del sistema y la institucionalidad de la Ciencia, Tecnología e Innovación</v>
          </cell>
          <cell r="H57">
            <v>4588</v>
          </cell>
          <cell r="I57" t="str">
            <v>Artículos científicos publicados por investigadores colombianos en revistas científicas especializadas</v>
          </cell>
          <cell r="J57" t="str">
            <v>Producto</v>
          </cell>
          <cell r="K57" t="str">
            <v>Sectorial</v>
          </cell>
          <cell r="L57" t="str">
            <v>SI</v>
          </cell>
          <cell r="M57" t="str">
            <v>SI</v>
          </cell>
          <cell r="N57" t="str">
            <v>NO</v>
          </cell>
          <cell r="O57" t="str">
            <v>SI</v>
          </cell>
          <cell r="P57" t="str">
            <v>Número</v>
          </cell>
          <cell r="Q57" t="str">
            <v>Trimestral</v>
          </cell>
          <cell r="R57" t="str">
            <v>Flujo</v>
          </cell>
          <cell r="S57">
            <v>6721</v>
          </cell>
          <cell r="T57">
            <v>7000</v>
          </cell>
          <cell r="U57">
            <v>7700</v>
          </cell>
          <cell r="V57">
            <v>9100</v>
          </cell>
          <cell r="W57">
            <v>13400</v>
          </cell>
          <cell r="X57">
            <v>13400</v>
          </cell>
          <cell r="Y57">
            <v>0</v>
          </cell>
          <cell r="Z57">
            <v>0</v>
          </cell>
          <cell r="AA57">
            <v>0</v>
          </cell>
          <cell r="AB57">
            <v>0</v>
          </cell>
          <cell r="AC57">
            <v>0</v>
          </cell>
          <cell r="AD57">
            <v>0</v>
          </cell>
          <cell r="AE57" t="str">
            <v xml:space="preserve">- Se publicaron resultados preliminares de la la convocatoria de medición y reconocimiento de los grupos de investigación e investigadores, a partir de la ponderación de su producción científica con calidad e impacto. Los resultados finales se publicarán </v>
          </cell>
          <cell r="AF57">
            <v>42490.208333333299</v>
          </cell>
          <cell r="AG57">
            <v>42501.4090915509</v>
          </cell>
          <cell r="AH57" t="str">
            <v>Adriana Isabel Prieto Alzate</v>
          </cell>
          <cell r="AI57" t="str">
            <v>aiprieto@colciencias.gov.co</v>
          </cell>
          <cell r="AJ57">
            <v>60</v>
          </cell>
          <cell r="AK57">
            <v>0</v>
          </cell>
          <cell r="AL57">
            <v>0</v>
          </cell>
        </row>
        <row r="58">
          <cell r="A58">
            <v>4582</v>
          </cell>
          <cell r="B58" t="str">
            <v>Todos por un Nuevo País</v>
          </cell>
          <cell r="C58" t="str">
            <v>Competitividad e infraestructura estratégica</v>
          </cell>
          <cell r="D58" t="str">
            <v>Contribuir al desarrollo productivo y la solución de los desafíos sociales del país a través de la ciencia, tecnología e innovación</v>
          </cell>
          <cell r="E58" t="str">
            <v>Ciencia, Tecnología e Innovación</v>
          </cell>
          <cell r="F58" t="str">
            <v>COLCIENCIAS</v>
          </cell>
          <cell r="G58" t="str">
            <v>Desarrollo y fortalecimiento del sistema y la institucionalidad de la Ciencia, Tecnología e Innovación</v>
          </cell>
          <cell r="H58">
            <v>4582</v>
          </cell>
          <cell r="I58" t="str">
            <v>Inversión nacional en ACTI como % del PIB</v>
          </cell>
          <cell r="J58" t="str">
            <v>Producto</v>
          </cell>
          <cell r="K58" t="str">
            <v>Sectorial</v>
          </cell>
          <cell r="L58" t="str">
            <v>SI</v>
          </cell>
          <cell r="M58" t="str">
            <v>NO</v>
          </cell>
          <cell r="N58" t="str">
            <v>NO</v>
          </cell>
          <cell r="O58" t="str">
            <v>SI</v>
          </cell>
          <cell r="P58" t="str">
            <v>Porcentaje</v>
          </cell>
          <cell r="Q58" t="str">
            <v>Anual</v>
          </cell>
          <cell r="R58" t="str">
            <v>Capacidad</v>
          </cell>
          <cell r="S58">
            <v>0.5</v>
          </cell>
          <cell r="T58">
            <v>0.6</v>
          </cell>
          <cell r="U58">
            <v>0.7</v>
          </cell>
          <cell r="V58">
            <v>0.93</v>
          </cell>
          <cell r="W58">
            <v>1</v>
          </cell>
          <cell r="X58">
            <v>1</v>
          </cell>
          <cell r="Y58">
            <v>0</v>
          </cell>
          <cell r="Z58">
            <v>0</v>
          </cell>
          <cell r="AA58">
            <v>0</v>
          </cell>
          <cell r="AB58">
            <v>0</v>
          </cell>
          <cell r="AC58">
            <v>0</v>
          </cell>
          <cell r="AD58">
            <v>0</v>
          </cell>
          <cell r="AE58" t="str">
            <v>Se vienen desarrollando en coordinación con Presidencia y DNP yna serie de acciones encaminadas a cumplir la inversión país en ACTI a 2018, y con inversión del sector privado del 50% en el total e la inversión de ACTI. Se destaca en abril: Ampliar la mues</v>
          </cell>
          <cell r="AF58">
            <v>42490.208333333299</v>
          </cell>
          <cell r="AG58">
            <v>42501.416304131897</v>
          </cell>
          <cell r="AH58" t="str">
            <v>Adriana Isabel Prieto Alzate</v>
          </cell>
          <cell r="AI58" t="str">
            <v>aiprieto@colciencias.gov.co</v>
          </cell>
          <cell r="AJ58">
            <v>480</v>
          </cell>
          <cell r="AK58">
            <v>0</v>
          </cell>
          <cell r="AL58">
            <v>0</v>
          </cell>
        </row>
        <row r="59">
          <cell r="A59">
            <v>4583</v>
          </cell>
          <cell r="B59" t="str">
            <v>Todos por un Nuevo País</v>
          </cell>
          <cell r="C59" t="str">
            <v>Competitividad e infraestructura estratégica</v>
          </cell>
          <cell r="D59" t="str">
            <v>Contribuir al desarrollo productivo y la solución de los desafíos sociales del país a través de la ciencia, tecnología e innovación</v>
          </cell>
          <cell r="E59" t="str">
            <v>Ciencia, Tecnología e Innovación</v>
          </cell>
          <cell r="F59" t="str">
            <v>COLCIENCIAS</v>
          </cell>
          <cell r="G59" t="str">
            <v>Desarrollo y fortalecimiento del sistema y la institucionalidad de la Ciencia, Tecnología e Innovación</v>
          </cell>
          <cell r="H59">
            <v>4583</v>
          </cell>
          <cell r="I59" t="str">
            <v>Porcentaje de asignación del cupo de inversión para deducción tributaria</v>
          </cell>
          <cell r="J59" t="str">
            <v>Producto</v>
          </cell>
          <cell r="K59" t="str">
            <v>Sectorial</v>
          </cell>
          <cell r="L59" t="str">
            <v>SI</v>
          </cell>
          <cell r="M59" t="str">
            <v>SI</v>
          </cell>
          <cell r="N59" t="str">
            <v>NO</v>
          </cell>
          <cell r="O59" t="str">
            <v>SI</v>
          </cell>
          <cell r="P59" t="str">
            <v>Porcentaje</v>
          </cell>
          <cell r="Q59" t="str">
            <v>Semestral</v>
          </cell>
          <cell r="R59" t="str">
            <v>Capacidad</v>
          </cell>
          <cell r="S59">
            <v>69</v>
          </cell>
          <cell r="T59">
            <v>70</v>
          </cell>
          <cell r="U59">
            <v>80</v>
          </cell>
          <cell r="V59">
            <v>90</v>
          </cell>
          <cell r="W59">
            <v>100</v>
          </cell>
          <cell r="X59">
            <v>100</v>
          </cell>
          <cell r="Y59">
            <v>0</v>
          </cell>
          <cell r="Z59">
            <v>0</v>
          </cell>
          <cell r="AA59">
            <v>0</v>
          </cell>
          <cell r="AB59">
            <v>0</v>
          </cell>
          <cell r="AC59">
            <v>0</v>
          </cell>
          <cell r="AD59">
            <v>0</v>
          </cell>
          <cell r="AE59" t="str">
            <v>Se recibieron todos los informes de avance de todos los proyectos calificados que contienen varias vigencias, plurianuales, los cuales están siendo revisados por la áreas técnicas correspondientes con el fin de verificar si es correcto emitir resoluciones</v>
          </cell>
          <cell r="AF59">
            <v>42490.208333333299</v>
          </cell>
          <cell r="AG59">
            <v>42501.418090312502</v>
          </cell>
          <cell r="AH59" t="str">
            <v>Adriana Isabel Prieto Alzate</v>
          </cell>
          <cell r="AI59" t="str">
            <v>aiprieto@colciencias.gov.co</v>
          </cell>
          <cell r="AJ59">
            <v>60</v>
          </cell>
          <cell r="AK59">
            <v>0</v>
          </cell>
          <cell r="AL59">
            <v>0</v>
          </cell>
        </row>
        <row r="60">
          <cell r="A60">
            <v>4584</v>
          </cell>
          <cell r="B60" t="str">
            <v>Todos por un Nuevo País</v>
          </cell>
          <cell r="C60" t="str">
            <v>Competitividad e infraestructura estratégica</v>
          </cell>
          <cell r="D60" t="str">
            <v>Contribuir al desarrollo productivo y la solución de los desafíos sociales del país a través de la ciencia, tecnología e innovación</v>
          </cell>
          <cell r="E60" t="str">
            <v>Ciencia, Tecnología e Innovación</v>
          </cell>
          <cell r="F60" t="str">
            <v>COLCIENCIAS</v>
          </cell>
          <cell r="G60" t="str">
            <v>Desarrollo y fortalecimiento del sistema y la institucionalidad de la Ciencia, Tecnología e Innovación</v>
          </cell>
          <cell r="H60">
            <v>4584</v>
          </cell>
          <cell r="I60" t="str">
            <v>Ciudades con pacto por la innovación en ejecución</v>
          </cell>
          <cell r="J60" t="str">
            <v>Producto</v>
          </cell>
          <cell r="K60" t="str">
            <v>Sectorial</v>
          </cell>
          <cell r="L60" t="str">
            <v>SI</v>
          </cell>
          <cell r="M60" t="str">
            <v>SI</v>
          </cell>
          <cell r="N60" t="str">
            <v>NO</v>
          </cell>
          <cell r="O60" t="str">
            <v>SI</v>
          </cell>
          <cell r="P60" t="str">
            <v>Número</v>
          </cell>
          <cell r="Q60" t="str">
            <v>Semestral</v>
          </cell>
          <cell r="R60" t="str">
            <v>Acumulado</v>
          </cell>
          <cell r="S60">
            <v>0</v>
          </cell>
          <cell r="T60">
            <v>3</v>
          </cell>
          <cell r="U60">
            <v>3</v>
          </cell>
          <cell r="V60">
            <v>2</v>
          </cell>
          <cell r="W60">
            <v>0</v>
          </cell>
          <cell r="X60">
            <v>8</v>
          </cell>
          <cell r="Y60">
            <v>0</v>
          </cell>
          <cell r="Z60">
            <v>0</v>
          </cell>
          <cell r="AA60">
            <v>0</v>
          </cell>
          <cell r="AB60">
            <v>0</v>
          </cell>
          <cell r="AC60">
            <v>0</v>
          </cell>
          <cell r="AD60">
            <v>0</v>
          </cell>
          <cell r="AE60" t="str">
            <v>Se cuenta con las fechas en las que se esperan realizar los pactos por la innovación pendientes: Bogota en Agosto y Manizales en Septiembre</v>
          </cell>
          <cell r="AF60">
            <v>42490.208333333299</v>
          </cell>
          <cell r="AG60">
            <v>42501.418431284699</v>
          </cell>
          <cell r="AH60" t="str">
            <v>Adriana Isabel Prieto Alzate</v>
          </cell>
          <cell r="AI60" t="str">
            <v>aiprieto@colciencias.gov.co</v>
          </cell>
          <cell r="AJ60">
            <v>60</v>
          </cell>
          <cell r="AK60">
            <v>0</v>
          </cell>
          <cell r="AL60">
            <v>0</v>
          </cell>
        </row>
        <row r="61">
          <cell r="A61">
            <v>4589</v>
          </cell>
          <cell r="B61" t="str">
            <v>Todos por un Nuevo País</v>
          </cell>
          <cell r="C61" t="str">
            <v>Competitividad e infraestructura estratégica</v>
          </cell>
          <cell r="D61" t="str">
            <v>Contribuir al desarrollo productivo y la solución de los desafíos sociales del país a través de la ciencia, tecnología e innovación</v>
          </cell>
          <cell r="E61" t="str">
            <v>Ciencia, Tecnología e Innovación</v>
          </cell>
          <cell r="F61" t="str">
            <v>COLCIENCIAS</v>
          </cell>
          <cell r="G61" t="str">
            <v>Fomento a la investigación y a la transferencia del conocimiento</v>
          </cell>
          <cell r="H61">
            <v>4589</v>
          </cell>
          <cell r="I61" t="str">
            <v>Porcentaje de empresas clasificadas como innovadoras en sentido amplio y estricto pertenecientes a los sectores de industria y servicios</v>
          </cell>
          <cell r="J61" t="str">
            <v>Resultado</v>
          </cell>
          <cell r="K61" t="str">
            <v>Sectorial</v>
          </cell>
          <cell r="L61" t="str">
            <v>SI</v>
          </cell>
          <cell r="M61" t="str">
            <v>NO</v>
          </cell>
          <cell r="N61" t="str">
            <v>NO</v>
          </cell>
          <cell r="O61" t="str">
            <v>SI</v>
          </cell>
          <cell r="P61" t="str">
            <v>Porcentaje</v>
          </cell>
          <cell r="Q61" t="str">
            <v>Anual</v>
          </cell>
          <cell r="R61" t="str">
            <v>Flujo</v>
          </cell>
          <cell r="S61">
            <v>22.5</v>
          </cell>
          <cell r="T61">
            <v>26.2</v>
          </cell>
          <cell r="U61">
            <v>27.5</v>
          </cell>
          <cell r="V61">
            <v>28.7</v>
          </cell>
          <cell r="W61">
            <v>30</v>
          </cell>
          <cell r="X61">
            <v>30</v>
          </cell>
          <cell r="Y61">
            <v>0</v>
          </cell>
          <cell r="Z61">
            <v>0</v>
          </cell>
          <cell r="AA61">
            <v>0</v>
          </cell>
          <cell r="AB61">
            <v>0</v>
          </cell>
          <cell r="AC61">
            <v>0</v>
          </cell>
          <cell r="AD61">
            <v>0</v>
          </cell>
          <cell r="AE61" t="str">
            <v>El porcentaje de empresas innovadoras en sentido amplio y estricto es generado por el DANE a partir de los resultados que se publican anualmente de las Encuestas de Desarrollo de Innovación Tecnológica EDIT (Manufactura y servicios), por lo cual el report</v>
          </cell>
          <cell r="AF61">
            <v>42490.208333333299</v>
          </cell>
          <cell r="AG61">
            <v>42501.407688969899</v>
          </cell>
          <cell r="AH61" t="str">
            <v>Adriana Isabel Prieto Alzate</v>
          </cell>
          <cell r="AI61" t="str">
            <v>aiprieto@colciencias.gov.co</v>
          </cell>
          <cell r="AJ61">
            <v>480</v>
          </cell>
          <cell r="AK61">
            <v>0</v>
          </cell>
          <cell r="AL61">
            <v>0</v>
          </cell>
        </row>
        <row r="62">
          <cell r="A62">
            <v>4590</v>
          </cell>
          <cell r="B62" t="str">
            <v>Todos por un Nuevo País</v>
          </cell>
          <cell r="C62" t="str">
            <v>Competitividad e infraestructura estratégica</v>
          </cell>
          <cell r="D62" t="str">
            <v>Contribuir al desarrollo productivo y la solución de los desafíos sociales del país a través de la ciencia, tecnología e innovación</v>
          </cell>
          <cell r="E62" t="str">
            <v>Ciencia, Tecnología e Innovación</v>
          </cell>
          <cell r="F62" t="str">
            <v>COLCIENCIAS</v>
          </cell>
          <cell r="G62" t="str">
            <v>Fomento a la investigación y a la transferencia del conocimiento</v>
          </cell>
          <cell r="H62">
            <v>4590</v>
          </cell>
          <cell r="I62" t="str">
            <v>Empresas apoyadas en procesos de innovación por Colciencias</v>
          </cell>
          <cell r="J62" t="str">
            <v>Producto</v>
          </cell>
          <cell r="K62" t="str">
            <v>Sectorial</v>
          </cell>
          <cell r="L62" t="str">
            <v>SI</v>
          </cell>
          <cell r="M62" t="str">
            <v>NO</v>
          </cell>
          <cell r="N62" t="str">
            <v>NO</v>
          </cell>
          <cell r="O62" t="str">
            <v>SI</v>
          </cell>
          <cell r="P62" t="str">
            <v>Número</v>
          </cell>
          <cell r="Q62" t="str">
            <v>Semestral</v>
          </cell>
          <cell r="R62" t="str">
            <v>Acumulado</v>
          </cell>
          <cell r="S62">
            <v>1254</v>
          </cell>
          <cell r="T62">
            <v>1250</v>
          </cell>
          <cell r="U62">
            <v>1910</v>
          </cell>
          <cell r="V62">
            <v>1910</v>
          </cell>
          <cell r="W62">
            <v>1930</v>
          </cell>
          <cell r="X62">
            <v>7000</v>
          </cell>
          <cell r="Y62">
            <v>0</v>
          </cell>
          <cell r="Z62">
            <v>0</v>
          </cell>
          <cell r="AA62">
            <v>0</v>
          </cell>
          <cell r="AB62">
            <v>0</v>
          </cell>
          <cell r="AC62">
            <v>0</v>
          </cell>
          <cell r="AD62">
            <v>0</v>
          </cell>
          <cell r="AE62" t="str">
            <v>Como actividades relevantes, en abril se trabajó en la finalización de la implementción de proyectos en algunas regiones y cierre de las alianzas de Antioquia, Eje Cafetero, Pacífico, Santanderes y Boyacá.</v>
          </cell>
          <cell r="AF62">
            <v>42490.208333333299</v>
          </cell>
          <cell r="AG62">
            <v>42501.406020567098</v>
          </cell>
          <cell r="AH62" t="str">
            <v>Adriana Isabel Prieto Alzate</v>
          </cell>
          <cell r="AI62" t="str">
            <v>aiprieto@colciencias.gov.co</v>
          </cell>
          <cell r="AJ62">
            <v>60</v>
          </cell>
          <cell r="AK62">
            <v>0</v>
          </cell>
          <cell r="AL62">
            <v>0</v>
          </cell>
        </row>
        <row r="63">
          <cell r="A63">
            <v>4591</v>
          </cell>
          <cell r="B63" t="str">
            <v>Todos por un Nuevo País</v>
          </cell>
          <cell r="C63" t="str">
            <v>Competitividad e infraestructura estratégica</v>
          </cell>
          <cell r="D63" t="str">
            <v>Contribuir al desarrollo productivo y la solución de los desafíos sociales del país a través de la ciencia, tecnología e innovación</v>
          </cell>
          <cell r="E63" t="str">
            <v>Ciencia, Tecnología e Innovación</v>
          </cell>
          <cell r="F63" t="str">
            <v>COLCIENCIAS</v>
          </cell>
          <cell r="G63" t="str">
            <v>Fomento a la investigación y a la transferencia del conocimiento</v>
          </cell>
          <cell r="H63">
            <v>4591</v>
          </cell>
          <cell r="I63" t="str">
            <v>Licenciamientos tecnológicos</v>
          </cell>
          <cell r="J63" t="str">
            <v>Producto</v>
          </cell>
          <cell r="K63" t="str">
            <v>Sectorial</v>
          </cell>
          <cell r="L63" t="str">
            <v>SI</v>
          </cell>
          <cell r="M63" t="str">
            <v>SI</v>
          </cell>
          <cell r="N63" t="str">
            <v>NO</v>
          </cell>
          <cell r="O63" t="str">
            <v>SI</v>
          </cell>
          <cell r="P63" t="str">
            <v>Número</v>
          </cell>
          <cell r="Q63" t="str">
            <v>Anual</v>
          </cell>
          <cell r="R63" t="str">
            <v>Acumulado</v>
          </cell>
          <cell r="S63">
            <v>0</v>
          </cell>
          <cell r="T63">
            <v>4</v>
          </cell>
          <cell r="U63">
            <v>6</v>
          </cell>
          <cell r="V63">
            <v>8</v>
          </cell>
          <cell r="W63">
            <v>7</v>
          </cell>
          <cell r="X63">
            <v>25</v>
          </cell>
          <cell r="Y63">
            <v>0</v>
          </cell>
          <cell r="Z63">
            <v>0</v>
          </cell>
          <cell r="AA63">
            <v>0</v>
          </cell>
          <cell r="AB63">
            <v>0</v>
          </cell>
          <cell r="AC63">
            <v>0</v>
          </cell>
          <cell r="AD63">
            <v>0</v>
          </cell>
          <cell r="AE63" t="str">
            <v>Como avances dentro de las actividades y compromisos de las Oficinas de Transferencia se reporta: - Mejora de los procesos en temas de análisis de mercado, modelación de negocios, estrategias de propiedad intelectual y comercialización, integrando las min</v>
          </cell>
          <cell r="AF63">
            <v>42490.208333333299</v>
          </cell>
          <cell r="AG63">
            <v>42501.405719641203</v>
          </cell>
          <cell r="AH63" t="str">
            <v>Adriana Isabel Prieto Alzate</v>
          </cell>
          <cell r="AI63" t="str">
            <v>aiprieto@colciencias.gov.co</v>
          </cell>
          <cell r="AJ63">
            <v>60</v>
          </cell>
          <cell r="AK63">
            <v>0</v>
          </cell>
          <cell r="AL63">
            <v>0</v>
          </cell>
        </row>
        <row r="64">
          <cell r="A64">
            <v>4592</v>
          </cell>
          <cell r="B64" t="str">
            <v>Todos por un Nuevo País</v>
          </cell>
          <cell r="C64" t="str">
            <v>Competitividad e infraestructura estratégica</v>
          </cell>
          <cell r="D64" t="str">
            <v>Contribuir al desarrollo productivo y la solución de los desafíos sociales del país a través de la ciencia, tecnología e innovación</v>
          </cell>
          <cell r="E64" t="str">
            <v>Ciencia, Tecnología e Innovación</v>
          </cell>
          <cell r="F64" t="str">
            <v>COLCIENCIAS</v>
          </cell>
          <cell r="G64" t="str">
            <v>Fomento a la investigación y a la transferencia del conocimiento</v>
          </cell>
          <cell r="H64">
            <v>4592</v>
          </cell>
          <cell r="I64" t="str">
            <v>Registros de patentes solicitadas por residentes en Oficina Nacional y PCT</v>
          </cell>
          <cell r="J64" t="str">
            <v>Producto</v>
          </cell>
          <cell r="K64" t="str">
            <v>Sectorial</v>
          </cell>
          <cell r="L64" t="str">
            <v>SI</v>
          </cell>
          <cell r="M64" t="str">
            <v>SI</v>
          </cell>
          <cell r="N64" t="str">
            <v>NO</v>
          </cell>
          <cell r="O64" t="str">
            <v>SI</v>
          </cell>
          <cell r="P64" t="str">
            <v>Número</v>
          </cell>
          <cell r="Q64" t="str">
            <v>Trimestral</v>
          </cell>
          <cell r="R64" t="str">
            <v>Capacidad</v>
          </cell>
          <cell r="S64">
            <v>259</v>
          </cell>
          <cell r="T64">
            <v>300</v>
          </cell>
          <cell r="U64">
            <v>360</v>
          </cell>
          <cell r="V64">
            <v>470</v>
          </cell>
          <cell r="W64">
            <v>600</v>
          </cell>
          <cell r="X64">
            <v>600</v>
          </cell>
          <cell r="Y64">
            <v>0</v>
          </cell>
          <cell r="Z64">
            <v>0</v>
          </cell>
          <cell r="AA64">
            <v>0</v>
          </cell>
          <cell r="AB64">
            <v>0</v>
          </cell>
          <cell r="AC64">
            <v>0</v>
          </cell>
          <cell r="AD64">
            <v>0</v>
          </cell>
          <cell r="AE64" t="str">
            <v>los registros de 88 solicitudes de patentes, distribuidas por departamentos así: el 50% de las solicitudes son de Bogotá (44 solicitudes) seguido de Antioquia con el 17% (15 solicitudes) y de Risaralda con el 6,8% (6 soliciudes). Los sectores tecnológicos</v>
          </cell>
          <cell r="AF64">
            <v>42490.208333333299</v>
          </cell>
          <cell r="AG64">
            <v>42501.403788113399</v>
          </cell>
          <cell r="AH64" t="str">
            <v>Adriana Isabel Prieto Alzate</v>
          </cell>
          <cell r="AI64" t="str">
            <v>aiprieto@colciencias.gov.co</v>
          </cell>
          <cell r="AJ64">
            <v>180</v>
          </cell>
          <cell r="AK64">
            <v>0</v>
          </cell>
          <cell r="AL64">
            <v>0</v>
          </cell>
        </row>
        <row r="65">
          <cell r="A65">
            <v>5348</v>
          </cell>
          <cell r="B65" t="str">
            <v>Todos por un Nuevo País</v>
          </cell>
          <cell r="C65" t="str">
            <v>Competitividad e infraestructura estratégica</v>
          </cell>
          <cell r="D65" t="str">
            <v>Contribuir al desarrollo productivo y la solución de los desafíos sociales del país a través de la ciencia, tecnología e innovación</v>
          </cell>
          <cell r="E65" t="str">
            <v>Ciencia, Tecnología e Innovación</v>
          </cell>
          <cell r="F65" t="str">
            <v>COLCIENCIAS</v>
          </cell>
          <cell r="G65" t="str">
            <v>Fomento a la investigación y a la transferencia del conocimiento</v>
          </cell>
          <cell r="H65">
            <v>5348</v>
          </cell>
          <cell r="I65" t="str">
            <v>niños y jóvenes indígenas que acceden a la oferta institucional para programas de investigación, ciencia y tecnología</v>
          </cell>
          <cell r="J65" t="str">
            <v>Producto</v>
          </cell>
          <cell r="K65" t="str">
            <v>Transversal</v>
          </cell>
          <cell r="L65" t="str">
            <v>SI</v>
          </cell>
          <cell r="M65" t="str">
            <v>NO</v>
          </cell>
          <cell r="N65" t="str">
            <v>SI</v>
          </cell>
          <cell r="O65" t="str">
            <v>SI</v>
          </cell>
          <cell r="P65" t="str">
            <v>Número</v>
          </cell>
          <cell r="Q65" t="str">
            <v>Semestral</v>
          </cell>
          <cell r="R65" t="str">
            <v>Acumulado</v>
          </cell>
          <cell r="S65">
            <v>0</v>
          </cell>
          <cell r="T65">
            <v>0</v>
          </cell>
          <cell r="U65">
            <v>4008</v>
          </cell>
          <cell r="V65">
            <v>4108</v>
          </cell>
          <cell r="W65">
            <v>4208</v>
          </cell>
          <cell r="X65">
            <v>16232</v>
          </cell>
          <cell r="Y65">
            <v>0</v>
          </cell>
          <cell r="Z65">
            <v>0</v>
          </cell>
          <cell r="AA65">
            <v>0</v>
          </cell>
          <cell r="AB65">
            <v>0</v>
          </cell>
          <cell r="AC65">
            <v>0</v>
          </cell>
          <cell r="AD65">
            <v>0</v>
          </cell>
          <cell r="AE65" t="str">
            <v>Teniendo en cuenta la reunion con la mesa permanente de indigenas a principios de abril, este indicador se reemplazaria por otro. Se espera que en mayo se llegue a un acuerdo sobre los indicadores que finalmente quedarian en SINERGIA</v>
          </cell>
          <cell r="AF65">
            <v>42490.208333333299</v>
          </cell>
          <cell r="AG65">
            <v>42501.402877546301</v>
          </cell>
          <cell r="AH65" t="str">
            <v>Adriana Isabel Prieto Alzate</v>
          </cell>
          <cell r="AI65" t="str">
            <v>aiprieto@colciencias.gov.co</v>
          </cell>
          <cell r="AJ65">
            <v>0</v>
          </cell>
          <cell r="AK65">
            <v>0</v>
          </cell>
          <cell r="AL65">
            <v>0</v>
          </cell>
        </row>
        <row r="66">
          <cell r="A66">
            <v>5357</v>
          </cell>
          <cell r="B66" t="str">
            <v>Todos por un Nuevo País</v>
          </cell>
          <cell r="C66" t="str">
            <v>Competitividad e infraestructura estratégica</v>
          </cell>
          <cell r="D66" t="str">
            <v>Contribuir al desarrollo productivo y la solución de los desafíos sociales del país a través de la ciencia, tecnología e innovación</v>
          </cell>
          <cell r="E66" t="str">
            <v>Ciencia, Tecnología e Innovación</v>
          </cell>
          <cell r="F66" t="str">
            <v>COLCIENCIAS</v>
          </cell>
          <cell r="G66" t="str">
            <v>Fomento a la investigación y a la transferencia del conocimiento</v>
          </cell>
          <cell r="H66">
            <v>5357</v>
          </cell>
          <cell r="I66" t="str">
            <v>Investigaciones financiadas sobre recursos forestales, fauna, flora o propiedades de las plantas en territorios indígenas</v>
          </cell>
          <cell r="J66" t="str">
            <v>Producto</v>
          </cell>
          <cell r="K66" t="str">
            <v>Transversal</v>
          </cell>
          <cell r="L66" t="str">
            <v>SI</v>
          </cell>
          <cell r="M66" t="str">
            <v>NO</v>
          </cell>
          <cell r="N66" t="str">
            <v>SI</v>
          </cell>
          <cell r="O66" t="str">
            <v>SI</v>
          </cell>
          <cell r="P66" t="str">
            <v>Número</v>
          </cell>
          <cell r="Q66" t="str">
            <v>Anual</v>
          </cell>
          <cell r="R66" t="str">
            <v>Acumulado</v>
          </cell>
          <cell r="S66">
            <v>0</v>
          </cell>
          <cell r="T66">
            <v>0</v>
          </cell>
          <cell r="U66">
            <v>1</v>
          </cell>
          <cell r="V66">
            <v>1</v>
          </cell>
          <cell r="W66">
            <v>1</v>
          </cell>
          <cell r="X66">
            <v>3</v>
          </cell>
          <cell r="Y66">
            <v>0</v>
          </cell>
          <cell r="Z66">
            <v>0</v>
          </cell>
          <cell r="AA66">
            <v>0</v>
          </cell>
          <cell r="AB66">
            <v>0</v>
          </cell>
          <cell r="AC66">
            <v>0</v>
          </cell>
          <cell r="AD66">
            <v>0</v>
          </cell>
          <cell r="AE66" t="str">
            <v>Este indicador se reemplazaria por otro teniendo en cuenta la reunion que se llevo a cabo en abril con la mesa permanente de indigenas, se espera que en mayo se llegue a un acuerdo sobre los indicadores que quedarían en sinergia</v>
          </cell>
          <cell r="AF66">
            <v>42490.208333333299</v>
          </cell>
          <cell r="AG66">
            <v>42501.402382488399</v>
          </cell>
          <cell r="AH66" t="str">
            <v>Adriana Isabel Prieto Alzate</v>
          </cell>
          <cell r="AI66" t="str">
            <v>aiprieto@colciencias.gov.co</v>
          </cell>
          <cell r="AJ66">
            <v>0</v>
          </cell>
          <cell r="AK66">
            <v>0</v>
          </cell>
          <cell r="AL66">
            <v>0</v>
          </cell>
        </row>
        <row r="67">
          <cell r="A67">
            <v>4593</v>
          </cell>
          <cell r="B67" t="str">
            <v>Todos por un Nuevo País</v>
          </cell>
          <cell r="C67" t="str">
            <v>Competitividad e infraestructura estratégica</v>
          </cell>
          <cell r="D67" t="str">
            <v>Contribuir al desarrollo productivo y la solución de los desafíos sociales del país a través de la ciencia, tecnología e innovación</v>
          </cell>
          <cell r="E67" t="str">
            <v>Ciencia, Tecnología e Innovación</v>
          </cell>
          <cell r="F67" t="str">
            <v>COLCIENCIAS</v>
          </cell>
          <cell r="G67" t="str">
            <v>Promoción del desarrollo tecnológico e innovación</v>
          </cell>
          <cell r="H67">
            <v>4593</v>
          </cell>
          <cell r="I67" t="str">
            <v>Porcentaje de colombianos que tienen apropiación alta y muy alta de la ciencia y la tecnología</v>
          </cell>
          <cell r="J67" t="str">
            <v>Resultado</v>
          </cell>
          <cell r="K67" t="str">
            <v>Sectorial</v>
          </cell>
          <cell r="L67" t="str">
            <v>SI</v>
          </cell>
          <cell r="M67" t="str">
            <v>SI</v>
          </cell>
          <cell r="N67" t="str">
            <v>NO</v>
          </cell>
          <cell r="O67" t="str">
            <v>SI</v>
          </cell>
          <cell r="P67" t="str">
            <v>Porcentaje</v>
          </cell>
          <cell r="Q67" t="str">
            <v>Anual</v>
          </cell>
          <cell r="R67" t="str">
            <v>Capacidad</v>
          </cell>
          <cell r="S67">
            <v>51.8</v>
          </cell>
          <cell r="T67">
            <v>56</v>
          </cell>
          <cell r="U67">
            <v>61</v>
          </cell>
          <cell r="V67">
            <v>65</v>
          </cell>
          <cell r="W67">
            <v>70</v>
          </cell>
          <cell r="X67">
            <v>70</v>
          </cell>
          <cell r="Y67">
            <v>0</v>
          </cell>
          <cell r="Z67">
            <v>0</v>
          </cell>
          <cell r="AA67">
            <v>0</v>
          </cell>
          <cell r="AB67">
            <v>0</v>
          </cell>
          <cell r="AC67">
            <v>0</v>
          </cell>
          <cell r="AD67">
            <v>0</v>
          </cell>
          <cell r="AE67" t="str">
            <v>Se avanza en el ejercicio de definir una bateria de indicadores que den cuenta del objetivo una cultura que valore y gestione el conocimiento. De esta bateria se espera escoger el nuevo indicador</v>
          </cell>
          <cell r="AF67">
            <v>42490.208333333299</v>
          </cell>
          <cell r="AG67">
            <v>42501.402017361099</v>
          </cell>
          <cell r="AH67" t="str">
            <v>Adriana Isabel Prieto Alzate</v>
          </cell>
          <cell r="AI67" t="str">
            <v>aiprieto@colciencias.gov.co</v>
          </cell>
          <cell r="AJ67">
            <v>365</v>
          </cell>
          <cell r="AK67">
            <v>0</v>
          </cell>
          <cell r="AL67">
            <v>0</v>
          </cell>
        </row>
        <row r="68">
          <cell r="A68">
            <v>4594</v>
          </cell>
          <cell r="B68" t="str">
            <v>Todos por un Nuevo País</v>
          </cell>
          <cell r="C68" t="str">
            <v>Competitividad e infraestructura estratégica</v>
          </cell>
          <cell r="D68" t="str">
            <v>Contribuir al desarrollo productivo y la solución de los desafíos sociales del país a través de la ciencia, tecnología e innovación</v>
          </cell>
          <cell r="E68" t="str">
            <v>Ciencia, Tecnología e Innovación</v>
          </cell>
          <cell r="F68" t="str">
            <v>COLCIENCIAS</v>
          </cell>
          <cell r="G68" t="str">
            <v>Promoción del desarrollo tecnológico e innovación</v>
          </cell>
          <cell r="H68">
            <v>4594</v>
          </cell>
          <cell r="I68" t="str">
            <v>Personas sensibilizadas a través de estrategias enfocadas en el uso, apropiación y utilidad de la CTeI</v>
          </cell>
          <cell r="J68" t="str">
            <v>Producto</v>
          </cell>
          <cell r="K68" t="str">
            <v>Sectorial</v>
          </cell>
          <cell r="L68" t="str">
            <v>SI</v>
          </cell>
          <cell r="M68" t="str">
            <v>SI</v>
          </cell>
          <cell r="N68" t="str">
            <v>NO</v>
          </cell>
          <cell r="O68" t="str">
            <v>SI</v>
          </cell>
          <cell r="P68" t="str">
            <v>Número</v>
          </cell>
          <cell r="Q68" t="str">
            <v>Trimestral</v>
          </cell>
          <cell r="R68" t="str">
            <v>Acumulado</v>
          </cell>
          <cell r="S68">
            <v>328340</v>
          </cell>
          <cell r="T68">
            <v>180000</v>
          </cell>
          <cell r="U68">
            <v>365000</v>
          </cell>
          <cell r="V68">
            <v>676000</v>
          </cell>
          <cell r="W68">
            <v>779000</v>
          </cell>
          <cell r="X68">
            <v>2000000</v>
          </cell>
          <cell r="Y68">
            <v>0</v>
          </cell>
          <cell r="Z68">
            <v>0</v>
          </cell>
          <cell r="AA68">
            <v>0</v>
          </cell>
          <cell r="AB68">
            <v>0</v>
          </cell>
          <cell r="AC68">
            <v>0</v>
          </cell>
          <cell r="AD68">
            <v>0</v>
          </cell>
          <cell r="AE68" t="str">
            <v>En Centros de Ciencia: Se dió inicio al Convenio con la Corporación Parque Explora para el diseño del modelo de Reconocimiento para los Centros de Ciencia en Colombia. El proyecto "Fortalecimiento para los museos de CTeI de la Mnazana del saber en Valle d</v>
          </cell>
          <cell r="AF68">
            <v>42490.208333333299</v>
          </cell>
          <cell r="AG68">
            <v>42501.401769525502</v>
          </cell>
          <cell r="AH68" t="str">
            <v>Adriana Isabel Prieto Alzate</v>
          </cell>
          <cell r="AI68" t="str">
            <v>aiprieto@colciencias.gov.co</v>
          </cell>
          <cell r="AJ68">
            <v>60</v>
          </cell>
          <cell r="AK68">
            <v>0</v>
          </cell>
          <cell r="AL68">
            <v>0</v>
          </cell>
        </row>
        <row r="69">
          <cell r="A69">
            <v>4595</v>
          </cell>
          <cell r="B69" t="str">
            <v>Todos por un Nuevo País</v>
          </cell>
          <cell r="C69" t="str">
            <v>Competitividad e infraestructura estratégica</v>
          </cell>
          <cell r="D69" t="str">
            <v>Contribuir al desarrollo productivo y la solución de los desafíos sociales del país a través de la ciencia, tecnología e innovación</v>
          </cell>
          <cell r="E69" t="str">
            <v>Ciencia, Tecnología e Innovación</v>
          </cell>
          <cell r="F69" t="str">
            <v>COLCIENCIAS</v>
          </cell>
          <cell r="G69" t="str">
            <v>Promoción del desarrollo tecnológico e innovación</v>
          </cell>
          <cell r="H69">
            <v>4595</v>
          </cell>
          <cell r="I69" t="str">
            <v>Niños y jóvenes apoyados en procesos de vocación científica y tecnológica</v>
          </cell>
          <cell r="J69" t="str">
            <v>Producto</v>
          </cell>
          <cell r="K69" t="str">
            <v>Sectorial</v>
          </cell>
          <cell r="L69" t="str">
            <v>SI</v>
          </cell>
          <cell r="M69" t="str">
            <v>SI</v>
          </cell>
          <cell r="N69" t="str">
            <v>NO</v>
          </cell>
          <cell r="O69" t="str">
            <v>SI</v>
          </cell>
          <cell r="P69" t="str">
            <v>Número</v>
          </cell>
          <cell r="Q69" t="str">
            <v>Semestral</v>
          </cell>
          <cell r="R69" t="str">
            <v>Acumulado</v>
          </cell>
          <cell r="S69">
            <v>2349339</v>
          </cell>
          <cell r="T69">
            <v>300000</v>
          </cell>
          <cell r="U69">
            <v>600000</v>
          </cell>
          <cell r="V69">
            <v>900000</v>
          </cell>
          <cell r="W69">
            <v>1200000</v>
          </cell>
          <cell r="X69">
            <v>3000000</v>
          </cell>
          <cell r="Y69">
            <v>0</v>
          </cell>
          <cell r="Z69">
            <v>0</v>
          </cell>
          <cell r="AA69">
            <v>0</v>
          </cell>
          <cell r="AB69">
            <v>0</v>
          </cell>
          <cell r="AC69">
            <v>0</v>
          </cell>
          <cell r="AD69">
            <v>0</v>
          </cell>
          <cell r="AE69" t="str">
            <v>Ondas: Se realizó la contratación del proveedor que diseñará la coomunidad virtual ONDAS que tendrá un alcance nacional. Jóvenes Investigadores: El 29 de febrero abrió la convocatoria 743 de Jóvenes Investigadores para fortalecer las capacidades en invest</v>
          </cell>
          <cell r="AF69">
            <v>42490.208333333299</v>
          </cell>
          <cell r="AG69">
            <v>42501.397338460702</v>
          </cell>
          <cell r="AH69" t="str">
            <v>Adriana Isabel Prieto Alzate</v>
          </cell>
          <cell r="AI69" t="str">
            <v>aiprieto@colciencias.gov.co</v>
          </cell>
          <cell r="AJ69">
            <v>180</v>
          </cell>
          <cell r="AK69">
            <v>0</v>
          </cell>
          <cell r="AL69">
            <v>0</v>
          </cell>
        </row>
        <row r="70">
          <cell r="A70">
            <v>5349</v>
          </cell>
          <cell r="B70" t="str">
            <v>Todos por un Nuevo País</v>
          </cell>
          <cell r="C70" t="str">
            <v>Competitividad e infraestructura estratégica</v>
          </cell>
          <cell r="D70" t="str">
            <v>Promover las TIC como plataforma para la equidad, la educación y la competitividad</v>
          </cell>
          <cell r="E70" t="str">
            <v>TIC</v>
          </cell>
          <cell r="F70" t="str">
            <v>AUTORIDAD NACIONAL DE TELEVISION</v>
          </cell>
          <cell r="G70" t="str">
            <v>Grupos Étnicos - TIC</v>
          </cell>
          <cell r="H70">
            <v>5349</v>
          </cell>
          <cell r="I70" t="str">
            <v xml:space="preserve">Estudio concertado y realizado que presente soluciones definitivas de acceso y participación de los pueblos indígenas al servicio de televisión </v>
          </cell>
          <cell r="J70" t="str">
            <v>Gestión</v>
          </cell>
          <cell r="K70" t="str">
            <v>Mixto</v>
          </cell>
          <cell r="L70" t="str">
            <v>SI</v>
          </cell>
          <cell r="M70" t="str">
            <v>NO</v>
          </cell>
          <cell r="N70" t="str">
            <v>NO</v>
          </cell>
          <cell r="O70" t="str">
            <v>SI</v>
          </cell>
          <cell r="P70" t="str">
            <v>Porcentaje de avance</v>
          </cell>
          <cell r="Q70" t="str">
            <v>Anual</v>
          </cell>
          <cell r="R70" t="str">
            <v>Capacidad</v>
          </cell>
          <cell r="S70">
            <v>0</v>
          </cell>
          <cell r="T70">
            <v>0</v>
          </cell>
          <cell r="U70">
            <v>0</v>
          </cell>
          <cell r="V70">
            <v>50</v>
          </cell>
          <cell r="W70">
            <v>100</v>
          </cell>
          <cell r="X70">
            <v>100</v>
          </cell>
          <cell r="Y70">
            <v>0</v>
          </cell>
          <cell r="Z70">
            <v>0</v>
          </cell>
          <cell r="AA70">
            <v>0</v>
          </cell>
          <cell r="AB70">
            <v>0</v>
          </cell>
          <cell r="AC70">
            <v>0</v>
          </cell>
          <cell r="AD70">
            <v>0</v>
          </cell>
          <cell r="AE70" t="str">
            <v>Se concertó el indicador con la Mesa Permanente de Concertación. De acuerdo con las metas acordadas la construcción de los pliegos de condiciones se iniciará de manera concertada en 2017 para contar con el resultado del estudio en 2018.</v>
          </cell>
          <cell r="AF70">
            <v>42490.208333333299</v>
          </cell>
          <cell r="AG70">
            <v>42500.419164351901</v>
          </cell>
          <cell r="AH70" t="str">
            <v>Ricardo Albornoz Barreto</v>
          </cell>
          <cell r="AI70" t="str">
            <v>ricardo.albornoz@antv.gov.co</v>
          </cell>
          <cell r="AJ70">
            <v>15</v>
          </cell>
          <cell r="AK70">
            <v>0</v>
          </cell>
          <cell r="AL70">
            <v>0</v>
          </cell>
        </row>
        <row r="71">
          <cell r="A71">
            <v>5350</v>
          </cell>
          <cell r="B71" t="str">
            <v>Todos por un Nuevo País</v>
          </cell>
          <cell r="C71" t="str">
            <v>Competitividad e infraestructura estratégica</v>
          </cell>
          <cell r="D71" t="str">
            <v>Promover las TIC como plataforma para la equidad, la educación y la competitividad</v>
          </cell>
          <cell r="E71" t="str">
            <v>TIC</v>
          </cell>
          <cell r="F71" t="str">
            <v>AUTORIDAD NACIONAL DE TELEVISION</v>
          </cell>
          <cell r="G71" t="str">
            <v>Grupos Étnicos - TIC</v>
          </cell>
          <cell r="H71">
            <v>5350</v>
          </cell>
          <cell r="I71" t="str">
            <v>Programas con contenidos propios de los pueblos indígenas en espacios de televisióon pública producidos y emitidos</v>
          </cell>
          <cell r="J71" t="str">
            <v>Producto</v>
          </cell>
          <cell r="K71" t="str">
            <v>Mixto</v>
          </cell>
          <cell r="L71" t="str">
            <v>SI</v>
          </cell>
          <cell r="M71" t="str">
            <v>NO</v>
          </cell>
          <cell r="N71" t="str">
            <v>NO</v>
          </cell>
          <cell r="O71" t="str">
            <v>SI</v>
          </cell>
          <cell r="P71" t="str">
            <v>Programas producidos y emitidos</v>
          </cell>
          <cell r="Q71" t="str">
            <v>Anual</v>
          </cell>
          <cell r="R71" t="str">
            <v>Acumulado</v>
          </cell>
          <cell r="S71">
            <v>0</v>
          </cell>
          <cell r="T71">
            <v>0</v>
          </cell>
          <cell r="U71">
            <v>2</v>
          </cell>
          <cell r="V71">
            <v>5</v>
          </cell>
          <cell r="W71">
            <v>5</v>
          </cell>
          <cell r="X71">
            <v>12</v>
          </cell>
          <cell r="Y71">
            <v>0</v>
          </cell>
          <cell r="Z71">
            <v>0</v>
          </cell>
          <cell r="AA71">
            <v>0</v>
          </cell>
          <cell r="AB71">
            <v>0</v>
          </cell>
          <cell r="AC71">
            <v>0</v>
          </cell>
          <cell r="AD71">
            <v>0</v>
          </cell>
          <cell r="AE71" t="str">
            <v xml:space="preserve">Se concertó el indicador con la Mesa Permanente de Concertación, quedó pendiente la concertación de la meta en la próxima mesa de concertación. </v>
          </cell>
          <cell r="AF71">
            <v>42490.208333333299</v>
          </cell>
          <cell r="AG71">
            <v>42500.4179351852</v>
          </cell>
          <cell r="AH71" t="str">
            <v>Ricardo Albornoz Barreto</v>
          </cell>
          <cell r="AI71" t="str">
            <v>ricardo.albornoz@antv.gov.co</v>
          </cell>
          <cell r="AJ71">
            <v>15</v>
          </cell>
          <cell r="AK71">
            <v>0</v>
          </cell>
          <cell r="AL71">
            <v>0</v>
          </cell>
        </row>
        <row r="72">
          <cell r="A72">
            <v>5352</v>
          </cell>
          <cell r="B72" t="str">
            <v>Todos por un Nuevo País</v>
          </cell>
          <cell r="C72" t="str">
            <v>Competitividad e infraestructura estratégica</v>
          </cell>
          <cell r="D72" t="str">
            <v>Promover las TIC como plataforma para la equidad, la educación y la competitividad</v>
          </cell>
          <cell r="E72" t="str">
            <v>TIC</v>
          </cell>
          <cell r="F72" t="str">
            <v>AUTORIDAD NACIONAL DE TELEVISION</v>
          </cell>
          <cell r="G72" t="str">
            <v>Grupos Étnicos - TIC</v>
          </cell>
          <cell r="H72">
            <v>5352</v>
          </cell>
          <cell r="I72" t="str">
            <v>Plan de TV concertado con la MPC e implementado.</v>
          </cell>
          <cell r="J72" t="str">
            <v>Gestión</v>
          </cell>
          <cell r="K72" t="str">
            <v>Mixto</v>
          </cell>
          <cell r="L72" t="str">
            <v>SI</v>
          </cell>
          <cell r="M72" t="str">
            <v>NO</v>
          </cell>
          <cell r="N72" t="str">
            <v>NO</v>
          </cell>
          <cell r="O72" t="str">
            <v>SI</v>
          </cell>
          <cell r="P72" t="str">
            <v>Porcentaje</v>
          </cell>
          <cell r="Q72" t="str">
            <v>Anual</v>
          </cell>
          <cell r="R72" t="str">
            <v>Capacidad</v>
          </cell>
          <cell r="S72">
            <v>0</v>
          </cell>
          <cell r="T72">
            <v>0</v>
          </cell>
          <cell r="U72">
            <v>40</v>
          </cell>
          <cell r="V72">
            <v>70</v>
          </cell>
          <cell r="W72">
            <v>100</v>
          </cell>
          <cell r="X72">
            <v>100</v>
          </cell>
          <cell r="Y72">
            <v>0</v>
          </cell>
          <cell r="Z72">
            <v>0</v>
          </cell>
          <cell r="AA72">
            <v>0</v>
          </cell>
          <cell r="AB72">
            <v>0</v>
          </cell>
          <cell r="AC72">
            <v>0</v>
          </cell>
          <cell r="AD72">
            <v>0</v>
          </cell>
          <cell r="AE72"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2">
            <v>42490.208333333299</v>
          </cell>
          <cell r="AG72">
            <v>42500.417711307899</v>
          </cell>
          <cell r="AH72" t="str">
            <v>Ricardo Albornoz Barreto</v>
          </cell>
          <cell r="AI72" t="str">
            <v>ricardo.albornoz@antv.gov.co</v>
          </cell>
          <cell r="AJ72">
            <v>0</v>
          </cell>
          <cell r="AK72">
            <v>0</v>
          </cell>
          <cell r="AL72">
            <v>0</v>
          </cell>
        </row>
        <row r="73">
          <cell r="A73">
            <v>5353</v>
          </cell>
          <cell r="B73" t="str">
            <v>Todos por un Nuevo País</v>
          </cell>
          <cell r="C73" t="str">
            <v>Competitividad e infraestructura estratégica</v>
          </cell>
          <cell r="D73" t="str">
            <v>Promover las TIC como plataforma para la equidad, la educación y la competitividad</v>
          </cell>
          <cell r="E73" t="str">
            <v>TIC</v>
          </cell>
          <cell r="F73" t="str">
            <v>AUTORIDAD NACIONAL DE TELEVISION</v>
          </cell>
          <cell r="G73" t="str">
            <v>Grupos Étnicos - TIC</v>
          </cell>
          <cell r="H73">
            <v>5353</v>
          </cell>
          <cell r="I73" t="str">
            <v>Acto Administrativo reglamentario sobre televisión para pueblos indígenas expedido</v>
          </cell>
          <cell r="J73" t="str">
            <v>Gestión</v>
          </cell>
          <cell r="K73" t="str">
            <v>Mixto</v>
          </cell>
          <cell r="L73" t="str">
            <v>SI</v>
          </cell>
          <cell r="M73" t="str">
            <v>NO</v>
          </cell>
          <cell r="N73" t="str">
            <v>NO</v>
          </cell>
          <cell r="O73" t="str">
            <v>SI</v>
          </cell>
          <cell r="P73" t="str">
            <v>Porcentaje</v>
          </cell>
          <cell r="Q73" t="str">
            <v>Anual</v>
          </cell>
          <cell r="R73" t="str">
            <v>Capacidad</v>
          </cell>
          <cell r="S73">
            <v>0</v>
          </cell>
          <cell r="T73">
            <v>0</v>
          </cell>
          <cell r="U73">
            <v>25</v>
          </cell>
          <cell r="V73">
            <v>75</v>
          </cell>
          <cell r="W73">
            <v>100</v>
          </cell>
          <cell r="X73">
            <v>100</v>
          </cell>
          <cell r="Y73">
            <v>0</v>
          </cell>
          <cell r="Z73">
            <v>0</v>
          </cell>
          <cell r="AA73">
            <v>0</v>
          </cell>
          <cell r="AB73">
            <v>0</v>
          </cell>
          <cell r="AC73">
            <v>0</v>
          </cell>
          <cell r="AD73">
            <v>0</v>
          </cell>
          <cell r="AE73"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3">
            <v>42490.208333333299</v>
          </cell>
          <cell r="AG73">
            <v>42500.417398530102</v>
          </cell>
          <cell r="AH73" t="str">
            <v>Ricardo Albornoz Barreto</v>
          </cell>
          <cell r="AI73" t="str">
            <v>ricardo.albornoz@antv.gov.co</v>
          </cell>
          <cell r="AJ73">
            <v>0</v>
          </cell>
          <cell r="AK73">
            <v>0</v>
          </cell>
          <cell r="AL73">
            <v>0</v>
          </cell>
        </row>
        <row r="74">
          <cell r="A74">
            <v>5317</v>
          </cell>
          <cell r="B74" t="str">
            <v>Todos por un Nuevo País</v>
          </cell>
          <cell r="C74" t="str">
            <v>Competitividad e infraestructura estratégica</v>
          </cell>
          <cell r="D74" t="str">
            <v>Promover las TIC como plataforma para la equidad, la educación y la competitividad</v>
          </cell>
          <cell r="E74" t="str">
            <v>TIC</v>
          </cell>
          <cell r="F74" t="str">
            <v>MINTIC</v>
          </cell>
          <cell r="G74" t="str">
            <v>Grupos Étnicos - TIC</v>
          </cell>
          <cell r="H74">
            <v>5317</v>
          </cell>
          <cell r="I74" t="str">
            <v>Estrategia integral de comunicaciones creada y articulada</v>
          </cell>
          <cell r="J74" t="str">
            <v>Producto</v>
          </cell>
          <cell r="K74" t="str">
            <v>Sectorial</v>
          </cell>
          <cell r="L74" t="str">
            <v>NO</v>
          </cell>
          <cell r="M74" t="str">
            <v>NO</v>
          </cell>
          <cell r="N74" t="str">
            <v>NO</v>
          </cell>
          <cell r="O74" t="str">
            <v>SI</v>
          </cell>
          <cell r="P74" t="str">
            <v>Estrategia</v>
          </cell>
          <cell r="Q74" t="str">
            <v>Semestral</v>
          </cell>
          <cell r="R74" t="str">
            <v>Acumulado</v>
          </cell>
          <cell r="S74">
            <v>0</v>
          </cell>
          <cell r="T74">
            <v>0</v>
          </cell>
          <cell r="U74">
            <v>1</v>
          </cell>
          <cell r="V74">
            <v>0</v>
          </cell>
          <cell r="W74">
            <v>0</v>
          </cell>
          <cell r="X74">
            <v>1</v>
          </cell>
          <cell r="Y74">
            <v>0</v>
          </cell>
          <cell r="Z74">
            <v>0</v>
          </cell>
          <cell r="AA74">
            <v>0</v>
          </cell>
          <cell r="AB74">
            <v>0</v>
          </cell>
          <cell r="AC74">
            <v>0</v>
          </cell>
          <cell r="AD74">
            <v>0</v>
          </cell>
          <cell r="AE74" t="str">
            <v>El Ministerio del Interior había definido inicialmente dar un espacio a MINTIC la última semana de Abril de 2016 para realizar la jornada de trabajo con la “Comisión de Dialogo” del Pueblo Rrom en la que se esperaba construir los objetivos y alcances de l</v>
          </cell>
          <cell r="AF74">
            <v>42490.208333333299</v>
          </cell>
          <cell r="AG74">
            <v>42496.3982547454</v>
          </cell>
          <cell r="AH74" t="str">
            <v>Adriana Correa Velásquez</v>
          </cell>
          <cell r="AI74" t="str">
            <v>acorrea@mintic.gov.co</v>
          </cell>
          <cell r="AJ74">
            <v>5</v>
          </cell>
          <cell r="AK74">
            <v>0</v>
          </cell>
          <cell r="AL74">
            <v>0</v>
          </cell>
        </row>
        <row r="75">
          <cell r="A75">
            <v>5318</v>
          </cell>
          <cell r="B75" t="str">
            <v>Todos por un Nuevo País</v>
          </cell>
          <cell r="C75" t="str">
            <v>Competitividad e infraestructura estratégica</v>
          </cell>
          <cell r="D75" t="str">
            <v>Promover las TIC como plataforma para la equidad, la educación y la competitividad</v>
          </cell>
          <cell r="E75" t="str">
            <v>TIC</v>
          </cell>
          <cell r="F75" t="str">
            <v>MINTIC</v>
          </cell>
          <cell r="G75" t="str">
            <v>Grupos Étnicos - TIC</v>
          </cell>
          <cell r="H75">
            <v>5318</v>
          </cell>
          <cell r="I75" t="str">
            <v>Documento de Diagnóstico para identificar las necesidades de subsidios y terminales para el Pueblo Rrom elaborado</v>
          </cell>
          <cell r="J75" t="str">
            <v>Producto</v>
          </cell>
          <cell r="K75" t="str">
            <v>Sectorial</v>
          </cell>
          <cell r="L75" t="str">
            <v>NO</v>
          </cell>
          <cell r="M75" t="str">
            <v>NO</v>
          </cell>
          <cell r="N75" t="str">
            <v>NO</v>
          </cell>
          <cell r="O75" t="str">
            <v>SI</v>
          </cell>
          <cell r="P75" t="str">
            <v>Documento</v>
          </cell>
          <cell r="Q75" t="str">
            <v>Semestral</v>
          </cell>
          <cell r="R75" t="str">
            <v>Acumulado</v>
          </cell>
          <cell r="S75">
            <v>0</v>
          </cell>
          <cell r="T75">
            <v>0</v>
          </cell>
          <cell r="U75">
            <v>1</v>
          </cell>
          <cell r="V75">
            <v>0</v>
          </cell>
          <cell r="W75">
            <v>0</v>
          </cell>
          <cell r="X75">
            <v>1</v>
          </cell>
          <cell r="Y75">
            <v>0</v>
          </cell>
          <cell r="Z75">
            <v>0</v>
          </cell>
          <cell r="AA75">
            <v>0</v>
          </cell>
          <cell r="AB75">
            <v>0</v>
          </cell>
          <cell r="AC75">
            <v>0</v>
          </cell>
          <cell r="AD75">
            <v>0</v>
          </cell>
          <cell r="AE75" t="str">
            <v>El Ministerio del Interior informó a las entidades que aún no cuenta con los resultados del Censo correspondiente a la Comunidad Rrom, si bien se esperaba contar con los resultados a finales del mes de abril de 2016 han notificado que estos aún no están c</v>
          </cell>
          <cell r="AF75">
            <v>42490.208333333299</v>
          </cell>
          <cell r="AG75">
            <v>42493.339953703697</v>
          </cell>
          <cell r="AH75" t="str">
            <v>Adriana Correa Velásquez</v>
          </cell>
          <cell r="AI75" t="str">
            <v>acorrea@mintic.gov.co</v>
          </cell>
          <cell r="AJ75">
            <v>10</v>
          </cell>
          <cell r="AK75">
            <v>0</v>
          </cell>
          <cell r="AL75">
            <v>0</v>
          </cell>
        </row>
        <row r="76">
          <cell r="A76">
            <v>5319</v>
          </cell>
          <cell r="B76" t="str">
            <v>Todos por un Nuevo País</v>
          </cell>
          <cell r="C76" t="str">
            <v>Competitividad e infraestructura estratégica</v>
          </cell>
          <cell r="D76" t="str">
            <v>Promover las TIC como plataforma para la equidad, la educación y la competitividad</v>
          </cell>
          <cell r="E76" t="str">
            <v>TIC</v>
          </cell>
          <cell r="F76" t="str">
            <v>MINTIC</v>
          </cell>
          <cell r="G76" t="str">
            <v>Grupos Étnicos - TIC</v>
          </cell>
          <cell r="H76">
            <v>5319</v>
          </cell>
          <cell r="I76" t="str">
            <v>Estrategia de sensibilización y concienciación desarrollada</v>
          </cell>
          <cell r="J76" t="str">
            <v>Producto</v>
          </cell>
          <cell r="K76" t="str">
            <v>Sectorial</v>
          </cell>
          <cell r="L76" t="str">
            <v>NO</v>
          </cell>
          <cell r="M76" t="str">
            <v>NO</v>
          </cell>
          <cell r="N76" t="str">
            <v>NO</v>
          </cell>
          <cell r="O76" t="str">
            <v>NO</v>
          </cell>
          <cell r="P76" t="str">
            <v>Estrategia</v>
          </cell>
          <cell r="Q76" t="str">
            <v>Semestral</v>
          </cell>
          <cell r="R76" t="str">
            <v>Acumulado</v>
          </cell>
          <cell r="S76">
            <v>0</v>
          </cell>
          <cell r="T76">
            <v>0</v>
          </cell>
          <cell r="U76">
            <v>3</v>
          </cell>
          <cell r="V76">
            <v>3</v>
          </cell>
          <cell r="W76">
            <v>3</v>
          </cell>
          <cell r="X76">
            <v>9</v>
          </cell>
          <cell r="Y76">
            <v>0</v>
          </cell>
          <cell r="Z76">
            <v>0</v>
          </cell>
          <cell r="AA76">
            <v>0</v>
          </cell>
          <cell r="AB76">
            <v>0</v>
          </cell>
          <cell r="AC76">
            <v>0</v>
          </cell>
          <cell r="AD76">
            <v>0</v>
          </cell>
          <cell r="AE76">
            <v>0</v>
          </cell>
          <cell r="AF76">
            <v>0</v>
          </cell>
          <cell r="AG76">
            <v>0</v>
          </cell>
          <cell r="AH76" t="str">
            <v>Adriana Correa Velásquez</v>
          </cell>
          <cell r="AI76" t="str">
            <v>acorrea@mintic.gov.co</v>
          </cell>
          <cell r="AJ76">
            <v>5</v>
          </cell>
          <cell r="AK76">
            <v>0</v>
          </cell>
          <cell r="AL76">
            <v>0</v>
          </cell>
        </row>
        <row r="77">
          <cell r="A77">
            <v>5355</v>
          </cell>
          <cell r="B77" t="str">
            <v>Todos por un Nuevo País</v>
          </cell>
          <cell r="C77" t="str">
            <v>Competitividad e infraestructura estratégica</v>
          </cell>
          <cell r="D77" t="str">
            <v>Promover las TIC como plataforma para la equidad, la educación y la competitividad</v>
          </cell>
          <cell r="E77" t="str">
            <v>TIC</v>
          </cell>
          <cell r="F77" t="str">
            <v>MINTIC</v>
          </cell>
          <cell r="G77" t="str">
            <v>Grupos Étnicos - TIC</v>
          </cell>
          <cell r="H77">
            <v>5355</v>
          </cell>
          <cell r="I77" t="str">
            <v>Porcentaje de población indígena con acceso a TIC en Puntos y Kioscos Vive Digital,  atendida a través de estrategias de apropiación diferenciales.</v>
          </cell>
          <cell r="J77" t="str">
            <v>Producto</v>
          </cell>
          <cell r="K77" t="str">
            <v>Transversal</v>
          </cell>
          <cell r="L77" t="str">
            <v>NO</v>
          </cell>
          <cell r="M77" t="str">
            <v>NO</v>
          </cell>
          <cell r="N77" t="str">
            <v>SI</v>
          </cell>
          <cell r="O77" t="str">
            <v>SI</v>
          </cell>
          <cell r="P77" t="str">
            <v>Porcentaje</v>
          </cell>
          <cell r="Q77" t="str">
            <v>Trimestral</v>
          </cell>
          <cell r="R77" t="str">
            <v>Stock</v>
          </cell>
          <cell r="S77">
            <v>0</v>
          </cell>
          <cell r="T77">
            <v>0</v>
          </cell>
          <cell r="U77">
            <v>100</v>
          </cell>
          <cell r="V77">
            <v>100</v>
          </cell>
          <cell r="W77">
            <v>100</v>
          </cell>
          <cell r="X77">
            <v>100</v>
          </cell>
          <cell r="Y77">
            <v>0</v>
          </cell>
          <cell r="Z77">
            <v>0</v>
          </cell>
          <cell r="AA77">
            <v>0</v>
          </cell>
          <cell r="AB77">
            <v>0</v>
          </cell>
          <cell r="AC77">
            <v>42460.208333333299</v>
          </cell>
          <cell r="AD77">
            <v>42471.671921724497</v>
          </cell>
          <cell r="AE77" t="str">
            <v>Se requirió a los contratistas encargados de la operación del Proyecto Kioscos Vive Digital en la fase 2 y 3, para que incluyan contenidos con enfoque diferencial que fortalezcan las iniciativas propias de las Comunidades indígenas en relación a su comuni</v>
          </cell>
          <cell r="AF77">
            <v>42490.208333333299</v>
          </cell>
          <cell r="AG77">
            <v>42500.772815393502</v>
          </cell>
          <cell r="AH77" t="str">
            <v>Luis Fernando Lozano Mier</v>
          </cell>
          <cell r="AI77" t="str">
            <v>lflozano@mintic.gov.co</v>
          </cell>
          <cell r="AJ77">
            <v>30</v>
          </cell>
          <cell r="AK77">
            <v>42551.208333333299</v>
          </cell>
          <cell r="AL77">
            <v>-73</v>
          </cell>
        </row>
        <row r="78">
          <cell r="A78">
            <v>4831</v>
          </cell>
          <cell r="B78" t="str">
            <v>Todos por un Nuevo País</v>
          </cell>
          <cell r="C78" t="str">
            <v>Competitividad e infraestructura estratégica</v>
          </cell>
          <cell r="D78" t="str">
            <v>Promover las TIC como plataforma para la equidad, la educación y la competitividad</v>
          </cell>
          <cell r="E78" t="str">
            <v>TIC</v>
          </cell>
          <cell r="F78" t="str">
            <v>MINTIC</v>
          </cell>
          <cell r="G78" t="str">
            <v>Apropiación  de las Tecnologías de la Información y las Comunicaciones</v>
          </cell>
          <cell r="H78">
            <v>4831</v>
          </cell>
          <cell r="I78" t="str">
            <v>Personas capacitadas en TIC</v>
          </cell>
          <cell r="J78" t="str">
            <v>Producto</v>
          </cell>
          <cell r="K78" t="str">
            <v>Sectorial</v>
          </cell>
          <cell r="L78" t="str">
            <v>SI</v>
          </cell>
          <cell r="M78" t="str">
            <v>NO</v>
          </cell>
          <cell r="N78" t="str">
            <v>NO</v>
          </cell>
          <cell r="O78" t="str">
            <v>SI</v>
          </cell>
          <cell r="P78" t="str">
            <v>Personas</v>
          </cell>
          <cell r="Q78" t="str">
            <v>Trimestral</v>
          </cell>
          <cell r="R78" t="str">
            <v>Acumulado</v>
          </cell>
          <cell r="S78">
            <v>1450000</v>
          </cell>
          <cell r="T78">
            <v>27524</v>
          </cell>
          <cell r="U78">
            <v>440000</v>
          </cell>
          <cell r="V78">
            <v>457476</v>
          </cell>
          <cell r="W78">
            <v>430000</v>
          </cell>
          <cell r="X78">
            <v>1355000</v>
          </cell>
          <cell r="Y78">
            <v>0</v>
          </cell>
          <cell r="Z78">
            <v>0</v>
          </cell>
          <cell r="AA78">
            <v>1173685</v>
          </cell>
          <cell r="AB78">
            <v>86.62</v>
          </cell>
          <cell r="AC78">
            <v>42460.208333333299</v>
          </cell>
          <cell r="AD78">
            <v>42468.370254861104</v>
          </cell>
          <cell r="AE78" t="str">
            <v>Ciudadanía Digital es la iniciativa que desde la Dirección de Apropiación se lleva a cabo para capacitar en las TIC,sin embargo debido al aplazamiento presupuestal no se pudo contratar las tres estrategias planteadas para llevarlas a cabo. es por esto que</v>
          </cell>
          <cell r="AF78">
            <v>42490.208333333299</v>
          </cell>
          <cell r="AG78">
            <v>42500.415527777797</v>
          </cell>
          <cell r="AH78" t="str">
            <v>Adriana Correa Velásquez</v>
          </cell>
          <cell r="AI78" t="str">
            <v>acorrea@mintic.gov.co</v>
          </cell>
          <cell r="AJ78">
            <v>20</v>
          </cell>
          <cell r="AK78">
            <v>42551.208333333299</v>
          </cell>
          <cell r="AL78">
            <v>-63</v>
          </cell>
        </row>
        <row r="79">
          <cell r="A79">
            <v>4832</v>
          </cell>
          <cell r="B79" t="str">
            <v>Todos por un Nuevo País</v>
          </cell>
          <cell r="C79" t="str">
            <v>Competitividad e infraestructura estratégica</v>
          </cell>
          <cell r="D79" t="str">
            <v>Promover las TIC como plataforma para la equidad, la educación y la competitividad</v>
          </cell>
          <cell r="E79" t="str">
            <v>TIC</v>
          </cell>
          <cell r="F79" t="str">
            <v>MINTIC</v>
          </cell>
          <cell r="G79" t="str">
            <v>Apropiación  de las Tecnologías de la Información y las Comunicaciones</v>
          </cell>
          <cell r="H79">
            <v>4832</v>
          </cell>
          <cell r="I79" t="str">
            <v>Personas sensibilizadas en uso responsable de TIC</v>
          </cell>
          <cell r="J79" t="str">
            <v>Producto</v>
          </cell>
          <cell r="K79" t="str">
            <v>Sectorial</v>
          </cell>
          <cell r="L79" t="str">
            <v>SI</v>
          </cell>
          <cell r="M79" t="str">
            <v>NO</v>
          </cell>
          <cell r="N79" t="str">
            <v>NO</v>
          </cell>
          <cell r="O79" t="str">
            <v>SI</v>
          </cell>
          <cell r="P79" t="str">
            <v>Personas</v>
          </cell>
          <cell r="Q79" t="str">
            <v>Mensual</v>
          </cell>
          <cell r="R79" t="str">
            <v>Acumulado</v>
          </cell>
          <cell r="S79">
            <v>600000</v>
          </cell>
          <cell r="T79">
            <v>340000</v>
          </cell>
          <cell r="U79">
            <v>360000</v>
          </cell>
          <cell r="V79">
            <v>380000</v>
          </cell>
          <cell r="W79">
            <v>405700</v>
          </cell>
          <cell r="X79">
            <v>1485700</v>
          </cell>
          <cell r="Y79">
            <v>183846</v>
          </cell>
          <cell r="Z79">
            <v>51.07</v>
          </cell>
          <cell r="AA79">
            <v>1211782</v>
          </cell>
          <cell r="AB79">
            <v>81.56</v>
          </cell>
          <cell r="AC79">
            <v>42490.208333333299</v>
          </cell>
          <cell r="AD79">
            <v>42493.336309293998</v>
          </cell>
          <cell r="AE79" t="str">
            <v>La sensibilización es un proceso de comunicación, activo y creativo, que promueve transformaciones o cambios de comportamientos en la sociedad. Busca generar conciencia sobre la importancia de desenvolverse e interactuar responsablemente con las TIC. En T</v>
          </cell>
          <cell r="AF79">
            <v>42490.208333333299</v>
          </cell>
          <cell r="AG79">
            <v>42493.336309143502</v>
          </cell>
          <cell r="AH79" t="str">
            <v>Adriana Correa Velásquez</v>
          </cell>
          <cell r="AI79" t="str">
            <v>acorrea@mintic.gov.co</v>
          </cell>
          <cell r="AJ79">
            <v>8</v>
          </cell>
          <cell r="AK79">
            <v>42520.208333333299</v>
          </cell>
          <cell r="AL79">
            <v>-21</v>
          </cell>
        </row>
        <row r="80">
          <cell r="A80">
            <v>4833</v>
          </cell>
          <cell r="B80" t="str">
            <v>Todos por un Nuevo País</v>
          </cell>
          <cell r="C80" t="str">
            <v>Competitividad e infraestructura estratégica</v>
          </cell>
          <cell r="D80" t="str">
            <v>Promover las TIC como plataforma para la equidad, la educación y la competitividad</v>
          </cell>
          <cell r="E80" t="str">
            <v>TIC</v>
          </cell>
          <cell r="F80" t="str">
            <v>MINTIC</v>
          </cell>
          <cell r="G80" t="str">
            <v>Apropiación  de las Tecnologías de la Información y las Comunicaciones</v>
          </cell>
          <cell r="H80">
            <v>4833</v>
          </cell>
          <cell r="I80" t="str">
            <v>Nuevas personas sensibilizadas por el Programa RedVolución</v>
          </cell>
          <cell r="J80" t="str">
            <v>Producto</v>
          </cell>
          <cell r="K80" t="str">
            <v>Sectorial</v>
          </cell>
          <cell r="L80" t="str">
            <v>SI</v>
          </cell>
          <cell r="M80" t="str">
            <v>NO</v>
          </cell>
          <cell r="N80" t="str">
            <v>NO</v>
          </cell>
          <cell r="O80" t="str">
            <v>SI</v>
          </cell>
          <cell r="P80" t="str">
            <v>Personas</v>
          </cell>
          <cell r="Q80" t="str">
            <v>Semestral</v>
          </cell>
          <cell r="R80" t="str">
            <v>Acumulado</v>
          </cell>
          <cell r="S80">
            <v>13390</v>
          </cell>
          <cell r="T80">
            <v>104861</v>
          </cell>
          <cell r="U80">
            <v>197139</v>
          </cell>
          <cell r="V80">
            <v>197139</v>
          </cell>
          <cell r="W80">
            <v>104861</v>
          </cell>
          <cell r="X80">
            <v>604000</v>
          </cell>
          <cell r="Y80">
            <v>0</v>
          </cell>
          <cell r="Z80">
            <v>0</v>
          </cell>
          <cell r="AA80">
            <v>0</v>
          </cell>
          <cell r="AB80">
            <v>0</v>
          </cell>
          <cell r="AC80">
            <v>0</v>
          </cell>
          <cell r="AD80">
            <v>0</v>
          </cell>
          <cell r="AE80" t="str">
            <v>Para lograr sensibilizar personas a través de las iniciativa de Redvolución, es necesario vincular instituciones educativas que quieran que sus alumnos presten servicio social obligatorio, u otros metodos de atención a la comunidad a través de Redvolución</v>
          </cell>
          <cell r="AF80">
            <v>42490.208333333299</v>
          </cell>
          <cell r="AG80">
            <v>42493.3372568634</v>
          </cell>
          <cell r="AH80" t="str">
            <v>Adriana Correa Velásquez</v>
          </cell>
          <cell r="AI80" t="str">
            <v>acorrea@mintic.gov.co</v>
          </cell>
          <cell r="AJ80">
            <v>15</v>
          </cell>
          <cell r="AK80">
            <v>0</v>
          </cell>
          <cell r="AL80">
            <v>0</v>
          </cell>
        </row>
        <row r="81">
          <cell r="A81">
            <v>4834</v>
          </cell>
          <cell r="B81" t="str">
            <v>Todos por un Nuevo País</v>
          </cell>
          <cell r="C81" t="str">
            <v>Competitividad e infraestructura estratégica</v>
          </cell>
          <cell r="D81" t="str">
            <v>Promover las TIC como plataforma para la equidad, la educación y la competitividad</v>
          </cell>
          <cell r="E81" t="str">
            <v>TIC</v>
          </cell>
          <cell r="F81" t="str">
            <v>MINTIC</v>
          </cell>
          <cell r="G81" t="str">
            <v>Apropiación  de las Tecnologías de la Información y las Comunicaciones</v>
          </cell>
          <cell r="H81">
            <v>4834</v>
          </cell>
          <cell r="I81" t="str">
            <v>Descargas del software ConverTIC</v>
          </cell>
          <cell r="J81" t="str">
            <v>Producto</v>
          </cell>
          <cell r="K81" t="str">
            <v>Sectorial</v>
          </cell>
          <cell r="L81" t="str">
            <v>SI</v>
          </cell>
          <cell r="M81" t="str">
            <v>NO</v>
          </cell>
          <cell r="N81" t="str">
            <v>NO</v>
          </cell>
          <cell r="O81" t="str">
            <v>SI</v>
          </cell>
          <cell r="P81" t="str">
            <v>Descargas</v>
          </cell>
          <cell r="Q81" t="str">
            <v>Trimestral</v>
          </cell>
          <cell r="R81" t="str">
            <v>Acumulado</v>
          </cell>
          <cell r="S81">
            <v>100000</v>
          </cell>
          <cell r="T81">
            <v>120000</v>
          </cell>
          <cell r="U81">
            <v>140000</v>
          </cell>
          <cell r="V81">
            <v>140000</v>
          </cell>
          <cell r="W81">
            <v>0</v>
          </cell>
          <cell r="X81">
            <v>400000</v>
          </cell>
          <cell r="Y81">
            <v>3976</v>
          </cell>
          <cell r="Z81">
            <v>2.84</v>
          </cell>
          <cell r="AA81">
            <v>66161</v>
          </cell>
          <cell r="AB81">
            <v>16.54</v>
          </cell>
          <cell r="AC81">
            <v>42460.208333333299</v>
          </cell>
          <cell r="AD81">
            <v>42493.338423842601</v>
          </cell>
          <cell r="AE81" t="str">
            <v>Durante el mes de abril se han logrado 663 descargas del Software Jaws y Magic de la iniciativa Convertic. llegando a 4639 descargas. Adicionalmente se esta realizando una alianza con el INCI, quienes van a formar a personas en el uso del software para qu</v>
          </cell>
          <cell r="AF81">
            <v>42490.208333333299</v>
          </cell>
          <cell r="AG81">
            <v>42493.338423692097</v>
          </cell>
          <cell r="AH81" t="str">
            <v>Adriana Correa Velásquez</v>
          </cell>
          <cell r="AI81" t="str">
            <v>acorrea@mintic.gov.co</v>
          </cell>
          <cell r="AJ81">
            <v>20</v>
          </cell>
          <cell r="AK81">
            <v>42551.208333333299</v>
          </cell>
          <cell r="AL81">
            <v>-63</v>
          </cell>
        </row>
        <row r="82">
          <cell r="A82">
            <v>4835</v>
          </cell>
          <cell r="B82" t="str">
            <v>Todos por un Nuevo País</v>
          </cell>
          <cell r="C82" t="str">
            <v>Competitividad e infraestructura estratégica</v>
          </cell>
          <cell r="D82" t="str">
            <v>Promover las TIC como plataforma para la equidad, la educación y la competitividad</v>
          </cell>
          <cell r="E82" t="str">
            <v>TIC</v>
          </cell>
          <cell r="F82" t="str">
            <v>MINTIC</v>
          </cell>
          <cell r="G82" t="str">
            <v>Apropiación  de las Tecnologías de la Información y las Comunicaciones</v>
          </cell>
          <cell r="H82">
            <v>4835</v>
          </cell>
          <cell r="I82" t="str">
            <v>Personas teletrabajando en el país</v>
          </cell>
          <cell r="J82" t="str">
            <v>Producto</v>
          </cell>
          <cell r="K82" t="str">
            <v>Sectorial</v>
          </cell>
          <cell r="L82" t="str">
            <v>SI</v>
          </cell>
          <cell r="M82" t="str">
            <v>NO</v>
          </cell>
          <cell r="N82" t="str">
            <v>NO</v>
          </cell>
          <cell r="O82" t="str">
            <v>SI</v>
          </cell>
          <cell r="P82" t="str">
            <v>Personas</v>
          </cell>
          <cell r="Q82" t="str">
            <v>Anual</v>
          </cell>
          <cell r="R82" t="str">
            <v>Capacidad</v>
          </cell>
          <cell r="S82">
            <v>31553</v>
          </cell>
          <cell r="T82">
            <v>55813</v>
          </cell>
          <cell r="U82">
            <v>79883</v>
          </cell>
          <cell r="V82">
            <v>103953</v>
          </cell>
          <cell r="W82">
            <v>120000</v>
          </cell>
          <cell r="X82">
            <v>120000</v>
          </cell>
          <cell r="Y82">
            <v>0</v>
          </cell>
          <cell r="Z82">
            <v>0</v>
          </cell>
          <cell r="AA82">
            <v>0</v>
          </cell>
          <cell r="AB82">
            <v>0</v>
          </cell>
          <cell r="AC82">
            <v>0</v>
          </cell>
          <cell r="AD82">
            <v>0</v>
          </cell>
          <cell r="AE82" t="str">
            <v>En cada mes se ha logrado establecer contacto con nuevas gobernaciones y alcaldías en departamentos como: Huila, Tolima, César, Atlántico, Caldas, norte de Santander y Boyacá. No obstante, también se ha reactivado el Teletrabajo en el sector privado, esto</v>
          </cell>
          <cell r="AF82">
            <v>42490.208333333299</v>
          </cell>
          <cell r="AG82">
            <v>42501.491813043998</v>
          </cell>
          <cell r="AH82" t="str">
            <v>Adriana Correa Velásquez</v>
          </cell>
          <cell r="AI82" t="str">
            <v>acorrea@mintic.gov.co</v>
          </cell>
          <cell r="AJ82">
            <v>20</v>
          </cell>
          <cell r="AK82">
            <v>0</v>
          </cell>
          <cell r="AL82">
            <v>0</v>
          </cell>
        </row>
        <row r="83">
          <cell r="A83">
            <v>4836</v>
          </cell>
          <cell r="B83" t="str">
            <v>Todos por un Nuevo País</v>
          </cell>
          <cell r="C83" t="str">
            <v>Competitividad e infraestructura estratégica</v>
          </cell>
          <cell r="D83" t="str">
            <v>Promover las TIC como plataforma para la equidad, la educación y la competitividad</v>
          </cell>
          <cell r="E83" t="str">
            <v>TIC</v>
          </cell>
          <cell r="F83" t="str">
            <v>MINTIC</v>
          </cell>
          <cell r="G83" t="str">
            <v>Apropiación  de las Tecnologías de la Información y las Comunicaciones</v>
          </cell>
          <cell r="H83">
            <v>4836</v>
          </cell>
          <cell r="I83" t="str">
            <v>Conexiones a internet de banda ancha</v>
          </cell>
          <cell r="J83" t="str">
            <v>Resultado</v>
          </cell>
          <cell r="K83" t="str">
            <v>Sectorial</v>
          </cell>
          <cell r="L83" t="str">
            <v>SI</v>
          </cell>
          <cell r="M83" t="str">
            <v>NO</v>
          </cell>
          <cell r="N83" t="str">
            <v>NO</v>
          </cell>
          <cell r="O83" t="str">
            <v>SI</v>
          </cell>
          <cell r="P83" t="str">
            <v>Millones de conexiones</v>
          </cell>
          <cell r="Q83" t="str">
            <v>Trimestral</v>
          </cell>
          <cell r="R83" t="str">
            <v>Capacidad</v>
          </cell>
          <cell r="S83">
            <v>9.6999999999999993</v>
          </cell>
          <cell r="T83">
            <v>12</v>
          </cell>
          <cell r="U83">
            <v>15</v>
          </cell>
          <cell r="V83">
            <v>19</v>
          </cell>
          <cell r="W83">
            <v>27</v>
          </cell>
          <cell r="X83">
            <v>27</v>
          </cell>
          <cell r="Y83">
            <v>0</v>
          </cell>
          <cell r="Z83">
            <v>0</v>
          </cell>
          <cell r="AA83">
            <v>0</v>
          </cell>
          <cell r="AB83">
            <v>0</v>
          </cell>
          <cell r="AC83">
            <v>0</v>
          </cell>
          <cell r="AD83">
            <v>0</v>
          </cell>
          <cell r="AE83" t="str">
            <v>El Boletín Trimestral de las TIC del cuarto trimestre de 2015 publicado en abril de 2016, da cuenta que en Colombia finalizó el año 2015 con 12,4 Millones de Conexiones a Internet Banda Ancha y un índice de penetración del 25,8%. Por otro lado, durante el</v>
          </cell>
          <cell r="AF83">
            <v>42490.208333333299</v>
          </cell>
          <cell r="AG83">
            <v>42501.471533715303</v>
          </cell>
          <cell r="AH83" t="str">
            <v>Marianella Bernal Parada</v>
          </cell>
          <cell r="AI83" t="str">
            <v>marianella.bernal@cormagdalena.gov.co</v>
          </cell>
          <cell r="AJ83">
            <v>60</v>
          </cell>
          <cell r="AK83">
            <v>0</v>
          </cell>
          <cell r="AL83">
            <v>0</v>
          </cell>
        </row>
        <row r="84">
          <cell r="A84">
            <v>5130</v>
          </cell>
          <cell r="B84" t="str">
            <v>Todos por un Nuevo País</v>
          </cell>
          <cell r="C84" t="str">
            <v>Competitividad e infraestructura estratégica</v>
          </cell>
          <cell r="D84" t="str">
            <v>Promover las TIC como plataforma para la equidad, la educación y la competitividad</v>
          </cell>
          <cell r="E84" t="str">
            <v>TIC</v>
          </cell>
          <cell r="F84" t="str">
            <v>MINTIC</v>
          </cell>
          <cell r="G84" t="str">
            <v>Apropiación  de las Tecnologías de la Información y las Comunicaciones</v>
          </cell>
          <cell r="H84">
            <v>5130</v>
          </cell>
          <cell r="I84" t="str">
            <v>Hogares de estrato 1 y 2 beneficiarios de Conexiones digitales (millones)</v>
          </cell>
          <cell r="J84" t="str">
            <v>Resultado</v>
          </cell>
          <cell r="K84" t="str">
            <v>Sectorial</v>
          </cell>
          <cell r="L84" t="str">
            <v>SI</v>
          </cell>
          <cell r="M84" t="str">
            <v>SI</v>
          </cell>
          <cell r="N84" t="str">
            <v>NO</v>
          </cell>
          <cell r="O84" t="str">
            <v>SI</v>
          </cell>
          <cell r="P84" t="str">
            <v>Conexiones a Internet</v>
          </cell>
          <cell r="Q84" t="str">
            <v>Semestral</v>
          </cell>
          <cell r="R84" t="str">
            <v>Capacidad</v>
          </cell>
          <cell r="S84">
            <v>2.1</v>
          </cell>
          <cell r="T84">
            <v>2.1</v>
          </cell>
          <cell r="U84">
            <v>2.13</v>
          </cell>
          <cell r="V84">
            <v>2.4300000000000002</v>
          </cell>
          <cell r="W84">
            <v>2.7</v>
          </cell>
          <cell r="X84">
            <v>2.7</v>
          </cell>
          <cell r="Y84">
            <v>0</v>
          </cell>
          <cell r="Z84">
            <v>0</v>
          </cell>
          <cell r="AA84">
            <v>0</v>
          </cell>
          <cell r="AB84">
            <v>0</v>
          </cell>
          <cell r="AC84">
            <v>0</v>
          </cell>
          <cell r="AD84">
            <v>0</v>
          </cell>
          <cell r="AE84" t="str">
            <v>Para el proyecto Conexiones Digitales II, de acuerdo con lo establecido como meta 3 del Anexo Técnico, tanto de la Licitación Pública como de la Selección Abreviada, los contratistas presentaron para revisión por parte de la interventoría los siguientes d</v>
          </cell>
          <cell r="AF84">
            <v>42490.208333333299</v>
          </cell>
          <cell r="AG84">
            <v>42501.428956909702</v>
          </cell>
          <cell r="AH84" t="str">
            <v>Luis Fernando Lozano Mier</v>
          </cell>
          <cell r="AI84" t="str">
            <v>lflozano@mintic.gov.co</v>
          </cell>
          <cell r="AJ84">
            <v>90</v>
          </cell>
          <cell r="AK84">
            <v>0</v>
          </cell>
          <cell r="AL84">
            <v>0</v>
          </cell>
        </row>
        <row r="85">
          <cell r="A85">
            <v>4843</v>
          </cell>
          <cell r="B85" t="str">
            <v>Todos por un Nuevo País</v>
          </cell>
          <cell r="C85" t="str">
            <v>Competitividad e infraestructura estratégica</v>
          </cell>
          <cell r="D85" t="str">
            <v>Promover las TIC como plataforma para la equidad, la educación y la competitividad</v>
          </cell>
          <cell r="E85" t="str">
            <v>TIC</v>
          </cell>
          <cell r="F85" t="str">
            <v>MINTIC</v>
          </cell>
          <cell r="G85" t="str">
            <v>Apropiación  de las Tecnologías de la Información y las Comunicaciones</v>
          </cell>
          <cell r="H85">
            <v>4843</v>
          </cell>
          <cell r="I85" t="str">
            <v>Cobertura nacional de televisión digital (terrestre y DTH)</v>
          </cell>
          <cell r="J85" t="str">
            <v>Gestión</v>
          </cell>
          <cell r="K85" t="str">
            <v>Sectorial</v>
          </cell>
          <cell r="L85" t="str">
            <v>SI</v>
          </cell>
          <cell r="M85" t="str">
            <v>NO</v>
          </cell>
          <cell r="N85" t="str">
            <v>NO</v>
          </cell>
          <cell r="O85" t="str">
            <v>SI</v>
          </cell>
          <cell r="P85" t="str">
            <v>Porcentaje</v>
          </cell>
          <cell r="Q85" t="str">
            <v>Anual</v>
          </cell>
          <cell r="R85" t="str">
            <v>Capacidad</v>
          </cell>
          <cell r="S85">
            <v>62.5</v>
          </cell>
          <cell r="T85">
            <v>70.3</v>
          </cell>
          <cell r="U85">
            <v>86.9</v>
          </cell>
          <cell r="V85">
            <v>86.9</v>
          </cell>
          <cell r="W85">
            <v>100</v>
          </cell>
          <cell r="X85">
            <v>100</v>
          </cell>
          <cell r="Y85">
            <v>0</v>
          </cell>
          <cell r="Z85">
            <v>0</v>
          </cell>
          <cell r="AA85">
            <v>0</v>
          </cell>
          <cell r="AB85">
            <v>0</v>
          </cell>
          <cell r="AC85">
            <v>0</v>
          </cell>
          <cell r="AD85">
            <v>0</v>
          </cell>
          <cell r="AE85" t="str">
            <v>RTVC definió el nuevo cronograma de ejecución de la fase de implementación de TDT, denominada Fase III con la cual se dará cobertura a la población del municipio de Buenaventura. Con base en dicho cronograma la ANTV definirá el plan de acción para el cump</v>
          </cell>
          <cell r="AF85">
            <v>42490.208333333299</v>
          </cell>
          <cell r="AG85">
            <v>42500.419543784701</v>
          </cell>
          <cell r="AH85" t="str">
            <v>Angela Mora Soto</v>
          </cell>
          <cell r="AI85" t="str">
            <v>angela.mora@antv.gov.co</v>
          </cell>
          <cell r="AJ85">
            <v>30</v>
          </cell>
          <cell r="AK85">
            <v>0</v>
          </cell>
          <cell r="AL85">
            <v>0</v>
          </cell>
        </row>
        <row r="86">
          <cell r="A86">
            <v>4844</v>
          </cell>
          <cell r="B86" t="str">
            <v>Todos por un Nuevo País</v>
          </cell>
          <cell r="C86" t="str">
            <v>Competitividad e infraestructura estratégica</v>
          </cell>
          <cell r="D86" t="str">
            <v>Promover las TIC como plataforma para la equidad, la educación y la competitividad</v>
          </cell>
          <cell r="E86" t="str">
            <v>TIC</v>
          </cell>
          <cell r="F86" t="str">
            <v>MINTIC</v>
          </cell>
          <cell r="G86" t="str">
            <v>Apropiación  de las Tecnologías de la Información y las Comunicaciones</v>
          </cell>
          <cell r="H86">
            <v>4844</v>
          </cell>
          <cell r="I86" t="str">
            <v>Profesores y estudiantes con acceso a un equipo terminal</v>
          </cell>
          <cell r="J86" t="str">
            <v>Producto</v>
          </cell>
          <cell r="K86" t="str">
            <v>Sectorial</v>
          </cell>
          <cell r="L86" t="str">
            <v>SI</v>
          </cell>
          <cell r="M86" t="str">
            <v>NO</v>
          </cell>
          <cell r="N86" t="str">
            <v>NO</v>
          </cell>
          <cell r="O86" t="str">
            <v>SI</v>
          </cell>
          <cell r="P86" t="str">
            <v>Docentes y estudiantes</v>
          </cell>
          <cell r="Q86" t="str">
            <v>Mensual</v>
          </cell>
          <cell r="R86" t="str">
            <v>Acumulado</v>
          </cell>
          <cell r="S86">
            <v>8215351</v>
          </cell>
          <cell r="T86">
            <v>865000</v>
          </cell>
          <cell r="U86">
            <v>2595000</v>
          </cell>
          <cell r="V86">
            <v>3460000</v>
          </cell>
          <cell r="W86">
            <v>1730000</v>
          </cell>
          <cell r="X86">
            <v>8650000</v>
          </cell>
          <cell r="Y86">
            <v>7396</v>
          </cell>
          <cell r="Z86">
            <v>0.28499999999999998</v>
          </cell>
          <cell r="AA86">
            <v>3375106</v>
          </cell>
          <cell r="AB86">
            <v>39.018999999999998</v>
          </cell>
          <cell r="AC86">
            <v>42490.208333333299</v>
          </cell>
          <cell r="AD86">
            <v>42500.4386190972</v>
          </cell>
          <cell r="AE86" t="str">
            <v>Durante el año 2016 se han beneficiado 7.396 estudiantes y docentes con la entrega de terminales en sedes educativas, bibliotecas y casas de la cultura de los cuales 1.592 fueron beneficiados durante el mes de abril de 2016 en los departamentos de Antioqu</v>
          </cell>
          <cell r="AF86">
            <v>42490.208333333299</v>
          </cell>
          <cell r="AG86">
            <v>42500.438618946799</v>
          </cell>
          <cell r="AH86" t="str">
            <v>Reynel Fernando Bedoya</v>
          </cell>
          <cell r="AI86" t="str">
            <v>rfbedoya@cpe.gov.co</v>
          </cell>
          <cell r="AJ86">
            <v>0</v>
          </cell>
          <cell r="AK86">
            <v>42520.208333333299</v>
          </cell>
          <cell r="AL86">
            <v>-13</v>
          </cell>
        </row>
        <row r="87">
          <cell r="A87">
            <v>4845</v>
          </cell>
          <cell r="B87" t="str">
            <v>Todos por un Nuevo País</v>
          </cell>
          <cell r="C87" t="str">
            <v>Competitividad e infraestructura estratégica</v>
          </cell>
          <cell r="D87" t="str">
            <v>Promover las TIC como plataforma para la equidad, la educación y la competitividad</v>
          </cell>
          <cell r="E87" t="str">
            <v>TIC</v>
          </cell>
          <cell r="F87" t="str">
            <v>MINTIC</v>
          </cell>
          <cell r="G87" t="str">
            <v>Apropiación  de las Tecnologías de la Información y las Comunicaciones</v>
          </cell>
          <cell r="H87">
            <v>4845</v>
          </cell>
          <cell r="I87" t="str">
            <v>Terminales comprados y subsidiados para escuelas, estudiantes y doncentes</v>
          </cell>
          <cell r="J87" t="str">
            <v>Gestión</v>
          </cell>
          <cell r="K87" t="str">
            <v>Sectorial</v>
          </cell>
          <cell r="L87" t="str">
            <v>SI</v>
          </cell>
          <cell r="M87" t="str">
            <v>NO</v>
          </cell>
          <cell r="N87" t="str">
            <v>NO</v>
          </cell>
          <cell r="O87" t="str">
            <v>SI</v>
          </cell>
          <cell r="P87" t="str">
            <v>Terminales</v>
          </cell>
          <cell r="Q87" t="str">
            <v>Mensual</v>
          </cell>
          <cell r="R87" t="str">
            <v>Acumulado</v>
          </cell>
          <cell r="S87">
            <v>841435</v>
          </cell>
          <cell r="T87">
            <v>560000</v>
          </cell>
          <cell r="U87">
            <v>403000</v>
          </cell>
          <cell r="V87">
            <v>514000</v>
          </cell>
          <cell r="W87">
            <v>523000</v>
          </cell>
          <cell r="X87">
            <v>2000000</v>
          </cell>
          <cell r="Y87">
            <v>8875</v>
          </cell>
          <cell r="Z87">
            <v>2.202</v>
          </cell>
          <cell r="AA87">
            <v>623926</v>
          </cell>
          <cell r="AB87">
            <v>31.196000000000002</v>
          </cell>
          <cell r="AC87">
            <v>42490.208333333299</v>
          </cell>
          <cell r="AD87">
            <v>42500.4298164352</v>
          </cell>
          <cell r="AE87" t="str">
            <v>Durante el año 2016 se han entregado 8.875 terminales en sedes educativas, casas de la cultura y bibliotecas para uso de estudiantes y docentes distribuidas de la siguiente forma: 2.250 en sedes educativas para uso de estudiantes, 50 en bibliotecas y casa</v>
          </cell>
          <cell r="AF87">
            <v>42490.208333333299</v>
          </cell>
          <cell r="AG87">
            <v>42500.429816319403</v>
          </cell>
          <cell r="AH87" t="str">
            <v>Reynel Fernando Bedoya</v>
          </cell>
          <cell r="AI87" t="str">
            <v>rfbedoya@cpe.gov.co</v>
          </cell>
          <cell r="AJ87">
            <v>0</v>
          </cell>
          <cell r="AK87">
            <v>42520.208333333299</v>
          </cell>
          <cell r="AL87">
            <v>-13</v>
          </cell>
        </row>
        <row r="88">
          <cell r="A88">
            <v>4846</v>
          </cell>
          <cell r="B88" t="str">
            <v>Todos por un Nuevo País</v>
          </cell>
          <cell r="C88" t="str">
            <v>Competitividad e infraestructura estratégica</v>
          </cell>
          <cell r="D88" t="str">
            <v>Promover las TIC como plataforma para la equidad, la educación y la competitividad</v>
          </cell>
          <cell r="E88" t="str">
            <v>TIC</v>
          </cell>
          <cell r="F88" t="str">
            <v>MINTIC</v>
          </cell>
          <cell r="G88" t="str">
            <v>Apropiación  de las Tecnologías de la Información y las Comunicaciones</v>
          </cell>
          <cell r="H88">
            <v>4846</v>
          </cell>
          <cell r="I88" t="str">
            <v>Docentes formados en TIC</v>
          </cell>
          <cell r="J88" t="str">
            <v>Producto</v>
          </cell>
          <cell r="K88" t="str">
            <v>Sectorial</v>
          </cell>
          <cell r="L88" t="str">
            <v>SI</v>
          </cell>
          <cell r="M88" t="str">
            <v>NO</v>
          </cell>
          <cell r="N88" t="str">
            <v>NO</v>
          </cell>
          <cell r="O88" t="str">
            <v>SI</v>
          </cell>
          <cell r="P88" t="str">
            <v>Docentes</v>
          </cell>
          <cell r="Q88" t="str">
            <v>Anual</v>
          </cell>
          <cell r="R88" t="str">
            <v>Acumulado</v>
          </cell>
          <cell r="S88">
            <v>73060</v>
          </cell>
          <cell r="T88">
            <v>44200</v>
          </cell>
          <cell r="U88">
            <v>98400</v>
          </cell>
          <cell r="V88">
            <v>126200</v>
          </cell>
          <cell r="W88">
            <v>49200</v>
          </cell>
          <cell r="X88">
            <v>318000</v>
          </cell>
          <cell r="Y88">
            <v>0</v>
          </cell>
          <cell r="Z88">
            <v>0</v>
          </cell>
          <cell r="AA88">
            <v>0</v>
          </cell>
          <cell r="AB88">
            <v>0</v>
          </cell>
          <cell r="AC88">
            <v>0</v>
          </cell>
          <cell r="AD88">
            <v>0</v>
          </cell>
          <cell r="AE88" t="str">
            <v>Durante el mes de abril se diplomaron 6.150 docentes en el diplomado de competencias TIC correspondientes al rezago de la meta del año 2015. Con este avance se cumple con la meta rezagada llegando a un total de 25.258 docentes diplomados que cumplieron co</v>
          </cell>
          <cell r="AF88">
            <v>42490.208333333299</v>
          </cell>
          <cell r="AG88">
            <v>42500.4360354167</v>
          </cell>
          <cell r="AH88" t="str">
            <v>Reynel Fernando Bedoya</v>
          </cell>
          <cell r="AI88" t="str">
            <v>rfbedoya@cpe.gov.co</v>
          </cell>
          <cell r="AJ88">
            <v>0</v>
          </cell>
          <cell r="AK88">
            <v>0</v>
          </cell>
          <cell r="AL88">
            <v>0</v>
          </cell>
        </row>
        <row r="89">
          <cell r="A89">
            <v>4847</v>
          </cell>
          <cell r="B89" t="str">
            <v>Todos por un Nuevo País</v>
          </cell>
          <cell r="C89" t="str">
            <v>Competitividad e infraestructura estratégica</v>
          </cell>
          <cell r="D89" t="str">
            <v>Promover las TIC como plataforma para la equidad, la educación y la competitividad</v>
          </cell>
          <cell r="E89" t="str">
            <v>TIC</v>
          </cell>
          <cell r="F89" t="str">
            <v>MINTIC</v>
          </cell>
          <cell r="G89" t="str">
            <v>Apropiación  de las Tecnologías de la Información y las Comunicaciones</v>
          </cell>
          <cell r="H89">
            <v>4847</v>
          </cell>
          <cell r="I89" t="str">
            <v>Toneladas de equipos demanufacturados</v>
          </cell>
          <cell r="J89" t="str">
            <v>Producto</v>
          </cell>
          <cell r="K89" t="str">
            <v>Sectorial</v>
          </cell>
          <cell r="L89" t="str">
            <v>SI</v>
          </cell>
          <cell r="M89" t="str">
            <v>NO</v>
          </cell>
          <cell r="N89" t="str">
            <v>NO</v>
          </cell>
          <cell r="O89" t="str">
            <v>SI</v>
          </cell>
          <cell r="P89" t="str">
            <v>Pendiente</v>
          </cell>
          <cell r="Q89" t="str">
            <v>Mensual</v>
          </cell>
          <cell r="R89" t="str">
            <v>Acumulado</v>
          </cell>
          <cell r="S89">
            <v>2307</v>
          </cell>
          <cell r="T89">
            <v>246</v>
          </cell>
          <cell r="U89">
            <v>656</v>
          </cell>
          <cell r="V89">
            <v>656</v>
          </cell>
          <cell r="W89">
            <v>492</v>
          </cell>
          <cell r="X89">
            <v>2050</v>
          </cell>
          <cell r="Y89">
            <v>138.78</v>
          </cell>
          <cell r="Z89">
            <v>21.155000000000001</v>
          </cell>
          <cell r="AA89">
            <v>460.22</v>
          </cell>
          <cell r="AB89">
            <v>22.45</v>
          </cell>
          <cell r="AC89">
            <v>42490.208333333299</v>
          </cell>
          <cell r="AD89">
            <v>42500.435026655097</v>
          </cell>
          <cell r="AE89" t="str">
            <v>Durante el año 2016 se han demanufacturado 138,78 toneladas de residuos electrónicos equivalentes a 6.770 equipos obsoletos. Durante el mes de abril de 2016 se demanufacturaron 64,69 toneladas de residuos electrónicos correspondientes a 3.155 equipos obso</v>
          </cell>
          <cell r="AF89">
            <v>42490.208333333299</v>
          </cell>
          <cell r="AG89">
            <v>42500.435026504601</v>
          </cell>
          <cell r="AH89" t="str">
            <v>Reynel Fernando Bedoya</v>
          </cell>
          <cell r="AI89" t="str">
            <v>rfbedoya@cpe.gov.co</v>
          </cell>
          <cell r="AJ89">
            <v>0</v>
          </cell>
          <cell r="AK89">
            <v>42520.208333333299</v>
          </cell>
          <cell r="AL89">
            <v>-13</v>
          </cell>
        </row>
        <row r="90">
          <cell r="A90">
            <v>4848</v>
          </cell>
          <cell r="B90" t="str">
            <v>Todos por un Nuevo País</v>
          </cell>
          <cell r="C90" t="str">
            <v>Competitividad e infraestructura estratégica</v>
          </cell>
          <cell r="D90" t="str">
            <v>Promover las TIC como plataforma para la equidad, la educación y la competitividad</v>
          </cell>
          <cell r="E90" t="str">
            <v>TIC</v>
          </cell>
          <cell r="F90" t="str">
            <v>MINTIC</v>
          </cell>
          <cell r="G90" t="str">
            <v>Apropiación  de las Tecnologías de la Información y las Comunicaciones</v>
          </cell>
          <cell r="H90">
            <v>4848</v>
          </cell>
          <cell r="I90" t="str">
            <v>Terminales por cada 100 habitantes</v>
          </cell>
          <cell r="J90" t="str">
            <v>Resultado</v>
          </cell>
          <cell r="K90" t="str">
            <v>Sectorial</v>
          </cell>
          <cell r="L90" t="str">
            <v>SI</v>
          </cell>
          <cell r="M90" t="str">
            <v>NO</v>
          </cell>
          <cell r="N90" t="str">
            <v>NO</v>
          </cell>
          <cell r="O90" t="str">
            <v>SI</v>
          </cell>
          <cell r="P90" t="str">
            <v>Porcentaje</v>
          </cell>
          <cell r="Q90" t="str">
            <v>Anual</v>
          </cell>
          <cell r="R90" t="str">
            <v>Capacidad</v>
          </cell>
          <cell r="S90">
            <v>34</v>
          </cell>
          <cell r="T90">
            <v>38</v>
          </cell>
          <cell r="U90">
            <v>42</v>
          </cell>
          <cell r="V90">
            <v>46</v>
          </cell>
          <cell r="W90">
            <v>50</v>
          </cell>
          <cell r="X90">
            <v>50</v>
          </cell>
          <cell r="Y90">
            <v>0</v>
          </cell>
          <cell r="Z90">
            <v>0</v>
          </cell>
          <cell r="AA90">
            <v>0</v>
          </cell>
          <cell r="AB90">
            <v>0</v>
          </cell>
          <cell r="AC90">
            <v>0</v>
          </cell>
          <cell r="AD90">
            <v>0</v>
          </cell>
          <cell r="AE90" t="str">
            <v>Se realizaron reuniones con actores del sector privado (específicamente con empresas del sector REAL) en one to one para incentivar la demanda de soluciones tecnológicas, con el fin de potenciar la demanda y generar una dinámica de adquisición masiva de t</v>
          </cell>
          <cell r="AF90">
            <v>42400.208333333299</v>
          </cell>
          <cell r="AG90">
            <v>42409.521291782403</v>
          </cell>
          <cell r="AH90" t="str">
            <v>Marianella Bernal Parada</v>
          </cell>
          <cell r="AI90" t="str">
            <v>marianella.bernal@cormagdalena.gov.co</v>
          </cell>
          <cell r="AJ90">
            <v>60</v>
          </cell>
          <cell r="AK90">
            <v>0</v>
          </cell>
          <cell r="AL90">
            <v>0</v>
          </cell>
        </row>
        <row r="91">
          <cell r="A91">
            <v>4837</v>
          </cell>
          <cell r="B91" t="str">
            <v>Todos por un Nuevo País</v>
          </cell>
          <cell r="C91" t="str">
            <v>Competitividad e infraestructura estratégica</v>
          </cell>
          <cell r="D91" t="str">
            <v>Promover las TIC como plataforma para la equidad, la educación y la competitividad</v>
          </cell>
          <cell r="E91" t="str">
            <v>TIC</v>
          </cell>
          <cell r="F91" t="str">
            <v>MINTIC</v>
          </cell>
          <cell r="G91" t="str">
            <v>Apropiación  de las Tecnologías de la Información y las Comunicaciones</v>
          </cell>
          <cell r="H91">
            <v>4837</v>
          </cell>
          <cell r="I91" t="str">
            <v>Acceso a internet en hogares</v>
          </cell>
          <cell r="J91" t="str">
            <v>Resultado</v>
          </cell>
          <cell r="K91" t="str">
            <v>Sectorial</v>
          </cell>
          <cell r="L91" t="str">
            <v>SI</v>
          </cell>
          <cell r="M91" t="str">
            <v>NO</v>
          </cell>
          <cell r="N91" t="str">
            <v>NO</v>
          </cell>
          <cell r="O91" t="str">
            <v>SI</v>
          </cell>
          <cell r="P91" t="str">
            <v>Porcentaje</v>
          </cell>
          <cell r="Q91" t="str">
            <v>Anual</v>
          </cell>
          <cell r="R91" t="str">
            <v>Capacidad</v>
          </cell>
          <cell r="S91">
            <v>46.3</v>
          </cell>
          <cell r="T91">
            <v>51</v>
          </cell>
          <cell r="U91">
            <v>56</v>
          </cell>
          <cell r="V91">
            <v>59</v>
          </cell>
          <cell r="W91">
            <v>63</v>
          </cell>
          <cell r="X91">
            <v>63</v>
          </cell>
          <cell r="Y91">
            <v>0</v>
          </cell>
          <cell r="Z91">
            <v>0</v>
          </cell>
          <cell r="AA91">
            <v>0</v>
          </cell>
          <cell r="AB91">
            <v>0</v>
          </cell>
          <cell r="AC91">
            <v>0</v>
          </cell>
          <cell r="AD91">
            <v>0</v>
          </cell>
          <cell r="AE91" t="str">
            <v>De acuerdo con los resultados del módulo TIC de la Encuesta de Calidad de Vida (ECV) del Departamento Administrativo Nacional de Estadística (DANE), para el año 2015 el 50,5% de los hogares colombianos en cabeceras municipales tenia conexión a Internet, v</v>
          </cell>
          <cell r="AF91">
            <v>42460.208333333299</v>
          </cell>
          <cell r="AG91">
            <v>42501.470424224499</v>
          </cell>
          <cell r="AH91" t="str">
            <v>Marianella Bernal Parada</v>
          </cell>
          <cell r="AI91" t="str">
            <v>marianella.bernal@cormagdalena.gov.co</v>
          </cell>
          <cell r="AJ91">
            <v>90</v>
          </cell>
          <cell r="AK91">
            <v>0</v>
          </cell>
          <cell r="AL91">
            <v>0</v>
          </cell>
        </row>
        <row r="92">
          <cell r="A92">
            <v>4838</v>
          </cell>
          <cell r="B92" t="str">
            <v>Todos por un Nuevo País</v>
          </cell>
          <cell r="C92" t="str">
            <v>Competitividad e infraestructura estratégica</v>
          </cell>
          <cell r="D92" t="str">
            <v>Promover las TIC como plataforma para la equidad, la educación y la competitividad</v>
          </cell>
          <cell r="E92" t="str">
            <v>TIC</v>
          </cell>
          <cell r="F92" t="str">
            <v>MINTIC</v>
          </cell>
          <cell r="G92" t="str">
            <v>Apropiación  de las Tecnologías de la Información y las Comunicaciones</v>
          </cell>
          <cell r="H92">
            <v>4838</v>
          </cell>
          <cell r="I92" t="str">
            <v>MiPyme conectadas a internet</v>
          </cell>
          <cell r="J92" t="str">
            <v>Resultado</v>
          </cell>
          <cell r="K92" t="str">
            <v>Sectorial</v>
          </cell>
          <cell r="L92" t="str">
            <v>SI</v>
          </cell>
          <cell r="M92" t="str">
            <v>NO</v>
          </cell>
          <cell r="N92" t="str">
            <v>NO</v>
          </cell>
          <cell r="O92" t="str">
            <v>SI</v>
          </cell>
          <cell r="P92" t="str">
            <v>Porcentaje</v>
          </cell>
          <cell r="Q92" t="str">
            <v>Anual</v>
          </cell>
          <cell r="R92" t="str">
            <v>Capacidad</v>
          </cell>
          <cell r="S92">
            <v>60.6</v>
          </cell>
          <cell r="T92">
            <v>63</v>
          </cell>
          <cell r="U92">
            <v>65.5</v>
          </cell>
          <cell r="V92">
            <v>68</v>
          </cell>
          <cell r="W92">
            <v>70</v>
          </cell>
          <cell r="X92">
            <v>70</v>
          </cell>
          <cell r="Y92">
            <v>0</v>
          </cell>
          <cell r="Z92">
            <v>0</v>
          </cell>
          <cell r="AA92">
            <v>0</v>
          </cell>
          <cell r="AB92">
            <v>0</v>
          </cell>
          <cell r="AC92">
            <v>0</v>
          </cell>
          <cell r="AD92">
            <v>0</v>
          </cell>
          <cell r="AE92" t="str">
            <v xml:space="preserve">Se continuó promocionando nuestras convocatorias en alianza con Innpulsa Colombia para la implementación de proyectos TIC en las cadenas productivas del país. A la fecha se cuenta con 8 proyectos viables para ser financiados. </v>
          </cell>
          <cell r="AF92">
            <v>42429.208333333299</v>
          </cell>
          <cell r="AG92">
            <v>42440.368115277801</v>
          </cell>
          <cell r="AH92" t="str">
            <v>Rivier Hernando Gomez Cuevas</v>
          </cell>
          <cell r="AI92" t="str">
            <v>rgomez@mintic.gov.co</v>
          </cell>
          <cell r="AJ92">
            <v>60</v>
          </cell>
          <cell r="AK92">
            <v>0</v>
          </cell>
          <cell r="AL92">
            <v>0</v>
          </cell>
        </row>
        <row r="93">
          <cell r="A93">
            <v>4839</v>
          </cell>
          <cell r="B93" t="str">
            <v>Todos por un Nuevo País</v>
          </cell>
          <cell r="C93" t="str">
            <v>Competitividad e infraestructura estratégica</v>
          </cell>
          <cell r="D93" t="str">
            <v>Promover las TIC como plataforma para la equidad, la educación y la competitividad</v>
          </cell>
          <cell r="E93" t="str">
            <v>TIC</v>
          </cell>
          <cell r="F93" t="str">
            <v>MINTIC</v>
          </cell>
          <cell r="G93" t="str">
            <v>Apropiación  de las Tecnologías de la Información y las Comunicaciones</v>
          </cell>
          <cell r="H93">
            <v>4839</v>
          </cell>
          <cell r="I93" t="str">
            <v>Municipios con cobertura tecnología 4G (alta velocidad inalámbrica)</v>
          </cell>
          <cell r="J93" t="str">
            <v>Resultado</v>
          </cell>
          <cell r="K93" t="str">
            <v>Sectorial</v>
          </cell>
          <cell r="L93" t="str">
            <v>SI</v>
          </cell>
          <cell r="M93" t="str">
            <v>NO</v>
          </cell>
          <cell r="N93" t="str">
            <v>NO</v>
          </cell>
          <cell r="O93" t="str">
            <v>SI</v>
          </cell>
          <cell r="P93" t="str">
            <v>Municipios</v>
          </cell>
          <cell r="Q93" t="str">
            <v>Anual</v>
          </cell>
          <cell r="R93" t="str">
            <v>Capacidad</v>
          </cell>
          <cell r="S93">
            <v>51</v>
          </cell>
          <cell r="T93">
            <v>444</v>
          </cell>
          <cell r="U93">
            <v>670</v>
          </cell>
          <cell r="V93">
            <v>894</v>
          </cell>
          <cell r="W93">
            <v>1115</v>
          </cell>
          <cell r="X93">
            <v>1115</v>
          </cell>
          <cell r="Y93">
            <v>0</v>
          </cell>
          <cell r="Z93">
            <v>0</v>
          </cell>
          <cell r="AA93">
            <v>0</v>
          </cell>
          <cell r="AB93">
            <v>0</v>
          </cell>
          <cell r="AC93">
            <v>0</v>
          </cell>
          <cell r="AD93">
            <v>0</v>
          </cell>
          <cell r="AE93" t="str">
            <v>Al finalizar abril de 2016, los asignatarios reportaron 588 cabeceras municipales con cobertura 4G. La cifra se reconfirmó con los reportes.</v>
          </cell>
          <cell r="AF93">
            <v>42490.208333333299</v>
          </cell>
          <cell r="AG93">
            <v>42500.774105902798</v>
          </cell>
          <cell r="AH93" t="str">
            <v>GLORIA PATRICIA PERDOMO RANGEL</v>
          </cell>
          <cell r="AI93" t="str">
            <v>gperdomo@mintic.gov.co</v>
          </cell>
          <cell r="AJ93">
            <v>60</v>
          </cell>
          <cell r="AK93">
            <v>0</v>
          </cell>
          <cell r="AL93">
            <v>0</v>
          </cell>
        </row>
        <row r="94">
          <cell r="A94">
            <v>4840</v>
          </cell>
          <cell r="B94" t="str">
            <v>Todos por un Nuevo País</v>
          </cell>
          <cell r="C94" t="str">
            <v>Competitividad e infraestructura estratégica</v>
          </cell>
          <cell r="D94" t="str">
            <v>Promover las TIC como plataforma para la equidad, la educación y la competitividad</v>
          </cell>
          <cell r="E94" t="str">
            <v>TIC</v>
          </cell>
          <cell r="F94" t="str">
            <v>MINTIC</v>
          </cell>
          <cell r="G94" t="str">
            <v>Apropiación  de las Tecnologías de la Información y las Comunicaciones</v>
          </cell>
          <cell r="H94">
            <v>4840</v>
          </cell>
          <cell r="I94" t="str">
            <v>Zonas Wi-fi públicas en el territorio nacional</v>
          </cell>
          <cell r="J94" t="str">
            <v>Producto</v>
          </cell>
          <cell r="K94" t="str">
            <v>Sectorial</v>
          </cell>
          <cell r="L94" t="str">
            <v>SI</v>
          </cell>
          <cell r="M94" t="str">
            <v>NO</v>
          </cell>
          <cell r="N94" t="str">
            <v>NO</v>
          </cell>
          <cell r="O94" t="str">
            <v>SI</v>
          </cell>
          <cell r="P94" t="str">
            <v>Zonas wifi</v>
          </cell>
          <cell r="Q94" t="str">
            <v>Trimestral</v>
          </cell>
          <cell r="R94" t="str">
            <v>Acumulado</v>
          </cell>
          <cell r="S94">
            <v>0</v>
          </cell>
          <cell r="T94">
            <v>60</v>
          </cell>
          <cell r="U94">
            <v>250</v>
          </cell>
          <cell r="V94">
            <v>300</v>
          </cell>
          <cell r="W94">
            <v>390</v>
          </cell>
          <cell r="X94">
            <v>1000</v>
          </cell>
          <cell r="Y94">
            <v>0</v>
          </cell>
          <cell r="Z94">
            <v>0</v>
          </cell>
          <cell r="AA94">
            <v>0</v>
          </cell>
          <cell r="AB94">
            <v>0</v>
          </cell>
          <cell r="AC94">
            <v>0</v>
          </cell>
          <cell r="AD94">
            <v>0</v>
          </cell>
          <cell r="AE94" t="str">
            <v>El avance cualitativo (logros) a cierre del mes de abril es el siguiente:: 1) Proyecto Pereira: 100 Zonas WiFi. : Convenio Firmado por las partes.2) Proyecto de Capitales y ciudades principales: 51 Zonas WiFi. Se invitaron a cotizar los Operadores público</v>
          </cell>
          <cell r="AF94">
            <v>42490.208333333299</v>
          </cell>
          <cell r="AG94">
            <v>42496.400976932899</v>
          </cell>
          <cell r="AH94" t="str">
            <v>Camilo Martinez Puentes</v>
          </cell>
          <cell r="AI94" t="str">
            <v>cmartinezp@mintic.gov.co</v>
          </cell>
          <cell r="AJ94">
            <v>45</v>
          </cell>
          <cell r="AK94">
            <v>0</v>
          </cell>
          <cell r="AL94">
            <v>0</v>
          </cell>
        </row>
        <row r="95">
          <cell r="A95">
            <v>4841</v>
          </cell>
          <cell r="B95" t="str">
            <v>Todos por un Nuevo País</v>
          </cell>
          <cell r="C95" t="str">
            <v>Competitividad e infraestructura estratégica</v>
          </cell>
          <cell r="D95" t="str">
            <v>Promover las TIC como plataforma para la equidad, la educación y la competitividad</v>
          </cell>
          <cell r="E95" t="str">
            <v>TIC</v>
          </cell>
          <cell r="F95" t="str">
            <v>MINTIC</v>
          </cell>
          <cell r="G95" t="str">
            <v>Apropiación  de las Tecnologías de la Información y las Comunicaciones</v>
          </cell>
          <cell r="H95">
            <v>4841</v>
          </cell>
          <cell r="I95" t="str">
            <v>Kioscos Vive Digital instalados</v>
          </cell>
          <cell r="J95" t="str">
            <v>Producto</v>
          </cell>
          <cell r="K95" t="str">
            <v>Sectorial</v>
          </cell>
          <cell r="L95" t="str">
            <v>SI</v>
          </cell>
          <cell r="M95" t="str">
            <v>NO</v>
          </cell>
          <cell r="N95" t="str">
            <v>NO</v>
          </cell>
          <cell r="O95" t="str">
            <v>SI</v>
          </cell>
          <cell r="P95" t="str">
            <v>Kioscos</v>
          </cell>
          <cell r="Q95" t="str">
            <v>Semestral</v>
          </cell>
          <cell r="R95" t="str">
            <v>Capacidad</v>
          </cell>
          <cell r="S95">
            <v>6548</v>
          </cell>
          <cell r="T95">
            <v>7501</v>
          </cell>
          <cell r="U95">
            <v>7621</v>
          </cell>
          <cell r="V95">
            <v>7621</v>
          </cell>
          <cell r="W95">
            <v>7621</v>
          </cell>
          <cell r="X95">
            <v>7621</v>
          </cell>
          <cell r="Y95">
            <v>0</v>
          </cell>
          <cell r="Z95">
            <v>0</v>
          </cell>
          <cell r="AA95">
            <v>0</v>
          </cell>
          <cell r="AB95">
            <v>0</v>
          </cell>
          <cell r="AC95">
            <v>0</v>
          </cell>
          <cell r="AD95">
            <v>0</v>
          </cell>
          <cell r="AE95" t="str">
            <v xml:space="preserve">Se encuentran instalados 5.524 Kioscos Vive Digital de la Fase II, que brindan los servicios de internet, telefonía y capacitaciones. En el proyecto Kioscos Vive Digital Fase III los operadores entregaron los estudios de campo del 60% restante de los KVD </v>
          </cell>
          <cell r="AF95">
            <v>42490.208333333299</v>
          </cell>
          <cell r="AG95">
            <v>42500.782962071797</v>
          </cell>
          <cell r="AH95" t="str">
            <v>Luis Fernando Lozano Mier</v>
          </cell>
          <cell r="AI95" t="str">
            <v>lflozano@mintic.gov.co</v>
          </cell>
          <cell r="AJ95">
            <v>30</v>
          </cell>
          <cell r="AK95">
            <v>0</v>
          </cell>
          <cell r="AL95">
            <v>0</v>
          </cell>
        </row>
        <row r="96">
          <cell r="A96">
            <v>4842</v>
          </cell>
          <cell r="B96" t="str">
            <v>Todos por un Nuevo País</v>
          </cell>
          <cell r="C96" t="str">
            <v>Competitividad e infraestructura estratégica</v>
          </cell>
          <cell r="D96" t="str">
            <v>Promover las TIC como plataforma para la equidad, la educación y la competitividad</v>
          </cell>
          <cell r="E96" t="str">
            <v>TIC</v>
          </cell>
          <cell r="F96" t="str">
            <v>MINTIC</v>
          </cell>
          <cell r="G96" t="str">
            <v>Apropiación  de las Tecnologías de la Información y las Comunicaciones</v>
          </cell>
          <cell r="H96">
            <v>4842</v>
          </cell>
          <cell r="I96" t="str">
            <v>Municipios y áreas no municipalizadas conectados a la red de alta velocidad</v>
          </cell>
          <cell r="J96" t="str">
            <v>Resultado</v>
          </cell>
          <cell r="K96" t="str">
            <v>Sectorial</v>
          </cell>
          <cell r="L96" t="str">
            <v>SI</v>
          </cell>
          <cell r="M96" t="str">
            <v>NO</v>
          </cell>
          <cell r="N96" t="str">
            <v>NO</v>
          </cell>
          <cell r="O96" t="str">
            <v>SI</v>
          </cell>
          <cell r="P96" t="str">
            <v>Municipios y áreas no municipalizadas</v>
          </cell>
          <cell r="Q96" t="str">
            <v>Semestral</v>
          </cell>
          <cell r="R96" t="str">
            <v>Acumulado</v>
          </cell>
          <cell r="S96">
            <v>0</v>
          </cell>
          <cell r="T96">
            <v>47</v>
          </cell>
          <cell r="U96">
            <v>0</v>
          </cell>
          <cell r="V96">
            <v>0</v>
          </cell>
          <cell r="W96">
            <v>0</v>
          </cell>
          <cell r="X96">
            <v>47</v>
          </cell>
          <cell r="Y96">
            <v>0</v>
          </cell>
          <cell r="Z96">
            <v>0</v>
          </cell>
          <cell r="AA96">
            <v>0</v>
          </cell>
          <cell r="AB96">
            <v>0</v>
          </cell>
          <cell r="AC96">
            <v>0</v>
          </cell>
          <cell r="AD96">
            <v>0</v>
          </cell>
          <cell r="AE96" t="str">
            <v>El PNCAV se encuentra en fase de instalación. - Por cambios presentados en la Red de Transporte, se proyectan 143 Torres de las cuales 9 ya se instalaron y 28 están en obras de Instalación. - El Operador solicitó prórroga de la fase de Instalación y Puest</v>
          </cell>
          <cell r="AF96">
            <v>42490.208333333299</v>
          </cell>
          <cell r="AG96">
            <v>42500.780486539399</v>
          </cell>
          <cell r="AH96" t="str">
            <v>Luis Fernando Lozano Mier</v>
          </cell>
          <cell r="AI96" t="str">
            <v>lflozano@mintic.gov.co</v>
          </cell>
          <cell r="AJ96">
            <v>30</v>
          </cell>
          <cell r="AK96">
            <v>0</v>
          </cell>
          <cell r="AL96">
            <v>0</v>
          </cell>
        </row>
        <row r="97">
          <cell r="A97">
            <v>4826</v>
          </cell>
          <cell r="B97" t="str">
            <v>Todos por un Nuevo País</v>
          </cell>
          <cell r="C97" t="str">
            <v>Competitividad e infraestructura estratégica</v>
          </cell>
          <cell r="D97" t="str">
            <v>Promover las TIC como plataforma para la equidad, la educación y la competitividad</v>
          </cell>
          <cell r="E97" t="str">
            <v>TIC</v>
          </cell>
          <cell r="F97" t="str">
            <v>MINTIC</v>
          </cell>
          <cell r="G97" t="str">
            <v>Infraestructura en Tecnologías de la Información y las Comunicaciones</v>
          </cell>
          <cell r="H97">
            <v>4826</v>
          </cell>
          <cell r="I97" t="str">
            <v>Sectores de la administración pública del orden nacional que adoptan el marco de referencia de arquitectura empresarial para la gestión de las TIC</v>
          </cell>
          <cell r="J97" t="str">
            <v>Producto</v>
          </cell>
          <cell r="K97" t="str">
            <v>Sectorial</v>
          </cell>
          <cell r="L97" t="str">
            <v>SI</v>
          </cell>
          <cell r="M97" t="str">
            <v>NO</v>
          </cell>
          <cell r="N97" t="str">
            <v>NO</v>
          </cell>
          <cell r="O97" t="str">
            <v>SI</v>
          </cell>
          <cell r="P97" t="str">
            <v>Sectores</v>
          </cell>
          <cell r="Q97" t="str">
            <v>Anual</v>
          </cell>
          <cell r="R97" t="str">
            <v>Capacidad</v>
          </cell>
          <cell r="S97">
            <v>0</v>
          </cell>
          <cell r="T97">
            <v>4</v>
          </cell>
          <cell r="U97">
            <v>8</v>
          </cell>
          <cell r="V97">
            <v>16</v>
          </cell>
          <cell r="W97">
            <v>24</v>
          </cell>
          <cell r="X97">
            <v>24</v>
          </cell>
          <cell r="Y97">
            <v>0</v>
          </cell>
          <cell r="Z97">
            <v>0</v>
          </cell>
          <cell r="AA97">
            <v>0</v>
          </cell>
          <cell r="AB97">
            <v>0</v>
          </cell>
          <cell r="AC97">
            <v>0</v>
          </cell>
          <cell r="AD97">
            <v>0</v>
          </cell>
          <cell r="AE97" t="str">
            <v>Inició la estrategia de acompañamiento especializado, con la ejecución de talleres específicos con relación al componente de TIC para la gestión y Marco de Referencia de Arquitectura Empresarial (AE) a entidades del nivel Nacional. Se atendieron las Entid</v>
          </cell>
          <cell r="AF97">
            <v>42490.208333333299</v>
          </cell>
          <cell r="AG97">
            <v>42500.417221678203</v>
          </cell>
          <cell r="AH97" t="str">
            <v>Jorge Fernando Bejarano Lobo</v>
          </cell>
          <cell r="AI97" t="str">
            <v>jbejarano@mintic.gov.co</v>
          </cell>
          <cell r="AJ97">
            <v>10</v>
          </cell>
          <cell r="AK97">
            <v>0</v>
          </cell>
          <cell r="AL97">
            <v>0</v>
          </cell>
        </row>
        <row r="98">
          <cell r="A98">
            <v>4827</v>
          </cell>
          <cell r="B98" t="str">
            <v>Todos por un Nuevo País</v>
          </cell>
          <cell r="C98" t="str">
            <v>Competitividad e infraestructura estratégica</v>
          </cell>
          <cell r="D98" t="str">
            <v>Promover las TIC como plataforma para la equidad, la educación y la competitividad</v>
          </cell>
          <cell r="E98" t="str">
            <v>TIC</v>
          </cell>
          <cell r="F98" t="str">
            <v>MINTIC</v>
          </cell>
          <cell r="G98" t="str">
            <v>Infraestructura en Tecnologías de la Información y las Comunicaciones</v>
          </cell>
          <cell r="H98">
            <v>4827</v>
          </cell>
          <cell r="I98" t="str">
            <v>Servidores del gobierno capacitados para fortalecer la gestión de TIC en el Estado</v>
          </cell>
          <cell r="J98" t="str">
            <v>Producto</v>
          </cell>
          <cell r="K98" t="str">
            <v>Sectorial</v>
          </cell>
          <cell r="L98" t="str">
            <v>SI</v>
          </cell>
          <cell r="M98" t="str">
            <v>NO</v>
          </cell>
          <cell r="N98" t="str">
            <v>NO</v>
          </cell>
          <cell r="O98" t="str">
            <v>SI</v>
          </cell>
          <cell r="P98" t="str">
            <v>Servidores públicos</v>
          </cell>
          <cell r="Q98" t="str">
            <v>Anual</v>
          </cell>
          <cell r="R98" t="str">
            <v>Capacidad</v>
          </cell>
          <cell r="S98">
            <v>406</v>
          </cell>
          <cell r="T98">
            <v>1200</v>
          </cell>
          <cell r="U98">
            <v>2000</v>
          </cell>
          <cell r="V98">
            <v>3000</v>
          </cell>
          <cell r="W98">
            <v>4000</v>
          </cell>
          <cell r="X98">
            <v>4000</v>
          </cell>
          <cell r="Y98">
            <v>0</v>
          </cell>
          <cell r="Z98">
            <v>0</v>
          </cell>
          <cell r="AA98">
            <v>0</v>
          </cell>
          <cell r="AB98">
            <v>0</v>
          </cell>
          <cell r="AC98">
            <v>0</v>
          </cell>
          <cell r="AD98">
            <v>0</v>
          </cell>
          <cell r="AE98" t="str">
            <v>Conv. 002-15 ESDEGUE, 30 estudiantes están cursando la Maestría de Ciberseguridad y Ciberdefensa. Conv. 443-15 PNUD, 103 estudiantes aprobaron el curso “Compras Públicas” y 180 están tomando el curso “Estrategia GEL. Conv. 432-14 ICETEX (Educa. no formal)</v>
          </cell>
          <cell r="AF98">
            <v>42490.208333333299</v>
          </cell>
          <cell r="AG98">
            <v>42500.416746493102</v>
          </cell>
          <cell r="AH98" t="str">
            <v>Jorge Fernando Bejarano Lobo</v>
          </cell>
          <cell r="AI98" t="str">
            <v>jbejarano@mintic.gov.co</v>
          </cell>
          <cell r="AJ98">
            <v>10</v>
          </cell>
          <cell r="AK98">
            <v>0</v>
          </cell>
          <cell r="AL98">
            <v>0</v>
          </cell>
        </row>
        <row r="99">
          <cell r="A99">
            <v>4828</v>
          </cell>
          <cell r="B99" t="str">
            <v>Todos por un Nuevo País</v>
          </cell>
          <cell r="C99" t="str">
            <v>Competitividad e infraestructura estratégica</v>
          </cell>
          <cell r="D99" t="str">
            <v>Promover las TIC como plataforma para la equidad, la educación y la competitividad</v>
          </cell>
          <cell r="E99" t="str">
            <v>TIC</v>
          </cell>
          <cell r="F99" t="str">
            <v>MINTIC</v>
          </cell>
          <cell r="G99" t="str">
            <v>Infraestructura en Tecnologías de la Información y las Comunicaciones</v>
          </cell>
          <cell r="H99">
            <v>4828</v>
          </cell>
          <cell r="I99" t="str">
            <v>Entidades Públicas del orden nacional que se benefician de acuerdos marco de precio para la contratación de bienes y servicios de TIC</v>
          </cell>
          <cell r="J99" t="str">
            <v>Producto</v>
          </cell>
          <cell r="K99" t="str">
            <v>Sectorial</v>
          </cell>
          <cell r="L99" t="str">
            <v>SI</v>
          </cell>
          <cell r="M99" t="str">
            <v>NO</v>
          </cell>
          <cell r="N99" t="str">
            <v>NO</v>
          </cell>
          <cell r="O99" t="str">
            <v>SI</v>
          </cell>
          <cell r="P99" t="str">
            <v>Entidades públicas del orden nacional y territorial</v>
          </cell>
          <cell r="Q99" t="str">
            <v>Semestral</v>
          </cell>
          <cell r="R99" t="str">
            <v>Capacidad</v>
          </cell>
          <cell r="S99">
            <v>0</v>
          </cell>
          <cell r="T99">
            <v>30</v>
          </cell>
          <cell r="U99">
            <v>60</v>
          </cell>
          <cell r="V99">
            <v>90</v>
          </cell>
          <cell r="W99">
            <v>120</v>
          </cell>
          <cell r="X99">
            <v>120</v>
          </cell>
          <cell r="Y99">
            <v>0</v>
          </cell>
          <cell r="Z99">
            <v>0</v>
          </cell>
          <cell r="AA99">
            <v>0</v>
          </cell>
          <cell r="AB99">
            <v>0</v>
          </cell>
          <cell r="AC99">
            <v>0</v>
          </cell>
          <cell r="AD99">
            <v>0</v>
          </cell>
          <cell r="AE99" t="str">
            <v xml:space="preserve">La Autoridad Nacional de Licencias Ambientales se benefició del AMP Microsoft. Al igual otras se beneficiaron de los AMP, dado que por primera vez realizaron compras, así: Agencia para la Gestión del Paisaje; El Patrimonio y las Alianzas Público Privadas </v>
          </cell>
          <cell r="AF99">
            <v>42490.208333333299</v>
          </cell>
          <cell r="AG99">
            <v>42500.414614236099</v>
          </cell>
          <cell r="AH99" t="str">
            <v>Jorge Fernando Bejarano Lobo</v>
          </cell>
          <cell r="AI99" t="str">
            <v>jbejarano@mintic.gov.co</v>
          </cell>
          <cell r="AJ99">
            <v>10</v>
          </cell>
          <cell r="AK99">
            <v>0</v>
          </cell>
          <cell r="AL99">
            <v>0</v>
          </cell>
        </row>
        <row r="100">
          <cell r="A100">
            <v>4829</v>
          </cell>
          <cell r="B100" t="str">
            <v>Todos por un Nuevo País</v>
          </cell>
          <cell r="C100" t="str">
            <v>Competitividad e infraestructura estratégica</v>
          </cell>
          <cell r="D100" t="str">
            <v>Promover las TIC como plataforma para la equidad, la educación y la competitividad</v>
          </cell>
          <cell r="E100" t="str">
            <v>TIC</v>
          </cell>
          <cell r="F100" t="str">
            <v>MINTIC</v>
          </cell>
          <cell r="G100" t="str">
            <v>Infraestructura en Tecnologías de la Información y las Comunicaciones</v>
          </cell>
          <cell r="H100">
            <v>4829</v>
          </cell>
          <cell r="I100" t="str">
            <v>Entidades de la administración pública del orden nacional y territorial que adoptan instrumentos del modelo de gestión de TIC</v>
          </cell>
          <cell r="J100" t="str">
            <v>Producto</v>
          </cell>
          <cell r="K100" t="str">
            <v>Sectorial</v>
          </cell>
          <cell r="L100" t="str">
            <v>SI</v>
          </cell>
          <cell r="M100" t="str">
            <v>NO</v>
          </cell>
          <cell r="N100" t="str">
            <v>NO</v>
          </cell>
          <cell r="O100" t="str">
            <v>SI</v>
          </cell>
          <cell r="P100" t="str">
            <v>Entidades públicas del orden nacional y territorial</v>
          </cell>
          <cell r="Q100" t="str">
            <v>Semestral</v>
          </cell>
          <cell r="R100" t="str">
            <v>Capacidad</v>
          </cell>
          <cell r="S100">
            <v>0</v>
          </cell>
          <cell r="T100">
            <v>20</v>
          </cell>
          <cell r="U100">
            <v>70</v>
          </cell>
          <cell r="V100">
            <v>145</v>
          </cell>
          <cell r="W100">
            <v>210</v>
          </cell>
          <cell r="X100">
            <v>210</v>
          </cell>
          <cell r="Y100">
            <v>0</v>
          </cell>
          <cell r="Z100">
            <v>0</v>
          </cell>
          <cell r="AA100">
            <v>0</v>
          </cell>
          <cell r="AB100">
            <v>0</v>
          </cell>
          <cell r="AC100">
            <v>0</v>
          </cell>
          <cell r="AD100">
            <v>0</v>
          </cell>
          <cell r="AE100" t="str">
            <v>Culminó la prueba de funcionalidad de la herramienta online para apoyar el acompañamiento a las Entidades. Se unificó criterios para abordar articuladamente con una oferta de la DEATI a las Entidades. Para tener un 1er acercamiento con ellas, se estructur</v>
          </cell>
          <cell r="AF100">
            <v>42490.208333333299</v>
          </cell>
          <cell r="AG100">
            <v>42500.411133182897</v>
          </cell>
          <cell r="AH100" t="str">
            <v>Jorge Fernando Bejarano Lobo</v>
          </cell>
          <cell r="AI100" t="str">
            <v>jbejarano@mintic.gov.co</v>
          </cell>
          <cell r="AJ100">
            <v>10</v>
          </cell>
          <cell r="AK100">
            <v>0</v>
          </cell>
          <cell r="AL100">
            <v>0</v>
          </cell>
        </row>
        <row r="101">
          <cell r="A101">
            <v>4830</v>
          </cell>
          <cell r="B101" t="str">
            <v>Todos por un Nuevo País</v>
          </cell>
          <cell r="C101" t="str">
            <v>Competitividad e infraestructura estratégica</v>
          </cell>
          <cell r="D101" t="str">
            <v>Promover las TIC como plataforma para la equidad, la educación y la competitividad</v>
          </cell>
          <cell r="E101" t="str">
            <v>TIC</v>
          </cell>
          <cell r="F101" t="str">
            <v>MINTIC</v>
          </cell>
          <cell r="G101" t="str">
            <v>Infraestructura en Tecnologías de la Información y las Comunicaciones</v>
          </cell>
          <cell r="H101">
            <v>4830</v>
          </cell>
          <cell r="I101" t="str">
            <v>Entidades de la administración pública del orden nacional y territorial que publican servicios interoperables en la plataforma del Estado</v>
          </cell>
          <cell r="J101" t="str">
            <v>Producto</v>
          </cell>
          <cell r="K101" t="str">
            <v>Sectorial</v>
          </cell>
          <cell r="L101" t="str">
            <v>SI</v>
          </cell>
          <cell r="M101" t="str">
            <v>NO</v>
          </cell>
          <cell r="N101" t="str">
            <v>NO</v>
          </cell>
          <cell r="O101" t="str">
            <v>SI</v>
          </cell>
          <cell r="P101" t="str">
            <v>Entidades del orden nacional y territorial</v>
          </cell>
          <cell r="Q101" t="str">
            <v>Semestral</v>
          </cell>
          <cell r="R101" t="str">
            <v>Capacidad</v>
          </cell>
          <cell r="S101">
            <v>6</v>
          </cell>
          <cell r="T101">
            <v>60</v>
          </cell>
          <cell r="U101">
            <v>96</v>
          </cell>
          <cell r="V101">
            <v>110</v>
          </cell>
          <cell r="W101">
            <v>120</v>
          </cell>
          <cell r="X101">
            <v>120</v>
          </cell>
          <cell r="Y101">
            <v>0</v>
          </cell>
          <cell r="Z101">
            <v>0</v>
          </cell>
          <cell r="AA101">
            <v>0</v>
          </cell>
          <cell r="AB101">
            <v>0</v>
          </cell>
          <cell r="AC101">
            <v>0</v>
          </cell>
          <cell r="AD101">
            <v>0</v>
          </cell>
          <cell r="AE101" t="str">
            <v>Como resultado de la capacitación realizada a 13 entidades, sobre el Marco de Interoperabilidad y el Lenguaje Común de Intercambio de Información, se logró generar 12 solicitudes para comenzar el proceso de estandarización y cumplimiento en los diferentes</v>
          </cell>
          <cell r="AF101">
            <v>42490.208333333299</v>
          </cell>
          <cell r="AG101">
            <v>42500.410153124998</v>
          </cell>
          <cell r="AH101" t="str">
            <v>Jorge Fernando Bejarano Lobo</v>
          </cell>
          <cell r="AI101" t="str">
            <v>jbejarano@mintic.gov.co</v>
          </cell>
          <cell r="AJ101">
            <v>10</v>
          </cell>
          <cell r="AK101">
            <v>0</v>
          </cell>
          <cell r="AL101">
            <v>0</v>
          </cell>
        </row>
        <row r="102">
          <cell r="A102">
            <v>4819</v>
          </cell>
          <cell r="B102" t="str">
            <v>Todos por un Nuevo País</v>
          </cell>
          <cell r="C102" t="str">
            <v>Competitividad e infraestructura estratégica</v>
          </cell>
          <cell r="D102" t="str">
            <v>Promover las TIC como plataforma para la equidad, la educación y la competitividad</v>
          </cell>
          <cell r="E102" t="str">
            <v>TIC</v>
          </cell>
          <cell r="F102" t="str">
            <v>MINTIC</v>
          </cell>
          <cell r="G102" t="str">
            <v>Fomento del desarrollo de Aplicaciones, software y contenidos</v>
          </cell>
          <cell r="H102">
            <v>4819</v>
          </cell>
          <cell r="I102" t="str">
            <v>Empresas de la industria TIC (Software, servicios asociados y conexos, Apps y Contenidos digitales, Telecomunicaciones e Infraestructura, ITO, Hardaware)</v>
          </cell>
          <cell r="J102" t="str">
            <v>Producto</v>
          </cell>
          <cell r="K102" t="str">
            <v>Sectorial</v>
          </cell>
          <cell r="L102" t="str">
            <v>SI</v>
          </cell>
          <cell r="M102" t="str">
            <v>NO</v>
          </cell>
          <cell r="N102" t="str">
            <v>NO</v>
          </cell>
          <cell r="O102" t="str">
            <v>SI</v>
          </cell>
          <cell r="P102" t="str">
            <v>Empresas del sector TIC</v>
          </cell>
          <cell r="Q102" t="str">
            <v>Anual</v>
          </cell>
          <cell r="R102" t="str">
            <v>Capacidad</v>
          </cell>
          <cell r="S102">
            <v>1800</v>
          </cell>
          <cell r="T102">
            <v>2500</v>
          </cell>
          <cell r="U102">
            <v>3200</v>
          </cell>
          <cell r="V102">
            <v>3900</v>
          </cell>
          <cell r="W102">
            <v>4600</v>
          </cell>
          <cell r="X102">
            <v>4600</v>
          </cell>
          <cell r="Y102">
            <v>0</v>
          </cell>
          <cell r="Z102">
            <v>0</v>
          </cell>
          <cell r="AA102">
            <v>0</v>
          </cell>
          <cell r="AB102">
            <v>0</v>
          </cell>
          <cell r="AC102">
            <v>0</v>
          </cell>
          <cell r="AD102">
            <v>0</v>
          </cell>
          <cell r="AE102" t="str">
            <v>En este momento se encuentra abierta la convocatoria 746 de Colciencias, la cual tiene como objetivo convertir ideas TIC en Negocios Sostenibles. Potenciar la creación de negocios TIC en etapa temprana a través de servicios de acompañamiento y entrenamien</v>
          </cell>
          <cell r="AF102">
            <v>42490.208333333299</v>
          </cell>
          <cell r="AG102">
            <v>42501.430855752304</v>
          </cell>
          <cell r="AH102" t="str">
            <v>Lina María Taborda Giraldo</v>
          </cell>
          <cell r="AI102" t="str">
            <v>ltaborda@mintic.gov.co</v>
          </cell>
          <cell r="AJ102">
            <v>180</v>
          </cell>
          <cell r="AK102">
            <v>0</v>
          </cell>
          <cell r="AL102">
            <v>0</v>
          </cell>
        </row>
        <row r="103">
          <cell r="A103">
            <v>4820</v>
          </cell>
          <cell r="B103" t="str">
            <v>Todos por un Nuevo País</v>
          </cell>
          <cell r="C103" t="str">
            <v>Competitividad e infraestructura estratégica</v>
          </cell>
          <cell r="D103" t="str">
            <v>Promover las TIC como plataforma para la equidad, la educación y la competitividad</v>
          </cell>
          <cell r="E103" t="str">
            <v>TIC</v>
          </cell>
          <cell r="F103" t="str">
            <v>MINTIC</v>
          </cell>
          <cell r="G103" t="str">
            <v>Fomento del desarrollo de Aplicaciones, software y contenidos</v>
          </cell>
          <cell r="H103">
            <v>4820</v>
          </cell>
          <cell r="I103" t="str">
            <v>Déficit de profesionales TI</v>
          </cell>
          <cell r="J103" t="str">
            <v>Resultado</v>
          </cell>
          <cell r="K103" t="str">
            <v>Sectorial</v>
          </cell>
          <cell r="L103" t="str">
            <v>SI</v>
          </cell>
          <cell r="M103" t="str">
            <v>NO</v>
          </cell>
          <cell r="N103" t="str">
            <v>NO</v>
          </cell>
          <cell r="O103" t="str">
            <v>SI</v>
          </cell>
          <cell r="P103" t="str">
            <v>Pendiente</v>
          </cell>
          <cell r="Q103" t="str">
            <v>Anual</v>
          </cell>
          <cell r="R103" t="str">
            <v>Reducción</v>
          </cell>
          <cell r="S103">
            <v>94431</v>
          </cell>
          <cell r="T103">
            <v>74745</v>
          </cell>
          <cell r="U103">
            <v>65402</v>
          </cell>
          <cell r="V103">
            <v>56059</v>
          </cell>
          <cell r="W103">
            <v>35504</v>
          </cell>
          <cell r="X103">
            <v>35504</v>
          </cell>
          <cell r="Y103">
            <v>0</v>
          </cell>
          <cell r="Z103">
            <v>0</v>
          </cell>
          <cell r="AA103">
            <v>0</v>
          </cell>
          <cell r="AB103">
            <v>0</v>
          </cell>
          <cell r="AC103">
            <v>0</v>
          </cell>
          <cell r="AD103">
            <v>0</v>
          </cell>
          <cell r="AE103" t="str">
            <v>Con el fin de disminuir el déficit de profesionales TI, venimos trabajando en varios frentes: 1. Créditos Condonables: Se adelantó un convenio con ICETEX para financiar estudios de educación superior en todos los niveles de formación entendidos como profe</v>
          </cell>
          <cell r="AF103">
            <v>42490.208333333299</v>
          </cell>
          <cell r="AG103">
            <v>42500.787355092602</v>
          </cell>
          <cell r="AH103" t="str">
            <v>Lina María Taborda Giraldo</v>
          </cell>
          <cell r="AI103" t="str">
            <v>ltaborda@mintic.gov.co</v>
          </cell>
          <cell r="AJ103">
            <v>30</v>
          </cell>
          <cell r="AK103">
            <v>0</v>
          </cell>
          <cell r="AL103">
            <v>0</v>
          </cell>
        </row>
        <row r="104">
          <cell r="A104">
            <v>4821</v>
          </cell>
          <cell r="B104" t="str">
            <v>Todos por un Nuevo País</v>
          </cell>
          <cell r="C104" t="str">
            <v>Competitividad e infraestructura estratégica</v>
          </cell>
          <cell r="D104" t="str">
            <v>Promover las TIC como plataforma para la equidad, la educación y la competitividad</v>
          </cell>
          <cell r="E104" t="str">
            <v>TIC</v>
          </cell>
          <cell r="F104" t="str">
            <v>MINTIC</v>
          </cell>
          <cell r="G104" t="str">
            <v>Fomento del desarrollo de Aplicaciones, software y contenidos</v>
          </cell>
          <cell r="H104">
            <v>4821</v>
          </cell>
          <cell r="I104" t="str">
            <v>Empresas beneficiadas en convocatorias nacionales para la generación de contenidos digitales</v>
          </cell>
          <cell r="J104" t="str">
            <v>Producto</v>
          </cell>
          <cell r="K104" t="str">
            <v>Sectorial</v>
          </cell>
          <cell r="L104" t="str">
            <v>SI</v>
          </cell>
          <cell r="M104" t="str">
            <v>NO</v>
          </cell>
          <cell r="N104" t="str">
            <v>NO</v>
          </cell>
          <cell r="O104" t="str">
            <v>SI</v>
          </cell>
          <cell r="P104" t="str">
            <v>Empresas</v>
          </cell>
          <cell r="Q104" t="str">
            <v>Anual</v>
          </cell>
          <cell r="R104" t="str">
            <v>Acumulado</v>
          </cell>
          <cell r="S104">
            <v>25</v>
          </cell>
          <cell r="T104">
            <v>37</v>
          </cell>
          <cell r="U104">
            <v>35</v>
          </cell>
          <cell r="V104">
            <v>110</v>
          </cell>
          <cell r="W104">
            <v>145</v>
          </cell>
          <cell r="X104">
            <v>350</v>
          </cell>
          <cell r="Y104">
            <v>0</v>
          </cell>
          <cell r="Z104">
            <v>0</v>
          </cell>
          <cell r="AA104">
            <v>0</v>
          </cell>
          <cell r="AB104">
            <v>0</v>
          </cell>
          <cell r="AC104">
            <v>0</v>
          </cell>
          <cell r="AD104">
            <v>0</v>
          </cell>
          <cell r="AE104" t="str">
            <v>Los estudios fueron revisados por la oficina contractual del Ministerio TIC. De la gestión realizada ya se encuentra la minuta de los términos de referencia de la convoctoria. Una vez firmados y numerados se procederá a publicar y realizar la convoacotira</v>
          </cell>
          <cell r="AF104">
            <v>42490.208333333299</v>
          </cell>
          <cell r="AG104">
            <v>42500.424279664403</v>
          </cell>
          <cell r="AH104" t="str">
            <v>Juanita Rodriguez Kattah</v>
          </cell>
          <cell r="AI104" t="str">
            <v>jrodriguezk@mintic.gov.co</v>
          </cell>
          <cell r="AJ104">
            <v>20</v>
          </cell>
          <cell r="AK104">
            <v>0</v>
          </cell>
          <cell r="AL104">
            <v>0</v>
          </cell>
        </row>
        <row r="105">
          <cell r="A105">
            <v>4822</v>
          </cell>
          <cell r="B105" t="str">
            <v>Todos por un Nuevo País</v>
          </cell>
          <cell r="C105" t="str">
            <v>Competitividad e infraestructura estratégica</v>
          </cell>
          <cell r="D105" t="str">
            <v>Promover las TIC como plataforma para la equidad, la educación y la competitividad</v>
          </cell>
          <cell r="E105" t="str">
            <v>TIC</v>
          </cell>
          <cell r="F105" t="str">
            <v>MINTIC</v>
          </cell>
          <cell r="G105" t="str">
            <v>Fomento del desarrollo de Aplicaciones, software y contenidos</v>
          </cell>
          <cell r="H105">
            <v>4822</v>
          </cell>
          <cell r="I105" t="str">
            <v>MIPYME con presencia web</v>
          </cell>
          <cell r="J105" t="str">
            <v>Resultado</v>
          </cell>
          <cell r="K105" t="str">
            <v>Sectorial</v>
          </cell>
          <cell r="L105" t="str">
            <v>SI</v>
          </cell>
          <cell r="M105" t="str">
            <v>NO</v>
          </cell>
          <cell r="N105" t="str">
            <v>NO</v>
          </cell>
          <cell r="O105" t="str">
            <v>SI</v>
          </cell>
          <cell r="P105" t="str">
            <v>Porcentaje</v>
          </cell>
          <cell r="Q105" t="str">
            <v>Anual</v>
          </cell>
          <cell r="R105" t="str">
            <v>Capacidad</v>
          </cell>
          <cell r="S105">
            <v>21</v>
          </cell>
          <cell r="T105">
            <v>29</v>
          </cell>
          <cell r="U105">
            <v>37</v>
          </cell>
          <cell r="V105">
            <v>44</v>
          </cell>
          <cell r="W105">
            <v>50</v>
          </cell>
          <cell r="X105">
            <v>50</v>
          </cell>
          <cell r="Y105">
            <v>0</v>
          </cell>
          <cell r="Z105">
            <v>0</v>
          </cell>
          <cell r="AA105">
            <v>0</v>
          </cell>
          <cell r="AB105">
            <v>0</v>
          </cell>
          <cell r="AC105">
            <v>0</v>
          </cell>
          <cell r="AD105">
            <v>0</v>
          </cell>
          <cell r="AE105" t="str">
            <v>Se realizó un acuerdo con la Revista Enter y dominio .CO para visitar seis principales ciudades del país y realizar evento que permitieran desarrollar páginas web a los empresarios que asistieran.</v>
          </cell>
          <cell r="AF105">
            <v>42429.208333333299</v>
          </cell>
          <cell r="AG105">
            <v>42440.369323958301</v>
          </cell>
          <cell r="AH105" t="str">
            <v>Rivier Hernando Gomez Cuevas</v>
          </cell>
          <cell r="AI105" t="str">
            <v>rgomez@mintic.gov.co</v>
          </cell>
          <cell r="AJ105">
            <v>60</v>
          </cell>
          <cell r="AK105">
            <v>0</v>
          </cell>
          <cell r="AL105">
            <v>0</v>
          </cell>
        </row>
        <row r="106">
          <cell r="A106">
            <v>4823</v>
          </cell>
          <cell r="B106" t="str">
            <v>Todos por un Nuevo País</v>
          </cell>
          <cell r="C106" t="str">
            <v>Competitividad e infraestructura estratégica</v>
          </cell>
          <cell r="D106" t="str">
            <v>Promover las TIC como plataforma para la equidad, la educación y la competitividad</v>
          </cell>
          <cell r="E106" t="str">
            <v>TIC</v>
          </cell>
          <cell r="F106" t="str">
            <v>MINTIC</v>
          </cell>
          <cell r="G106" t="str">
            <v>Fomento del desarrollo de Aplicaciones, software y contenidos</v>
          </cell>
          <cell r="H106">
            <v>4823</v>
          </cell>
          <cell r="I106" t="str">
            <v>Personas beneficiadas de la iniciativa Apps.co</v>
          </cell>
          <cell r="J106" t="str">
            <v>Producto</v>
          </cell>
          <cell r="K106" t="str">
            <v>Sectorial</v>
          </cell>
          <cell r="L106" t="str">
            <v>SI</v>
          </cell>
          <cell r="M106" t="str">
            <v>NO</v>
          </cell>
          <cell r="N106" t="str">
            <v>NO</v>
          </cell>
          <cell r="O106" t="str">
            <v>SI</v>
          </cell>
          <cell r="P106" t="str">
            <v>Personas</v>
          </cell>
          <cell r="Q106" t="str">
            <v>Mensual</v>
          </cell>
          <cell r="R106" t="str">
            <v>Capacidad</v>
          </cell>
          <cell r="S106">
            <v>50000</v>
          </cell>
          <cell r="T106">
            <v>60000</v>
          </cell>
          <cell r="U106">
            <v>70000</v>
          </cell>
          <cell r="V106">
            <v>80000</v>
          </cell>
          <cell r="W106">
            <v>90000</v>
          </cell>
          <cell r="X106">
            <v>90000</v>
          </cell>
          <cell r="Y106">
            <v>67134</v>
          </cell>
          <cell r="Z106">
            <v>85.67</v>
          </cell>
          <cell r="AA106">
            <v>67134</v>
          </cell>
          <cell r="AB106">
            <v>42.84</v>
          </cell>
          <cell r="AC106">
            <v>42490.208333333299</v>
          </cell>
          <cell r="AD106">
            <v>42496.475258333303</v>
          </cell>
          <cell r="AE106" t="str">
            <v>Para el mes de abril 424 participaron en los cursos ofrecidos en la plataforma de la Iniciativa Apps.co. llegando a una cifra acumulada de 67.134 personas en todo el país. Estas personas tomaron cursos en programación en lenguajes nativos Android e iOS, m</v>
          </cell>
          <cell r="AF106">
            <v>42490.208333333299</v>
          </cell>
          <cell r="AG106">
            <v>42496.475258182902</v>
          </cell>
          <cell r="AH106" t="str">
            <v>Juanita Rodriguez Kattah</v>
          </cell>
          <cell r="AI106" t="str">
            <v>jrodriguezk@mintic.gov.co</v>
          </cell>
          <cell r="AJ106">
            <v>20</v>
          </cell>
          <cell r="AK106">
            <v>42520.208333333299</v>
          </cell>
          <cell r="AL106">
            <v>-33</v>
          </cell>
        </row>
        <row r="107">
          <cell r="A107">
            <v>4824</v>
          </cell>
          <cell r="B107" t="str">
            <v>Todos por un Nuevo País</v>
          </cell>
          <cell r="C107" t="str">
            <v>Competitividad e infraestructura estratégica</v>
          </cell>
          <cell r="D107" t="str">
            <v>Promover las TIC como plataforma para la equidad, la educación y la competitividad</v>
          </cell>
          <cell r="E107" t="str">
            <v>TIC</v>
          </cell>
          <cell r="F107" t="str">
            <v>MINTIC</v>
          </cell>
          <cell r="G107" t="str">
            <v>Fomento del desarrollo de Aplicaciones, software y contenidos</v>
          </cell>
          <cell r="H107">
            <v>4824</v>
          </cell>
          <cell r="I107" t="str">
            <v>Empresas de TI adoptando modelos de calidad</v>
          </cell>
          <cell r="J107" t="str">
            <v>Producto</v>
          </cell>
          <cell r="K107" t="str">
            <v>Sectorial</v>
          </cell>
          <cell r="L107" t="str">
            <v>SI</v>
          </cell>
          <cell r="M107" t="str">
            <v>NO</v>
          </cell>
          <cell r="N107" t="str">
            <v>NO</v>
          </cell>
          <cell r="O107" t="str">
            <v>SI</v>
          </cell>
          <cell r="P107" t="str">
            <v>Empresas de TI</v>
          </cell>
          <cell r="Q107" t="str">
            <v>Semestral</v>
          </cell>
          <cell r="R107" t="str">
            <v>Capacidad</v>
          </cell>
          <cell r="S107">
            <v>120</v>
          </cell>
          <cell r="T107">
            <v>180</v>
          </cell>
          <cell r="U107">
            <v>228</v>
          </cell>
          <cell r="V107">
            <v>288</v>
          </cell>
          <cell r="W107">
            <v>360</v>
          </cell>
          <cell r="X107">
            <v>360</v>
          </cell>
          <cell r="Y107">
            <v>0</v>
          </cell>
          <cell r="Z107">
            <v>0</v>
          </cell>
          <cell r="AA107">
            <v>0</v>
          </cell>
          <cell r="AB107">
            <v>0</v>
          </cell>
          <cell r="AC107">
            <v>0</v>
          </cell>
          <cell r="AD107">
            <v>0</v>
          </cell>
          <cell r="AE107" t="str">
            <v>Convocatoria 707 * Las empresas beneficiarias del primer y segundo corte ya han pasado por el proceso de contratación y sus proyectos de adopción de modelos de calidad globales se encuentran en ejecución. * Nos encontramos en la fase de contratación de la</v>
          </cell>
          <cell r="AF107">
            <v>42490.208333333299</v>
          </cell>
          <cell r="AG107">
            <v>42500.7858809838</v>
          </cell>
          <cell r="AH107" t="str">
            <v>Lina María Taborda Giraldo</v>
          </cell>
          <cell r="AI107" t="str">
            <v>ltaborda@mintic.gov.co</v>
          </cell>
          <cell r="AJ107">
            <v>30</v>
          </cell>
          <cell r="AK107">
            <v>0</v>
          </cell>
          <cell r="AL107">
            <v>0</v>
          </cell>
        </row>
        <row r="108">
          <cell r="A108">
            <v>4825</v>
          </cell>
          <cell r="B108" t="str">
            <v>Todos por un Nuevo País</v>
          </cell>
          <cell r="C108" t="str">
            <v>Competitividad e infraestructura estratégica</v>
          </cell>
          <cell r="D108" t="str">
            <v>Promover las TIC como plataforma para la equidad, la educación y la competitividad</v>
          </cell>
          <cell r="E108" t="str">
            <v>TIC</v>
          </cell>
          <cell r="F108" t="str">
            <v>MINTIC</v>
          </cell>
          <cell r="G108" t="str">
            <v>Fomento del desarrollo de Aplicaciones, software y contenidos</v>
          </cell>
          <cell r="H108">
            <v>4825</v>
          </cell>
          <cell r="I108" t="str">
            <v>Ciudadanos y empresas haciendo uso de la carpeta ciudadana digital</v>
          </cell>
          <cell r="J108" t="str">
            <v>Producto</v>
          </cell>
          <cell r="K108" t="str">
            <v>Sectorial</v>
          </cell>
          <cell r="L108" t="str">
            <v>SI</v>
          </cell>
          <cell r="M108" t="str">
            <v>NO</v>
          </cell>
          <cell r="N108" t="str">
            <v>NO</v>
          </cell>
          <cell r="O108" t="str">
            <v>SI</v>
          </cell>
          <cell r="P108" t="str">
            <v>Personas y empresas</v>
          </cell>
          <cell r="Q108" t="str">
            <v>Semestral</v>
          </cell>
          <cell r="R108" t="str">
            <v>Acumulado</v>
          </cell>
          <cell r="S108">
            <v>0</v>
          </cell>
          <cell r="T108">
            <v>0</v>
          </cell>
          <cell r="U108">
            <v>50000</v>
          </cell>
          <cell r="V108">
            <v>250000</v>
          </cell>
          <cell r="W108">
            <v>500000</v>
          </cell>
          <cell r="X108">
            <v>800000</v>
          </cell>
          <cell r="Y108">
            <v>0</v>
          </cell>
          <cell r="Z108">
            <v>0</v>
          </cell>
          <cell r="AA108">
            <v>0</v>
          </cell>
          <cell r="AB108">
            <v>0</v>
          </cell>
          <cell r="AC108">
            <v>0</v>
          </cell>
          <cell r="AD108">
            <v>0</v>
          </cell>
          <cell r="AE108" t="str">
            <v>LOGROS: * Se adelantó el primer taller de identificación de riesgos de seguridad y privacidad de la información con juicio de expertos. * Se diseñó la estructura para la discusión participativa del modelo de carpeta ciudadana para realimentar y recibir co</v>
          </cell>
          <cell r="AF108">
            <v>42490.208333333299</v>
          </cell>
          <cell r="AG108">
            <v>42500.398303668997</v>
          </cell>
          <cell r="AH108" t="str">
            <v>Francy Johanna Pimiento Quintero</v>
          </cell>
          <cell r="AI108" t="str">
            <v>johanna.pimiento@gobiernoenlinea.gov.co</v>
          </cell>
          <cell r="AJ108">
            <v>30</v>
          </cell>
          <cell r="AK108">
            <v>0</v>
          </cell>
          <cell r="AL108">
            <v>0</v>
          </cell>
        </row>
        <row r="109">
          <cell r="A109">
            <v>4739</v>
          </cell>
          <cell r="B109" t="str">
            <v>Todos por un Nuevo País</v>
          </cell>
          <cell r="C109" t="str">
            <v>Competitividad e infraestructura estratégica</v>
          </cell>
          <cell r="D109" t="str">
            <v>Proveer la Infraestructura y servicios de logística y transporte para la integración territorial</v>
          </cell>
          <cell r="E109" t="str">
            <v>Transporte</v>
          </cell>
          <cell r="F109" t="str">
            <v>AEROCIVIL</v>
          </cell>
          <cell r="G109" t="str">
            <v>Infraestructura de transporte aéreo y aeroportuario</v>
          </cell>
          <cell r="H109">
            <v>4739</v>
          </cell>
          <cell r="I109" t="str">
            <v>Aeropuertos con obras de construcción y ampliación de aeropuertos terminados - Aerocivil</v>
          </cell>
          <cell r="J109" t="str">
            <v>Producto</v>
          </cell>
          <cell r="K109" t="str">
            <v>Sectorial</v>
          </cell>
          <cell r="L109" t="str">
            <v>SI</v>
          </cell>
          <cell r="M109" t="str">
            <v>SI</v>
          </cell>
          <cell r="N109" t="str">
            <v>NO</v>
          </cell>
          <cell r="O109" t="str">
            <v>SI</v>
          </cell>
          <cell r="P109" t="str">
            <v>Número</v>
          </cell>
          <cell r="Q109" t="str">
            <v>Mensual</v>
          </cell>
          <cell r="R109" t="str">
            <v>Acumulado</v>
          </cell>
          <cell r="S109">
            <v>16</v>
          </cell>
          <cell r="T109">
            <v>3</v>
          </cell>
          <cell r="U109">
            <v>8</v>
          </cell>
          <cell r="V109">
            <v>3</v>
          </cell>
          <cell r="W109">
            <v>3</v>
          </cell>
          <cell r="X109">
            <v>17</v>
          </cell>
          <cell r="Y109">
            <v>1</v>
          </cell>
          <cell r="Z109">
            <v>12.5</v>
          </cell>
          <cell r="AA109">
            <v>4</v>
          </cell>
          <cell r="AB109">
            <v>23.529</v>
          </cell>
          <cell r="AC109">
            <v>42490.208333333299</v>
          </cell>
          <cell r="AD109">
            <v>42500.426818553198</v>
          </cell>
          <cell r="AE109" t="str">
            <v>Para la vigencia 2016 esta programado terminar obras en 4 Aeropuertos: Aeropuerto de Aguachica (Construcción de Pista de Aterrizaje, Plataforma y Obras Complementarias. Aeropuerto de Cúcuta ( Construcción Calle de Rodaje, Ampliación Pista y Obras compleme</v>
          </cell>
          <cell r="AF109">
            <v>42490.208333333299</v>
          </cell>
          <cell r="AG109">
            <v>42500.426818437503</v>
          </cell>
          <cell r="AH109" t="str">
            <v>Jairo Suárez</v>
          </cell>
          <cell r="AI109" t="str">
            <v>jairo.suarez@aerocivil.gov.co</v>
          </cell>
          <cell r="AJ109">
            <v>0</v>
          </cell>
          <cell r="AK109">
            <v>42520.208333333299</v>
          </cell>
          <cell r="AL109">
            <v>-13</v>
          </cell>
        </row>
        <row r="110">
          <cell r="A110">
            <v>4740</v>
          </cell>
          <cell r="B110" t="str">
            <v>Todos por un Nuevo País</v>
          </cell>
          <cell r="C110" t="str">
            <v>Competitividad e infraestructura estratégica</v>
          </cell>
          <cell r="D110" t="str">
            <v>Proveer la Infraestructura y servicios de logística y transporte para la integración territorial</v>
          </cell>
          <cell r="E110" t="str">
            <v>Transporte</v>
          </cell>
          <cell r="F110" t="str">
            <v>AEROCIVIL</v>
          </cell>
          <cell r="G110" t="str">
            <v>Infraestructura de transporte aéreo y aeroportuario</v>
          </cell>
          <cell r="H110">
            <v>4740</v>
          </cell>
          <cell r="I110" t="str">
            <v>Intervenciones terminadas en mantenimiento de infraestructura aeroportuaria  (iguales o superiores a $800 millones)</v>
          </cell>
          <cell r="J110" t="str">
            <v>Producto</v>
          </cell>
          <cell r="K110" t="str">
            <v>Sectorial</v>
          </cell>
          <cell r="L110" t="str">
            <v>SI</v>
          </cell>
          <cell r="M110" t="str">
            <v>NO</v>
          </cell>
          <cell r="N110" t="str">
            <v>NO</v>
          </cell>
          <cell r="O110" t="str">
            <v>SI</v>
          </cell>
          <cell r="P110" t="str">
            <v>Número</v>
          </cell>
          <cell r="Q110" t="str">
            <v>Trimestral</v>
          </cell>
          <cell r="R110" t="str">
            <v>Capacidad</v>
          </cell>
          <cell r="S110">
            <v>82</v>
          </cell>
          <cell r="T110">
            <v>109</v>
          </cell>
          <cell r="U110">
            <v>122</v>
          </cell>
          <cell r="V110">
            <v>130</v>
          </cell>
          <cell r="W110">
            <v>137</v>
          </cell>
          <cell r="X110">
            <v>137</v>
          </cell>
          <cell r="Y110">
            <v>0</v>
          </cell>
          <cell r="Z110">
            <v>0</v>
          </cell>
          <cell r="AA110">
            <v>0</v>
          </cell>
          <cell r="AB110">
            <v>0</v>
          </cell>
          <cell r="AC110">
            <v>0</v>
          </cell>
          <cell r="AD110">
            <v>0</v>
          </cell>
          <cell r="AE110" t="str">
            <v>De lo pendiente en 2015: EN EJECUCIÓN: (Mantenimiento pista, plataforma y calles de rodaje en:Florencia), (Mantenimiento de pista y plataforma en San Vicente del Caguán). (Mantenimiento de pista y calles de rodaje en Guaymaral), (Mantenimiento pista en Vi</v>
          </cell>
          <cell r="AF110">
            <v>42460.208333333299</v>
          </cell>
          <cell r="AG110">
            <v>42471.442966898103</v>
          </cell>
          <cell r="AH110" t="str">
            <v>Jairo Suárez</v>
          </cell>
          <cell r="AI110" t="str">
            <v>jairo.suarez@aerocivil.gov.co</v>
          </cell>
          <cell r="AJ110">
            <v>0</v>
          </cell>
          <cell r="AK110">
            <v>0</v>
          </cell>
          <cell r="AL110">
            <v>0</v>
          </cell>
        </row>
        <row r="111">
          <cell r="A111">
            <v>4741</v>
          </cell>
          <cell r="B111" t="str">
            <v>Todos por un Nuevo País</v>
          </cell>
          <cell r="C111" t="str">
            <v>Competitividad e infraestructura estratégica</v>
          </cell>
          <cell r="D111" t="str">
            <v>Proveer la Infraestructura y servicios de logística y transporte para la integración territorial</v>
          </cell>
          <cell r="E111" t="str">
            <v>Transporte</v>
          </cell>
          <cell r="F111" t="str">
            <v>AEROCIVIL</v>
          </cell>
          <cell r="G111" t="str">
            <v>Infraestructura de transporte aéreo y aeroportuario</v>
          </cell>
          <cell r="H111">
            <v>4741</v>
          </cell>
          <cell r="I111" t="str">
            <v>Aeropuertos para la prosperidad intervenidos - Aerocivil</v>
          </cell>
          <cell r="J111" t="str">
            <v>Producto</v>
          </cell>
          <cell r="K111" t="str">
            <v>Sectorial</v>
          </cell>
          <cell r="L111" t="str">
            <v>SI</v>
          </cell>
          <cell r="M111" t="str">
            <v>SI</v>
          </cell>
          <cell r="N111" t="str">
            <v>NO</v>
          </cell>
          <cell r="O111" t="str">
            <v>SI</v>
          </cell>
          <cell r="P111" t="str">
            <v>Número</v>
          </cell>
          <cell r="Q111" t="str">
            <v>Mensual</v>
          </cell>
          <cell r="R111" t="str">
            <v>Acumulado</v>
          </cell>
          <cell r="S111">
            <v>32</v>
          </cell>
          <cell r="T111">
            <v>7</v>
          </cell>
          <cell r="U111">
            <v>6</v>
          </cell>
          <cell r="V111">
            <v>6</v>
          </cell>
          <cell r="W111">
            <v>15</v>
          </cell>
          <cell r="X111">
            <v>34</v>
          </cell>
          <cell r="Y111">
            <v>2</v>
          </cell>
          <cell r="Z111">
            <v>33.33</v>
          </cell>
          <cell r="AA111">
            <v>2</v>
          </cell>
          <cell r="AB111">
            <v>5.88</v>
          </cell>
          <cell r="AC111">
            <v>42490.208333333299</v>
          </cell>
          <cell r="AD111">
            <v>42500.426354166702</v>
          </cell>
          <cell r="AE111" t="str">
            <v>De lo pendiente en 2015: En ejecución de las obras para los aeropuertos: de (San José del Guaviare: REALIZAR ESTUDIO, DISEÑO Y MANTENIMIENTO DE PISTA, CALLES DE RODAJE Y PLATAFORMA), (Puerto Leguízamo: REALIZAR ESTUDIO, DISEÑO Y MANTENIMIENTO PISTA), (Pue</v>
          </cell>
          <cell r="AF111">
            <v>42490.208333333299</v>
          </cell>
          <cell r="AG111">
            <v>42500.426354016199</v>
          </cell>
          <cell r="AH111" t="str">
            <v>Jairo Suárez</v>
          </cell>
          <cell r="AI111" t="str">
            <v>jairo.suarez@aerocivil.gov.co</v>
          </cell>
          <cell r="AJ111">
            <v>0</v>
          </cell>
          <cell r="AK111">
            <v>42520.208333333299</v>
          </cell>
          <cell r="AL111">
            <v>-13</v>
          </cell>
        </row>
        <row r="112">
          <cell r="A112">
            <v>5176</v>
          </cell>
          <cell r="B112" t="str">
            <v>Todos por un Nuevo País</v>
          </cell>
          <cell r="C112" t="str">
            <v>Competitividad e infraestructura estratégica</v>
          </cell>
          <cell r="D112" t="str">
            <v>Proveer la Infraestructura y servicios de logística y transporte para la integración territorial</v>
          </cell>
          <cell r="E112" t="str">
            <v>Transporte</v>
          </cell>
          <cell r="F112" t="str">
            <v>AEROCIVIL</v>
          </cell>
          <cell r="G112" t="str">
            <v>Infraestructura de transporte aéreo y aeroportuario</v>
          </cell>
          <cell r="H112">
            <v>5176</v>
          </cell>
          <cell r="I112" t="str">
            <v>Aeropuertos intervenidos con obras de construcción (torres de control,  terminales, pistas, plataformas, calles de rodaje, cuartel de bomberos, cerramientos) y/o mantenimiento de infraestructura aeroportuaria</v>
          </cell>
          <cell r="J112" t="str">
            <v>Producto</v>
          </cell>
          <cell r="K112" t="str">
            <v>Sectorial</v>
          </cell>
          <cell r="L112" t="str">
            <v>NO</v>
          </cell>
          <cell r="M112" t="str">
            <v>SI</v>
          </cell>
          <cell r="N112" t="str">
            <v>NO</v>
          </cell>
          <cell r="O112" t="str">
            <v>SI</v>
          </cell>
          <cell r="P112" t="str">
            <v>Número</v>
          </cell>
          <cell r="Q112" t="str">
            <v>Mensual</v>
          </cell>
          <cell r="R112" t="str">
            <v>Acumulado</v>
          </cell>
          <cell r="S112">
            <v>11</v>
          </cell>
          <cell r="T112">
            <v>17</v>
          </cell>
          <cell r="U112">
            <v>16</v>
          </cell>
          <cell r="V112">
            <v>7</v>
          </cell>
          <cell r="W112">
            <v>8</v>
          </cell>
          <cell r="X112">
            <v>48</v>
          </cell>
          <cell r="Y112">
            <v>10</v>
          </cell>
          <cell r="Z112">
            <v>62.5</v>
          </cell>
          <cell r="AA112">
            <v>16</v>
          </cell>
          <cell r="AB112">
            <v>33.332999999999998</v>
          </cell>
          <cell r="AC112">
            <v>42429.208333333299</v>
          </cell>
          <cell r="AD112">
            <v>42500.442660763903</v>
          </cell>
          <cell r="AE112" t="str">
            <v>De lo pendiente de la Vigencia 2015: Se terminaron Arauca, Tame, Mantenimiento pista, plataforma y calles de rodaje, Aeropuerto Pto Carreño-Mantenimiento pista plataforma y zonas de seguridad, Aeropuerto Villavicencio-Mantenimiento pista. En ejecución Flo</v>
          </cell>
          <cell r="AF112">
            <v>42429.208333333299</v>
          </cell>
          <cell r="AG112">
            <v>42500.4426606134</v>
          </cell>
          <cell r="AH112" t="str">
            <v>Jairo Suárez</v>
          </cell>
          <cell r="AI112" t="str">
            <v>jairo.suarez@aerocivil.gov.co</v>
          </cell>
          <cell r="AJ112">
            <v>0</v>
          </cell>
          <cell r="AK112">
            <v>42458.208333333299</v>
          </cell>
          <cell r="AL112">
            <v>48</v>
          </cell>
        </row>
        <row r="113">
          <cell r="A113">
            <v>5225</v>
          </cell>
          <cell r="B113" t="str">
            <v>Todos por un Nuevo País</v>
          </cell>
          <cell r="C113" t="str">
            <v>Competitividad e infraestructura estratégica</v>
          </cell>
          <cell r="D113" t="str">
            <v>Proveer la Infraestructura y servicios de logística y transporte para la integración territorial</v>
          </cell>
          <cell r="E113" t="str">
            <v>Transporte</v>
          </cell>
          <cell r="F113" t="str">
            <v>AEROCIVIL</v>
          </cell>
          <cell r="G113" t="str">
            <v>Infraestructura de transporte aéreo y aeroportuario</v>
          </cell>
          <cell r="H113">
            <v>5225</v>
          </cell>
          <cell r="I113" t="str">
            <v>Pasajeros movilizados por años entre los aeropuertos del país (millones)</v>
          </cell>
          <cell r="J113" t="str">
            <v>Resultado</v>
          </cell>
          <cell r="K113" t="str">
            <v>Sectorial</v>
          </cell>
          <cell r="L113" t="str">
            <v>NO</v>
          </cell>
          <cell r="M113" t="str">
            <v>NO</v>
          </cell>
          <cell r="N113" t="str">
            <v>NO</v>
          </cell>
          <cell r="O113" t="str">
            <v>SI</v>
          </cell>
          <cell r="P113" t="str">
            <v>Pasajeros</v>
          </cell>
          <cell r="Q113" t="str">
            <v>Mensual</v>
          </cell>
          <cell r="R113" t="str">
            <v>Flujo</v>
          </cell>
          <cell r="S113">
            <v>31</v>
          </cell>
          <cell r="T113">
            <v>34.700000000000003</v>
          </cell>
          <cell r="U113">
            <v>38.700000000000003</v>
          </cell>
          <cell r="V113">
            <v>42.5</v>
          </cell>
          <cell r="W113">
            <v>46</v>
          </cell>
          <cell r="X113">
            <v>46</v>
          </cell>
          <cell r="Y113">
            <v>5.72</v>
          </cell>
          <cell r="Z113">
            <v>14.78</v>
          </cell>
          <cell r="AA113">
            <v>34.130000000000003</v>
          </cell>
          <cell r="AB113">
            <v>74.2</v>
          </cell>
          <cell r="AC113">
            <v>42429.208333333299</v>
          </cell>
          <cell r="AD113">
            <v>42473.716298148101</v>
          </cell>
          <cell r="AE113" t="str">
            <v>En el periodo enero-marzo de 2016, los pasajeros Origen-Destino se incrementaron en 9.45% con respecto a igual periodo del año anterior.</v>
          </cell>
          <cell r="AF113">
            <v>42460.208333333299</v>
          </cell>
          <cell r="AG113">
            <v>42494.468134340299</v>
          </cell>
          <cell r="AH113" t="str">
            <v>Eduardo Enrique Tovar Añez</v>
          </cell>
          <cell r="AI113" t="str">
            <v>eduardo.tovar@aerocivil.gov.co</v>
          </cell>
          <cell r="AJ113">
            <v>30</v>
          </cell>
          <cell r="AK113">
            <v>42458.208333333299</v>
          </cell>
          <cell r="AL113">
            <v>18</v>
          </cell>
        </row>
        <row r="114">
          <cell r="A114">
            <v>4729</v>
          </cell>
          <cell r="B114" t="str">
            <v>Todos por un Nuevo País</v>
          </cell>
          <cell r="C114" t="str">
            <v>Competitividad e infraestructura estratégica</v>
          </cell>
          <cell r="D114" t="str">
            <v>Proveer la Infraestructura y servicios de logística y transporte para la integración territorial</v>
          </cell>
          <cell r="E114" t="str">
            <v>Transporte</v>
          </cell>
          <cell r="F114" t="str">
            <v>ANI</v>
          </cell>
          <cell r="G114" t="str">
            <v>Infraestructura de transporte carretero</v>
          </cell>
          <cell r="H114">
            <v>4729</v>
          </cell>
          <cell r="I114" t="str">
            <v>Kilómetros de calzadas construidas a través de concesión</v>
          </cell>
          <cell r="J114" t="str">
            <v>Producto</v>
          </cell>
          <cell r="K114" t="str">
            <v>Sectorial</v>
          </cell>
          <cell r="L114" t="str">
            <v>SI</v>
          </cell>
          <cell r="M114" t="str">
            <v>NO</v>
          </cell>
          <cell r="N114" t="str">
            <v>NO</v>
          </cell>
          <cell r="O114" t="str">
            <v>SI</v>
          </cell>
          <cell r="P114" t="str">
            <v>Kilómetros</v>
          </cell>
          <cell r="Q114" t="str">
            <v>Mensual</v>
          </cell>
          <cell r="R114" t="str">
            <v>Capacidad</v>
          </cell>
          <cell r="S114">
            <v>1796</v>
          </cell>
          <cell r="T114">
            <v>2126</v>
          </cell>
          <cell r="U114">
            <v>2456</v>
          </cell>
          <cell r="V114">
            <v>2786</v>
          </cell>
          <cell r="W114">
            <v>3116</v>
          </cell>
          <cell r="X114">
            <v>3116</v>
          </cell>
          <cell r="Y114">
            <v>2083.94</v>
          </cell>
          <cell r="Z114">
            <v>43.63</v>
          </cell>
          <cell r="AA114">
            <v>2083.94</v>
          </cell>
          <cell r="AB114">
            <v>21.81</v>
          </cell>
          <cell r="AC114">
            <v>42460.208333333299</v>
          </cell>
          <cell r="AD114">
            <v>42496.445513969898</v>
          </cell>
          <cell r="AE114" t="str">
            <v>Se lleva el 9 % de la meta del año, de los cuales se lleva construcción de 31,16 km de doble calzada y 0 km en calzada sencilla en la red concesionada.</v>
          </cell>
          <cell r="AF114">
            <v>42460.208333333299</v>
          </cell>
          <cell r="AG114">
            <v>42496.445513854203</v>
          </cell>
          <cell r="AH114" t="str">
            <v>Poldy Paola Osorio</v>
          </cell>
          <cell r="AI114" t="str">
            <v>posorio@ani.gov.co</v>
          </cell>
          <cell r="AJ114">
            <v>30</v>
          </cell>
          <cell r="AK114">
            <v>42490.208333333299</v>
          </cell>
          <cell r="AL114">
            <v>-13</v>
          </cell>
        </row>
        <row r="115">
          <cell r="A115">
            <v>4730</v>
          </cell>
          <cell r="B115" t="str">
            <v>Todos por un Nuevo País</v>
          </cell>
          <cell r="C115" t="str">
            <v>Competitividad e infraestructura estratégica</v>
          </cell>
          <cell r="D115" t="str">
            <v>Proveer la Infraestructura y servicios de logística y transporte para la integración territorial</v>
          </cell>
          <cell r="E115" t="str">
            <v>Transporte</v>
          </cell>
          <cell r="F115" t="str">
            <v>ANI</v>
          </cell>
          <cell r="G115" t="str">
            <v>Infraestructura de transporte carretero</v>
          </cell>
          <cell r="H115">
            <v>4730</v>
          </cell>
          <cell r="I115" t="str">
            <v>Kilómetros de Vías intervenidas bajo esquema de APP</v>
          </cell>
          <cell r="J115" t="str">
            <v>Producto</v>
          </cell>
          <cell r="K115" t="str">
            <v>Sectorial</v>
          </cell>
          <cell r="L115" t="str">
            <v>SI</v>
          </cell>
          <cell r="M115" t="str">
            <v>NO</v>
          </cell>
          <cell r="N115" t="str">
            <v>NO</v>
          </cell>
          <cell r="O115" t="str">
            <v>SI</v>
          </cell>
          <cell r="P115" t="str">
            <v>Kilómetros</v>
          </cell>
          <cell r="Q115" t="str">
            <v>Mensual</v>
          </cell>
          <cell r="R115" t="str">
            <v>Capacidad</v>
          </cell>
          <cell r="S115">
            <v>6595</v>
          </cell>
          <cell r="T115">
            <v>8083</v>
          </cell>
          <cell r="U115">
            <v>10160</v>
          </cell>
          <cell r="V115">
            <v>10861</v>
          </cell>
          <cell r="W115">
            <v>11698</v>
          </cell>
          <cell r="X115">
            <v>11698</v>
          </cell>
          <cell r="Y115">
            <v>10335</v>
          </cell>
          <cell r="Z115">
            <v>100</v>
          </cell>
          <cell r="AA115">
            <v>10335</v>
          </cell>
          <cell r="AB115">
            <v>73.290000000000006</v>
          </cell>
          <cell r="AC115">
            <v>42460.208333333299</v>
          </cell>
          <cell r="AD115">
            <v>42500.421629594901</v>
          </cell>
          <cell r="AE115" t="str">
            <v>Se firma el acta de inicio del Proyecto IP Vía al Nus , el 8 de marzo de 2016</v>
          </cell>
          <cell r="AF115">
            <v>42460.208333333299</v>
          </cell>
          <cell r="AG115">
            <v>42500.421629432902</v>
          </cell>
          <cell r="AH115" t="str">
            <v>Poldy Paola Osorio</v>
          </cell>
          <cell r="AI115" t="str">
            <v>posorio@ani.gov.co</v>
          </cell>
          <cell r="AJ115">
            <v>30</v>
          </cell>
          <cell r="AK115">
            <v>42490.208333333299</v>
          </cell>
          <cell r="AL115">
            <v>-13</v>
          </cell>
        </row>
        <row r="116">
          <cell r="A116">
            <v>4731</v>
          </cell>
          <cell r="B116" t="str">
            <v>Todos por un Nuevo País</v>
          </cell>
          <cell r="C116" t="str">
            <v>Competitividad e infraestructura estratégica</v>
          </cell>
          <cell r="D116" t="str">
            <v>Proveer la Infraestructura y servicios de logística y transporte para la integración territorial</v>
          </cell>
          <cell r="E116" t="str">
            <v>Transporte</v>
          </cell>
          <cell r="F116" t="str">
            <v>ANI</v>
          </cell>
          <cell r="G116" t="str">
            <v>Infraestructura de transporte carretero</v>
          </cell>
          <cell r="H116">
            <v>4731</v>
          </cell>
          <cell r="I116" t="str">
            <v>Inversión privada en infraestructura de carretera (billones de $ acumulados en el cuatrienio) - ANI</v>
          </cell>
          <cell r="J116" t="str">
            <v>Resultado</v>
          </cell>
          <cell r="K116" t="str">
            <v>Sectorial</v>
          </cell>
          <cell r="L116" t="str">
            <v>SI</v>
          </cell>
          <cell r="M116" t="str">
            <v>NO</v>
          </cell>
          <cell r="N116" t="str">
            <v>NO</v>
          </cell>
          <cell r="O116" t="str">
            <v>SI</v>
          </cell>
          <cell r="P116" t="str">
            <v>Billones de pesos</v>
          </cell>
          <cell r="Q116" t="str">
            <v>Trimestral</v>
          </cell>
          <cell r="R116" t="str">
            <v>Acumulado</v>
          </cell>
          <cell r="S116">
            <v>11.4</v>
          </cell>
          <cell r="T116">
            <v>3.5</v>
          </cell>
          <cell r="U116">
            <v>5</v>
          </cell>
          <cell r="V116">
            <v>7</v>
          </cell>
          <cell r="W116">
            <v>8.5</v>
          </cell>
          <cell r="X116">
            <v>24</v>
          </cell>
          <cell r="Y116">
            <v>0.53</v>
          </cell>
          <cell r="Z116">
            <v>10.6</v>
          </cell>
          <cell r="AA116">
            <v>3.98</v>
          </cell>
          <cell r="AB116">
            <v>16.579999999999998</v>
          </cell>
          <cell r="AC116">
            <v>42460.208333333299</v>
          </cell>
          <cell r="AD116">
            <v>42500.418623923601</v>
          </cell>
          <cell r="AE116" t="str">
            <v>Con corte a 30 de marzo de 2016 se estima una inversión acumulada en lo corrido del año en carreteras concesionadas de $0,53 billones de pesos. Dicho monto representa el 11% de la meta programada, por lo cual se espera que aumente para el segundo semestre</v>
          </cell>
          <cell r="AF116">
            <v>42460.208333333299</v>
          </cell>
          <cell r="AG116">
            <v>42500.418623761601</v>
          </cell>
          <cell r="AH116" t="str">
            <v>Poldy Paola Osorio</v>
          </cell>
          <cell r="AI116" t="str">
            <v>posorio@ani.gov.co</v>
          </cell>
          <cell r="AJ116">
            <v>90</v>
          </cell>
          <cell r="AK116">
            <v>42551.208333333299</v>
          </cell>
          <cell r="AL116">
            <v>-133</v>
          </cell>
        </row>
        <row r="117">
          <cell r="A117">
            <v>4732</v>
          </cell>
          <cell r="B117" t="str">
            <v>Todos por un Nuevo País</v>
          </cell>
          <cell r="C117" t="str">
            <v>Competitividad e infraestructura estratégica</v>
          </cell>
          <cell r="D117" t="str">
            <v>Proveer la Infraestructura y servicios de logística y transporte para la integración territorial</v>
          </cell>
          <cell r="E117" t="str">
            <v>Transporte</v>
          </cell>
          <cell r="F117" t="str">
            <v>ANI</v>
          </cell>
          <cell r="G117" t="str">
            <v>Infraestructura de transporte carretero</v>
          </cell>
          <cell r="H117">
            <v>4732</v>
          </cell>
          <cell r="I117" t="str">
            <v>Inversión privada en infraestructura férrea, aeroportuaria y portuaria  (billones de $ acumulados en el cuatrienio) - ANI</v>
          </cell>
          <cell r="J117" t="str">
            <v>Resultado</v>
          </cell>
          <cell r="K117" t="str">
            <v>Sectorial</v>
          </cell>
          <cell r="L117" t="str">
            <v>SI</v>
          </cell>
          <cell r="M117" t="str">
            <v>NO</v>
          </cell>
          <cell r="N117" t="str">
            <v>NO</v>
          </cell>
          <cell r="O117" t="str">
            <v>SI</v>
          </cell>
          <cell r="P117" t="str">
            <v>Billones de pesos</v>
          </cell>
          <cell r="Q117" t="str">
            <v>Trimestral</v>
          </cell>
          <cell r="R117" t="str">
            <v>Acumulado</v>
          </cell>
          <cell r="S117">
            <v>4.18</v>
          </cell>
          <cell r="T117">
            <v>1.05</v>
          </cell>
          <cell r="U117">
            <v>1.08</v>
          </cell>
          <cell r="V117">
            <v>1.1399999999999999</v>
          </cell>
          <cell r="W117">
            <v>1.5</v>
          </cell>
          <cell r="X117">
            <v>4.7699999999999996</v>
          </cell>
          <cell r="Y117">
            <v>0.23</v>
          </cell>
          <cell r="Z117">
            <v>21.3</v>
          </cell>
          <cell r="AA117">
            <v>1.63</v>
          </cell>
          <cell r="AB117">
            <v>34.17</v>
          </cell>
          <cell r="AC117">
            <v>42460.208333333299</v>
          </cell>
          <cell r="AD117">
            <v>42500.418426388896</v>
          </cell>
          <cell r="AE117" t="str">
            <v>Con corte a 30 de marzo de 2016 se estima una inversión acumulada en lo corrido del año en carreteras concesionadas de $0,23 billones de pesos. Dicho monto representa el 21,3% de la meta programada, cumpliendo con la estimación para el primer trimestre.</v>
          </cell>
          <cell r="AF117">
            <v>42460.208333333299</v>
          </cell>
          <cell r="AG117">
            <v>42500.418426273201</v>
          </cell>
          <cell r="AH117" t="str">
            <v>Poldy Paola Osorio</v>
          </cell>
          <cell r="AI117" t="str">
            <v>posorio@ani.gov.co</v>
          </cell>
          <cell r="AJ117">
            <v>90</v>
          </cell>
          <cell r="AK117">
            <v>42551.208333333299</v>
          </cell>
          <cell r="AL117">
            <v>-133</v>
          </cell>
        </row>
        <row r="118">
          <cell r="A118">
            <v>5177</v>
          </cell>
          <cell r="B118" t="str">
            <v>Todos por un Nuevo País</v>
          </cell>
          <cell r="C118" t="str">
            <v>Competitividad e infraestructura estratégica</v>
          </cell>
          <cell r="D118" t="str">
            <v>Proveer la Infraestructura y servicios de logística y transporte para la integración territorial</v>
          </cell>
          <cell r="E118" t="str">
            <v>Transporte</v>
          </cell>
          <cell r="F118" t="str">
            <v>ANI</v>
          </cell>
          <cell r="G118" t="str">
            <v>Infraestructura de transporte carretero</v>
          </cell>
          <cell r="H118">
            <v>5177</v>
          </cell>
          <cell r="I118" t="str">
            <v>Número de proyectos en ejecución Programa 4G</v>
          </cell>
          <cell r="J118" t="str">
            <v>Producto</v>
          </cell>
          <cell r="K118" t="str">
            <v>Sectorial</v>
          </cell>
          <cell r="L118" t="str">
            <v>NO</v>
          </cell>
          <cell r="M118" t="str">
            <v>NO</v>
          </cell>
          <cell r="N118" t="str">
            <v>NO</v>
          </cell>
          <cell r="O118" t="str">
            <v>SI</v>
          </cell>
          <cell r="P118" t="str">
            <v>Número</v>
          </cell>
          <cell r="Q118" t="str">
            <v>Mensual</v>
          </cell>
          <cell r="R118" t="str">
            <v>Capacidad</v>
          </cell>
          <cell r="S118">
            <v>6</v>
          </cell>
          <cell r="T118">
            <v>20</v>
          </cell>
          <cell r="U118">
            <v>36</v>
          </cell>
          <cell r="V118">
            <v>0</v>
          </cell>
          <cell r="W118">
            <v>0</v>
          </cell>
          <cell r="X118">
            <v>36</v>
          </cell>
          <cell r="Y118">
            <v>26</v>
          </cell>
          <cell r="Z118">
            <v>66.667000000000002</v>
          </cell>
          <cell r="AA118">
            <v>26</v>
          </cell>
          <cell r="AB118">
            <v>66.667000000000002</v>
          </cell>
          <cell r="AC118">
            <v>42460.208333333299</v>
          </cell>
          <cell r="AD118">
            <v>42500.420405173601</v>
          </cell>
          <cell r="AE118" t="str">
            <v>Se firma el acta de inicio del Proyecto IP Via al Nus , el 08-03-2016.</v>
          </cell>
          <cell r="AF118">
            <v>42460.208333333299</v>
          </cell>
          <cell r="AG118">
            <v>42500.420405011602</v>
          </cell>
          <cell r="AH118" t="str">
            <v>Poldy Paola Osorio</v>
          </cell>
          <cell r="AI118" t="str">
            <v>posorio@ani.gov.co</v>
          </cell>
          <cell r="AJ118">
            <v>30</v>
          </cell>
          <cell r="AK118">
            <v>42490.208333333299</v>
          </cell>
          <cell r="AL118">
            <v>-13</v>
          </cell>
        </row>
        <row r="119">
          <cell r="A119">
            <v>5178</v>
          </cell>
          <cell r="B119" t="str">
            <v>Todos por un Nuevo País</v>
          </cell>
          <cell r="C119" t="str">
            <v>Competitividad e infraestructura estratégica</v>
          </cell>
          <cell r="D119" t="str">
            <v>Proveer la Infraestructura y servicios de logística y transporte para la integración territorial</v>
          </cell>
          <cell r="E119" t="str">
            <v>Transporte</v>
          </cell>
          <cell r="F119" t="str">
            <v>ANI</v>
          </cell>
          <cell r="G119" t="str">
            <v>Infraestructura de transporte carretero</v>
          </cell>
          <cell r="H119">
            <v>5178</v>
          </cell>
          <cell r="I119" t="str">
            <v>Número de Proyectos Adjudicados</v>
          </cell>
          <cell r="J119" t="str">
            <v>Producto</v>
          </cell>
          <cell r="K119" t="str">
            <v>Sectorial</v>
          </cell>
          <cell r="L119" t="str">
            <v>NO</v>
          </cell>
          <cell r="M119" t="str">
            <v>NO</v>
          </cell>
          <cell r="N119" t="str">
            <v>NO</v>
          </cell>
          <cell r="O119" t="str">
            <v>SI</v>
          </cell>
          <cell r="P119" t="str">
            <v>Número</v>
          </cell>
          <cell r="Q119" t="str">
            <v>Mensual</v>
          </cell>
          <cell r="R119" t="str">
            <v>Capacidad</v>
          </cell>
          <cell r="S119">
            <v>10</v>
          </cell>
          <cell r="T119">
            <v>26</v>
          </cell>
          <cell r="U119">
            <v>36</v>
          </cell>
          <cell r="V119">
            <v>0</v>
          </cell>
          <cell r="W119">
            <v>0</v>
          </cell>
          <cell r="X119">
            <v>36</v>
          </cell>
          <cell r="Y119">
            <v>27</v>
          </cell>
          <cell r="Z119">
            <v>65.385000000000005</v>
          </cell>
          <cell r="AA119">
            <v>27</v>
          </cell>
          <cell r="AB119">
            <v>65.385000000000005</v>
          </cell>
          <cell r="AC119">
            <v>42460.208333333299</v>
          </cell>
          <cell r="AD119">
            <v>42500.4207118056</v>
          </cell>
          <cell r="AE119" t="str">
            <v xml:space="preserve">No se adjudicaron proyectos de APP en el mes de marzo </v>
          </cell>
          <cell r="AF119">
            <v>42460.208333333299</v>
          </cell>
          <cell r="AG119">
            <v>42500.420711689803</v>
          </cell>
          <cell r="AH119" t="str">
            <v>Poldy Paola Osorio</v>
          </cell>
          <cell r="AI119" t="str">
            <v>posorio@ani.gov.co</v>
          </cell>
          <cell r="AJ119">
            <v>30</v>
          </cell>
          <cell r="AK119">
            <v>42490.208333333299</v>
          </cell>
          <cell r="AL119">
            <v>-13</v>
          </cell>
        </row>
        <row r="120">
          <cell r="A120">
            <v>4733</v>
          </cell>
          <cell r="B120" t="str">
            <v>Todos por un Nuevo País</v>
          </cell>
          <cell r="C120" t="str">
            <v>Competitividad e infraestructura estratégica</v>
          </cell>
          <cell r="D120" t="str">
            <v>Proveer la Infraestructura y servicios de logística y transporte para la integración territorial</v>
          </cell>
          <cell r="E120" t="str">
            <v>Transporte</v>
          </cell>
          <cell r="F120" t="str">
            <v>ANI</v>
          </cell>
          <cell r="G120" t="str">
            <v>Infraestructura de transporte férreo</v>
          </cell>
          <cell r="H120">
            <v>4733</v>
          </cell>
          <cell r="I120" t="str">
            <v>Kilómetros de red férrea en operación - ANI</v>
          </cell>
          <cell r="J120" t="str">
            <v>Producto</v>
          </cell>
          <cell r="K120" t="str">
            <v>Sectorial</v>
          </cell>
          <cell r="L120" t="str">
            <v>SI</v>
          </cell>
          <cell r="M120" t="str">
            <v>NO</v>
          </cell>
          <cell r="N120" t="str">
            <v>NO</v>
          </cell>
          <cell r="O120" t="str">
            <v>SI</v>
          </cell>
          <cell r="P120" t="str">
            <v>Kilómetros</v>
          </cell>
          <cell r="Q120" t="str">
            <v>Mensual</v>
          </cell>
          <cell r="R120" t="str">
            <v>Capacidad</v>
          </cell>
          <cell r="S120">
            <v>628</v>
          </cell>
          <cell r="T120">
            <v>1026</v>
          </cell>
          <cell r="U120">
            <v>1283</v>
          </cell>
          <cell r="V120">
            <v>0</v>
          </cell>
          <cell r="W120">
            <v>0</v>
          </cell>
          <cell r="X120">
            <v>1283</v>
          </cell>
          <cell r="Y120">
            <v>1507</v>
          </cell>
          <cell r="Z120">
            <v>100</v>
          </cell>
          <cell r="AA120">
            <v>1507</v>
          </cell>
          <cell r="AB120">
            <v>100</v>
          </cell>
          <cell r="AC120">
            <v>42460.208333333299</v>
          </cell>
          <cell r="AD120">
            <v>42500.419039780099</v>
          </cell>
          <cell r="AE120" t="str">
            <v>Se cumplió con la meta del Cuatrienio y no se tiene previsto dejar mas Km en condiciones de operación para este año.</v>
          </cell>
          <cell r="AF120">
            <v>42460.208333333299</v>
          </cell>
          <cell r="AG120">
            <v>42500.4190396181</v>
          </cell>
          <cell r="AH120" t="str">
            <v>Poldy Paola Osorio</v>
          </cell>
          <cell r="AI120" t="str">
            <v>posorio@ani.gov.co</v>
          </cell>
          <cell r="AJ120">
            <v>30</v>
          </cell>
          <cell r="AK120">
            <v>42490.208333333299</v>
          </cell>
          <cell r="AL120">
            <v>-13</v>
          </cell>
        </row>
        <row r="121">
          <cell r="A121">
            <v>4929</v>
          </cell>
          <cell r="B121" t="str">
            <v>Todos por un Nuevo País</v>
          </cell>
          <cell r="C121" t="str">
            <v>Competitividad e infraestructura estratégica</v>
          </cell>
          <cell r="D121" t="str">
            <v>Proveer la Infraestructura y servicios de logística y transporte para la integración territorial</v>
          </cell>
          <cell r="E121" t="str">
            <v>Transporte</v>
          </cell>
          <cell r="F121" t="str">
            <v>CORMAGDALENA</v>
          </cell>
          <cell r="G121" t="str">
            <v>Infraestructura de transporte marítimo y fluvial</v>
          </cell>
          <cell r="H121">
            <v>4929</v>
          </cell>
          <cell r="I121" t="str">
            <v>Kilómetros de corredor fluvial mantenidos</v>
          </cell>
          <cell r="J121" t="str">
            <v>Producto</v>
          </cell>
          <cell r="K121" t="str">
            <v>Sectorial</v>
          </cell>
          <cell r="L121" t="str">
            <v>SI</v>
          </cell>
          <cell r="M121" t="str">
            <v>NO</v>
          </cell>
          <cell r="N121" t="str">
            <v>NO</v>
          </cell>
          <cell r="O121" t="str">
            <v>SI</v>
          </cell>
          <cell r="P121" t="str">
            <v>Kilómetros</v>
          </cell>
          <cell r="Q121" t="str">
            <v>Mensual</v>
          </cell>
          <cell r="R121" t="str">
            <v>Stock</v>
          </cell>
          <cell r="S121">
            <v>1025</v>
          </cell>
          <cell r="T121">
            <v>1023</v>
          </cell>
          <cell r="U121">
            <v>1023</v>
          </cell>
          <cell r="V121">
            <v>1023</v>
          </cell>
          <cell r="W121">
            <v>1023</v>
          </cell>
          <cell r="X121">
            <v>1023</v>
          </cell>
          <cell r="Y121">
            <v>1023</v>
          </cell>
          <cell r="Z121">
            <v>100</v>
          </cell>
          <cell r="AA121">
            <v>1023</v>
          </cell>
          <cell r="AB121">
            <v>100</v>
          </cell>
          <cell r="AC121">
            <v>42490.208333333299</v>
          </cell>
          <cell r="AD121">
            <v>42496.411442673598</v>
          </cell>
          <cell r="AE121" t="str">
            <v xml:space="preserve">El indicador reporta los kilómetros de canal navegable mantenidos. </v>
          </cell>
          <cell r="AF121">
            <v>42490.208333333299</v>
          </cell>
          <cell r="AG121">
            <v>42496.411442511599</v>
          </cell>
          <cell r="AH121" t="str">
            <v>Lyda Patricia Alvarez</v>
          </cell>
          <cell r="AI121" t="str">
            <v>Lyda.alvarez@cormagdalena.gov.co</v>
          </cell>
          <cell r="AJ121">
            <v>7</v>
          </cell>
          <cell r="AK121">
            <v>42520.208333333299</v>
          </cell>
          <cell r="AL121">
            <v>-20</v>
          </cell>
        </row>
        <row r="122">
          <cell r="A122">
            <v>4736</v>
          </cell>
          <cell r="B122" t="str">
            <v>Todos por un Nuevo País</v>
          </cell>
          <cell r="C122" t="str">
            <v>Competitividad e infraestructura estratégica</v>
          </cell>
          <cell r="D122" t="str">
            <v>Proveer la Infraestructura y servicios de logística y transporte para la integración territorial</v>
          </cell>
          <cell r="E122" t="str">
            <v>Transporte</v>
          </cell>
          <cell r="F122" t="str">
            <v>INVIAS</v>
          </cell>
          <cell r="G122" t="str">
            <v>Infraestructura de transporte carretero</v>
          </cell>
          <cell r="H122">
            <v>4736</v>
          </cell>
          <cell r="I122" t="str">
            <v>Kilómetros de vías con pavimento - Invías</v>
          </cell>
          <cell r="J122" t="str">
            <v>Producto</v>
          </cell>
          <cell r="K122" t="str">
            <v>Sectorial</v>
          </cell>
          <cell r="L122" t="str">
            <v>SI</v>
          </cell>
          <cell r="M122" t="str">
            <v>NO</v>
          </cell>
          <cell r="N122" t="str">
            <v>NO</v>
          </cell>
          <cell r="O122" t="str">
            <v>SI</v>
          </cell>
          <cell r="P122" t="str">
            <v>Kilómetros</v>
          </cell>
          <cell r="Q122" t="str">
            <v>Mensual</v>
          </cell>
          <cell r="R122" t="str">
            <v>Capacidad</v>
          </cell>
          <cell r="S122">
            <v>8454</v>
          </cell>
          <cell r="T122">
            <v>8569</v>
          </cell>
          <cell r="U122">
            <v>8676</v>
          </cell>
          <cell r="V122">
            <v>8680</v>
          </cell>
          <cell r="W122">
            <v>8680</v>
          </cell>
          <cell r="X122">
            <v>8680</v>
          </cell>
          <cell r="Y122">
            <v>8550.4500000000007</v>
          </cell>
          <cell r="Z122">
            <v>43.45</v>
          </cell>
          <cell r="AA122">
            <v>8550.4500000000007</v>
          </cell>
          <cell r="AB122">
            <v>42.68</v>
          </cell>
          <cell r="AC122">
            <v>42460.208333333299</v>
          </cell>
          <cell r="AD122">
            <v>42495.604519675901</v>
          </cell>
          <cell r="AE122" t="str">
            <v>Avance acumulado a 2015 con pavimento es de 8.532,30 Km. En Febrero 14,59 Km, de pavimento reportado 8.550,45Km acumulado</v>
          </cell>
          <cell r="AF122">
            <v>42460.208333333299</v>
          </cell>
          <cell r="AG122">
            <v>42495.604519525499</v>
          </cell>
          <cell r="AH122" t="str">
            <v>Ernesto  Correo Valderrama</v>
          </cell>
          <cell r="AI122" t="str">
            <v>ecorreav@invias.gov.co</v>
          </cell>
          <cell r="AJ122">
            <v>30</v>
          </cell>
          <cell r="AK122">
            <v>42490.208333333299</v>
          </cell>
          <cell r="AL122">
            <v>-13</v>
          </cell>
        </row>
        <row r="123">
          <cell r="A123">
            <v>4738</v>
          </cell>
          <cell r="B123" t="str">
            <v>Todos por un Nuevo País</v>
          </cell>
          <cell r="C123" t="str">
            <v>Competitividad e infraestructura estratégica</v>
          </cell>
          <cell r="D123" t="str">
            <v>Proveer la Infraestructura y servicios de logística y transporte para la integración territorial</v>
          </cell>
          <cell r="E123" t="str">
            <v>Transporte</v>
          </cell>
          <cell r="F123" t="str">
            <v>INVIAS</v>
          </cell>
          <cell r="G123" t="str">
            <v>Infraestructura de transporte carretero</v>
          </cell>
          <cell r="H123">
            <v>4738</v>
          </cell>
          <cell r="I123" t="str">
            <v>Kilómetros de placa huella construida</v>
          </cell>
          <cell r="J123" t="str">
            <v>Producto</v>
          </cell>
          <cell r="K123" t="str">
            <v>Sectorial</v>
          </cell>
          <cell r="L123" t="str">
            <v>SI</v>
          </cell>
          <cell r="M123" t="str">
            <v>NO</v>
          </cell>
          <cell r="N123" t="str">
            <v>NO</v>
          </cell>
          <cell r="O123" t="str">
            <v>SI</v>
          </cell>
          <cell r="P123" t="str">
            <v>Kilómetros</v>
          </cell>
          <cell r="Q123" t="str">
            <v>Mensual</v>
          </cell>
          <cell r="R123" t="str">
            <v>Capacidad</v>
          </cell>
          <cell r="S123">
            <v>1300</v>
          </cell>
          <cell r="T123">
            <v>1461</v>
          </cell>
          <cell r="U123">
            <v>1597</v>
          </cell>
          <cell r="V123">
            <v>1672</v>
          </cell>
          <cell r="W123">
            <v>1800</v>
          </cell>
          <cell r="X123">
            <v>1800</v>
          </cell>
          <cell r="Y123">
            <v>1548.76</v>
          </cell>
          <cell r="Z123">
            <v>83.76</v>
          </cell>
          <cell r="AA123">
            <v>1548.76</v>
          </cell>
          <cell r="AB123">
            <v>49.75</v>
          </cell>
          <cell r="AC123">
            <v>42460.208333333299</v>
          </cell>
          <cell r="AD123">
            <v>42495.609322534699</v>
          </cell>
          <cell r="AE123" t="str">
            <v>El Acumulado a 2015 de los Km de vías con Placa Huella es de1.459,27 Km. Para el mes de reporta la construcción 89,49 Km de placa huella, para un total acumulado de 1548,76 kilómetros construidos a través de los Convenios en ejecución suscritos con las en</v>
          </cell>
          <cell r="AF123">
            <v>42460.208333333299</v>
          </cell>
          <cell r="AG123">
            <v>42495.6093223727</v>
          </cell>
          <cell r="AH123" t="str">
            <v>Ernesto  Correo Valderrama</v>
          </cell>
          <cell r="AI123" t="str">
            <v>ecorreav@invias.gov.co</v>
          </cell>
          <cell r="AJ123">
            <v>30</v>
          </cell>
          <cell r="AK123">
            <v>42490.208333333299</v>
          </cell>
          <cell r="AL123">
            <v>-13</v>
          </cell>
        </row>
        <row r="124">
          <cell r="A124">
            <v>4737</v>
          </cell>
          <cell r="B124" t="str">
            <v>Todos por un Nuevo País</v>
          </cell>
          <cell r="C124" t="str">
            <v>Competitividad e infraestructura estratégica</v>
          </cell>
          <cell r="D124" t="str">
            <v>Proveer la Infraestructura y servicios de logística y transporte para la integración territorial</v>
          </cell>
          <cell r="E124" t="str">
            <v>Transporte</v>
          </cell>
          <cell r="F124" t="str">
            <v>INVIAS</v>
          </cell>
          <cell r="G124" t="str">
            <v>Infraestructura de transporte marítimo y fluvial</v>
          </cell>
          <cell r="H124">
            <v>4737</v>
          </cell>
          <cell r="I124" t="str">
            <v>Obras de mantenimiento y profundización a canales de acceso - Invías</v>
          </cell>
          <cell r="J124" t="str">
            <v>Producto</v>
          </cell>
          <cell r="K124" t="str">
            <v>Sectorial</v>
          </cell>
          <cell r="L124" t="str">
            <v>SI</v>
          </cell>
          <cell r="M124" t="str">
            <v>NO</v>
          </cell>
          <cell r="N124" t="str">
            <v>NO</v>
          </cell>
          <cell r="O124" t="str">
            <v>SI</v>
          </cell>
          <cell r="P124" t="str">
            <v>Número</v>
          </cell>
          <cell r="Q124" t="str">
            <v>Mensual</v>
          </cell>
          <cell r="R124" t="str">
            <v>Capacidad</v>
          </cell>
          <cell r="S124">
            <v>8</v>
          </cell>
          <cell r="T124">
            <v>11</v>
          </cell>
          <cell r="U124">
            <v>12</v>
          </cell>
          <cell r="V124">
            <v>13</v>
          </cell>
          <cell r="W124">
            <v>14</v>
          </cell>
          <cell r="X124">
            <v>14</v>
          </cell>
          <cell r="Y124">
            <v>14</v>
          </cell>
          <cell r="Z124">
            <v>100</v>
          </cell>
          <cell r="AA124">
            <v>14</v>
          </cell>
          <cell r="AB124">
            <v>100</v>
          </cell>
          <cell r="AC124">
            <v>42429.208333333299</v>
          </cell>
          <cell r="AD124">
            <v>42495.685112465297</v>
          </cell>
          <cell r="AE124" t="str">
            <v>Acumulado a 2015 13 Obras. Obras de mantenimiento y profundización a Marzo Terminado Dragado de Profundizacióndel canal de acceso al puerto de Buenaventura, Valle del Cauca, acumulado 14 Contratado Canal de Acceso Alterno al Puerto De Cartagena</v>
          </cell>
          <cell r="AF124">
            <v>42429.208333333299</v>
          </cell>
          <cell r="AG124">
            <v>42495.685112303203</v>
          </cell>
          <cell r="AH124" t="str">
            <v>Ernesto  Correo Valderrama</v>
          </cell>
          <cell r="AI124" t="str">
            <v>ecorreav@invias.gov.co</v>
          </cell>
          <cell r="AJ124">
            <v>30</v>
          </cell>
          <cell r="AK124">
            <v>42458.208333333299</v>
          </cell>
          <cell r="AL124">
            <v>18</v>
          </cell>
        </row>
        <row r="125">
          <cell r="A125">
            <v>4734</v>
          </cell>
          <cell r="B125" t="str">
            <v>Todos por un Nuevo País</v>
          </cell>
          <cell r="C125" t="str">
            <v>Competitividad e infraestructura estratégica</v>
          </cell>
          <cell r="D125" t="str">
            <v>Proveer la Infraestructura y servicios de logística y transporte para la integración territorial</v>
          </cell>
          <cell r="E125" t="str">
            <v>Transporte</v>
          </cell>
          <cell r="F125" t="str">
            <v>INVIAS</v>
          </cell>
          <cell r="G125" t="str">
            <v>Infraestructura de transporte carretero</v>
          </cell>
          <cell r="H125">
            <v>4734</v>
          </cell>
          <cell r="I125" t="str">
            <v>Kilómetros de calzadas construidas no concesionadas</v>
          </cell>
          <cell r="J125" t="str">
            <v>Producto</v>
          </cell>
          <cell r="K125" t="str">
            <v>Sectorial</v>
          </cell>
          <cell r="L125" t="str">
            <v>SI</v>
          </cell>
          <cell r="M125" t="str">
            <v>NO</v>
          </cell>
          <cell r="N125" t="str">
            <v>NO</v>
          </cell>
          <cell r="O125" t="str">
            <v>SI</v>
          </cell>
          <cell r="P125" t="str">
            <v>Kilómetros</v>
          </cell>
          <cell r="Q125" t="str">
            <v>Mensual</v>
          </cell>
          <cell r="R125" t="str">
            <v>Capacidad</v>
          </cell>
          <cell r="S125">
            <v>166</v>
          </cell>
          <cell r="T125">
            <v>175.87</v>
          </cell>
          <cell r="U125">
            <v>176.37</v>
          </cell>
          <cell r="V125">
            <v>176.94</v>
          </cell>
          <cell r="W125">
            <v>180</v>
          </cell>
          <cell r="X125">
            <v>180</v>
          </cell>
          <cell r="Y125">
            <v>183.54</v>
          </cell>
          <cell r="Z125">
            <v>100</v>
          </cell>
          <cell r="AA125">
            <v>183.54</v>
          </cell>
          <cell r="AB125">
            <v>100</v>
          </cell>
          <cell r="AC125">
            <v>42460.208333333299</v>
          </cell>
          <cell r="AD125">
            <v>42495.609562881902</v>
          </cell>
          <cell r="AE125" t="str">
            <v xml:space="preserve">linea Base a dic 2015 181,94 entre enero y Marzo se reporta 1,6 Km en Segunda Calzada Primavera Camilo C y Altos De Zaragoza - Cisneros para un avance 183,54 Km acumulados. </v>
          </cell>
          <cell r="AF125">
            <v>42460.208333333299</v>
          </cell>
          <cell r="AG125">
            <v>42495.609562731501</v>
          </cell>
          <cell r="AH125" t="str">
            <v>Ernesto  Correo Valderrama</v>
          </cell>
          <cell r="AI125" t="str">
            <v>ecorreav@invias.gov.co</v>
          </cell>
          <cell r="AJ125">
            <v>30</v>
          </cell>
          <cell r="AK125">
            <v>42490.208333333299</v>
          </cell>
          <cell r="AL125">
            <v>-13</v>
          </cell>
        </row>
        <row r="126">
          <cell r="A126">
            <v>4735</v>
          </cell>
          <cell r="B126" t="str">
            <v>Todos por un Nuevo País</v>
          </cell>
          <cell r="C126" t="str">
            <v>Competitividad e infraestructura estratégica</v>
          </cell>
          <cell r="D126" t="str">
            <v>Proveer la Infraestructura y servicios de logística y transporte para la integración territorial</v>
          </cell>
          <cell r="E126" t="str">
            <v>Transporte</v>
          </cell>
          <cell r="F126" t="str">
            <v>INVIAS</v>
          </cell>
          <cell r="G126" t="str">
            <v>Infraestructura de transporte carretero</v>
          </cell>
          <cell r="H126">
            <v>4735</v>
          </cell>
          <cell r="I126" t="str">
            <v>Nuevos Kilómetros de vías con rehabilitación y mantenimiento - Invías</v>
          </cell>
          <cell r="J126" t="str">
            <v>Producto</v>
          </cell>
          <cell r="K126" t="str">
            <v>Sectorial</v>
          </cell>
          <cell r="L126" t="str">
            <v>SI</v>
          </cell>
          <cell r="M126" t="str">
            <v>NO</v>
          </cell>
          <cell r="N126" t="str">
            <v>NO</v>
          </cell>
          <cell r="O126" t="str">
            <v>SI</v>
          </cell>
          <cell r="P126" t="str">
            <v>Kilómetros</v>
          </cell>
          <cell r="Q126" t="str">
            <v>Mensual</v>
          </cell>
          <cell r="R126" t="str">
            <v>Capacidad</v>
          </cell>
          <cell r="S126">
            <v>0</v>
          </cell>
          <cell r="T126">
            <v>106</v>
          </cell>
          <cell r="U126">
            <v>146</v>
          </cell>
          <cell r="V126">
            <v>279</v>
          </cell>
          <cell r="W126">
            <v>400</v>
          </cell>
          <cell r="X126">
            <v>400</v>
          </cell>
          <cell r="Y126">
            <v>480.87</v>
          </cell>
          <cell r="Z126">
            <v>100</v>
          </cell>
          <cell r="AA126">
            <v>480.87</v>
          </cell>
          <cell r="AB126">
            <v>100</v>
          </cell>
          <cell r="AC126">
            <v>42460.208333333299</v>
          </cell>
          <cell r="AD126">
            <v>42496.447581284701</v>
          </cell>
          <cell r="AE126" t="str">
            <v xml:space="preserve">Linea Base cero; Avance año 2015: 457,42 Km con Rehabilitación y Mantenimiento Periodico Mantenimiento 203,19 Km y Rehabilitación 254,23 Km Avance Enero a Marzo 22,23 Km con Rehabilitación y Repavimento 4, 40 Km y Mantenimiento Periodico 18,82 Km para un </v>
          </cell>
          <cell r="AF126">
            <v>42460.208333333299</v>
          </cell>
          <cell r="AG126">
            <v>42496.4475811343</v>
          </cell>
          <cell r="AH126" t="str">
            <v>Ernesto  Correo Valderrama</v>
          </cell>
          <cell r="AI126" t="str">
            <v>ecorreav@invias.gov.co</v>
          </cell>
          <cell r="AJ126">
            <v>30</v>
          </cell>
          <cell r="AK126">
            <v>42490.208333333299</v>
          </cell>
          <cell r="AL126">
            <v>-13</v>
          </cell>
        </row>
        <row r="127">
          <cell r="A127">
            <v>5365</v>
          </cell>
          <cell r="B127" t="str">
            <v>Todos por un Nuevo País</v>
          </cell>
          <cell r="C127" t="str">
            <v>Competitividad e infraestructura estratégica</v>
          </cell>
          <cell r="D127" t="str">
            <v>Proveer la Infraestructura y servicios de logística y transporte para la integración territorial</v>
          </cell>
          <cell r="E127" t="str">
            <v>Transporte</v>
          </cell>
          <cell r="F127" t="str">
            <v>MINTRANSPORTE</v>
          </cell>
          <cell r="G127" t="str">
            <v>Infraestructura de transporte carretero</v>
          </cell>
          <cell r="H127">
            <v>5365</v>
          </cell>
          <cell r="I127" t="str">
            <v>Número de departamentos acompañados en la estructuración de proyectos de caminos ancestrales ubicados en Comunidades Indígenas</v>
          </cell>
          <cell r="J127" t="str">
            <v>Producto</v>
          </cell>
          <cell r="K127" t="str">
            <v>Sectorial</v>
          </cell>
          <cell r="L127" t="str">
            <v>SI</v>
          </cell>
          <cell r="M127" t="str">
            <v>NO</v>
          </cell>
          <cell r="N127" t="str">
            <v>SI</v>
          </cell>
          <cell r="O127" t="str">
            <v>SI</v>
          </cell>
          <cell r="P127" t="str">
            <v>Departamentos</v>
          </cell>
          <cell r="Q127" t="str">
            <v>Mensual</v>
          </cell>
          <cell r="R127" t="str">
            <v>Acumulado</v>
          </cell>
          <cell r="S127">
            <v>0</v>
          </cell>
          <cell r="T127">
            <v>5</v>
          </cell>
          <cell r="U127">
            <v>2</v>
          </cell>
          <cell r="V127">
            <v>2</v>
          </cell>
          <cell r="W127">
            <v>2</v>
          </cell>
          <cell r="X127">
            <v>11</v>
          </cell>
          <cell r="Y127">
            <v>0</v>
          </cell>
          <cell r="Z127">
            <v>0</v>
          </cell>
          <cell r="AA127">
            <v>0</v>
          </cell>
          <cell r="AB127">
            <v>0</v>
          </cell>
          <cell r="AC127">
            <v>42490.208333333299</v>
          </cell>
          <cell r="AD127">
            <v>42500.688867326397</v>
          </cell>
          <cell r="AE127" t="str">
            <v xml:space="preserve">En Abril, se continuó con el acompañamiento a los departamentos de Guainia y Guajira. Se avanzan en los trámites para la aprobación de la transferencia de recursos para los estudios y diseños de los caminos ancestrales. </v>
          </cell>
          <cell r="AF127">
            <v>42490.208333333299</v>
          </cell>
          <cell r="AG127">
            <v>42500.688867164397</v>
          </cell>
          <cell r="AH127" t="str">
            <v>Carlos Alberto Sarabia Mancini</v>
          </cell>
          <cell r="AI127" t="str">
            <v>csarabia@mintransporte.gov.co</v>
          </cell>
          <cell r="AJ127">
            <v>0</v>
          </cell>
          <cell r="AK127">
            <v>42520.208333333299</v>
          </cell>
          <cell r="AL127">
            <v>-13</v>
          </cell>
        </row>
        <row r="128">
          <cell r="A128">
            <v>5241</v>
          </cell>
          <cell r="B128" t="str">
            <v>Todos por un Nuevo País</v>
          </cell>
          <cell r="C128" t="str">
            <v>Competitividad e infraestructura estratégica</v>
          </cell>
          <cell r="D128" t="str">
            <v>Proveer la Infraestructura y servicios de logística y transporte para la integración territorial</v>
          </cell>
          <cell r="E128" t="str">
            <v>Transporte</v>
          </cell>
          <cell r="F128" t="str">
            <v>MINTRANSPORTE</v>
          </cell>
          <cell r="G128" t="str">
            <v>Formulación y seguimiento a la política de transporte</v>
          </cell>
          <cell r="H128">
            <v>5241</v>
          </cell>
          <cell r="I128" t="str">
            <v>Variación porcentual acumulada de la Mortalidad por Accidentes de Tránsito</v>
          </cell>
          <cell r="J128" t="str">
            <v>Resultado</v>
          </cell>
          <cell r="K128" t="str">
            <v>Sectorial</v>
          </cell>
          <cell r="L128" t="str">
            <v>NO</v>
          </cell>
          <cell r="M128" t="str">
            <v>NO</v>
          </cell>
          <cell r="N128" t="str">
            <v>NO</v>
          </cell>
          <cell r="O128" t="str">
            <v>SI</v>
          </cell>
          <cell r="P128" t="str">
            <v>Porcentaje</v>
          </cell>
          <cell r="Q128" t="str">
            <v>Mensual</v>
          </cell>
          <cell r="R128" t="str">
            <v>Flujo</v>
          </cell>
          <cell r="S128">
            <v>1.1499999999999999</v>
          </cell>
          <cell r="T128">
            <v>-1</v>
          </cell>
          <cell r="U128">
            <v>-2.5</v>
          </cell>
          <cell r="V128">
            <v>-4.8</v>
          </cell>
          <cell r="W128">
            <v>-8</v>
          </cell>
          <cell r="X128">
            <v>-8</v>
          </cell>
          <cell r="Y128">
            <v>-0.2</v>
          </cell>
          <cell r="Z128">
            <v>8</v>
          </cell>
          <cell r="AA128">
            <v>0.1</v>
          </cell>
          <cell r="AB128">
            <v>0</v>
          </cell>
          <cell r="AC128">
            <v>42460.208333333299</v>
          </cell>
          <cell r="AD128">
            <v>42500.4434145833</v>
          </cell>
          <cell r="AE128" t="str">
            <v>A Marzo de 2016, de acuerdo con la información preliminar, se registran 1.536 fallecidos en hechos de tránsito. Lo anterior corresponde a una variación acumulada con respecto al mismo periodo (ene-mar) de 2014, del -0,2% es decir 3 casos menos. Nota: La I</v>
          </cell>
          <cell r="AF128">
            <v>42460.208333333299</v>
          </cell>
          <cell r="AG128">
            <v>42500.443408101899</v>
          </cell>
          <cell r="AH128" t="str">
            <v>Yazmin Gaitán Rodríguez</v>
          </cell>
          <cell r="AI128" t="str">
            <v>ygaitan@mintransporte.gov.co</v>
          </cell>
          <cell r="AJ128">
            <v>15</v>
          </cell>
          <cell r="AK128">
            <v>42490.208333333299</v>
          </cell>
          <cell r="AL128">
            <v>2</v>
          </cell>
        </row>
        <row r="129">
          <cell r="A129">
            <v>4930</v>
          </cell>
          <cell r="B129" t="str">
            <v>Todos por un Nuevo País</v>
          </cell>
          <cell r="C129" t="str">
            <v>Competitividad e infraestructura estratégica</v>
          </cell>
          <cell r="D129" t="str">
            <v>Proveer la Infraestructura y servicios de logística y transporte para la integración territorial</v>
          </cell>
          <cell r="E129" t="str">
            <v>Transporte</v>
          </cell>
          <cell r="F129" t="str">
            <v>MINTRANSPORTE</v>
          </cell>
          <cell r="G129" t="str">
            <v>Formulación y seguimiento a la política de transporte</v>
          </cell>
          <cell r="H129">
            <v>4930</v>
          </cell>
          <cell r="I129" t="str">
            <v>Pruebas teórico-prácticas realizadas para obtención de licencia de conducción en el marco de un nuevo esquema normativo</v>
          </cell>
          <cell r="J129" t="str">
            <v>Producto</v>
          </cell>
          <cell r="K129" t="str">
            <v>Sectorial</v>
          </cell>
          <cell r="L129" t="str">
            <v>SI</v>
          </cell>
          <cell r="M129" t="str">
            <v>NO</v>
          </cell>
          <cell r="N129" t="str">
            <v>NO</v>
          </cell>
          <cell r="O129" t="str">
            <v>SI</v>
          </cell>
          <cell r="P129" t="str">
            <v>Número</v>
          </cell>
          <cell r="Q129" t="str">
            <v>Mensual</v>
          </cell>
          <cell r="R129" t="str">
            <v>Acumulado</v>
          </cell>
          <cell r="S129">
            <v>0</v>
          </cell>
          <cell r="T129">
            <v>0</v>
          </cell>
          <cell r="U129">
            <v>378320</v>
          </cell>
          <cell r="V129">
            <v>1218570</v>
          </cell>
          <cell r="W129">
            <v>1323610</v>
          </cell>
          <cell r="X129">
            <v>2920500</v>
          </cell>
          <cell r="Y129">
            <v>0</v>
          </cell>
          <cell r="Z129">
            <v>0</v>
          </cell>
          <cell r="AA129">
            <v>0</v>
          </cell>
          <cell r="AB129">
            <v>0</v>
          </cell>
          <cell r="AC129">
            <v>0</v>
          </cell>
          <cell r="AD129">
            <v>0</v>
          </cell>
          <cell r="AE129">
            <v>0</v>
          </cell>
          <cell r="AF129">
            <v>0</v>
          </cell>
          <cell r="AG129">
            <v>0</v>
          </cell>
          <cell r="AH129" t="str">
            <v>Yazmin Gaitán Rodríguez</v>
          </cell>
          <cell r="AI129" t="str">
            <v>ygaitan@mintransporte.gov.co</v>
          </cell>
          <cell r="AJ129">
            <v>0</v>
          </cell>
          <cell r="AK129">
            <v>0</v>
          </cell>
          <cell r="AL129">
            <v>0</v>
          </cell>
        </row>
        <row r="130">
          <cell r="A130">
            <v>4932</v>
          </cell>
          <cell r="B130" t="str">
            <v>Todos por un Nuevo País</v>
          </cell>
          <cell r="C130" t="str">
            <v>Competitividad e infraestructura estratégica</v>
          </cell>
          <cell r="D130" t="str">
            <v>Proveer la Infraestructura y servicios de logística y transporte para la integración territorial</v>
          </cell>
          <cell r="E130" t="str">
            <v>Transporte</v>
          </cell>
          <cell r="F130" t="str">
            <v>MINTRANSPORTE</v>
          </cell>
          <cell r="G130" t="str">
            <v>Formulación y seguimiento a la política de transporte</v>
          </cell>
          <cell r="H130">
            <v>4932</v>
          </cell>
          <cell r="I130" t="str">
            <v>Muertos en accidentes de tránsito</v>
          </cell>
          <cell r="J130" t="str">
            <v>Resultado</v>
          </cell>
          <cell r="K130" t="str">
            <v>Sectorial</v>
          </cell>
          <cell r="L130" t="str">
            <v>SI</v>
          </cell>
          <cell r="M130" t="str">
            <v>NO</v>
          </cell>
          <cell r="N130" t="str">
            <v>NO</v>
          </cell>
          <cell r="O130" t="str">
            <v>SI</v>
          </cell>
          <cell r="P130" t="str">
            <v>Número</v>
          </cell>
          <cell r="Q130" t="str">
            <v>Mensual</v>
          </cell>
          <cell r="R130" t="str">
            <v>Reducción anual</v>
          </cell>
          <cell r="S130">
            <v>6352</v>
          </cell>
          <cell r="T130">
            <v>6288</v>
          </cell>
          <cell r="U130">
            <v>6194</v>
          </cell>
          <cell r="V130">
            <v>6045</v>
          </cell>
          <cell r="W130">
            <v>5844</v>
          </cell>
          <cell r="X130">
            <v>5844</v>
          </cell>
          <cell r="Y130">
            <v>1536</v>
          </cell>
          <cell r="Z130">
            <v>100</v>
          </cell>
          <cell r="AA130">
            <v>1536</v>
          </cell>
          <cell r="AB130">
            <v>40.945</v>
          </cell>
          <cell r="AC130">
            <v>42460.208333333299</v>
          </cell>
          <cell r="AD130">
            <v>42500.443618437501</v>
          </cell>
          <cell r="AE130" t="str">
            <v>De acuerdo con la información preliminar durante el mes de marzo de 2016 se registran 484 victimas fatales en hechos de tránsito. No obstante, el acumulado a marzo da cuenta de 1.536 fallecidos. Esta cifra preliminarmente representa una reducción del 6,6%</v>
          </cell>
          <cell r="AF130">
            <v>42460.208333333299</v>
          </cell>
          <cell r="AG130">
            <v>42500.4436180556</v>
          </cell>
          <cell r="AH130" t="str">
            <v>Yazmin Gaitán Rodríguez</v>
          </cell>
          <cell r="AI130" t="str">
            <v>ygaitan@mintransporte.gov.co</v>
          </cell>
          <cell r="AJ130">
            <v>15</v>
          </cell>
          <cell r="AK130">
            <v>42490.208333333299</v>
          </cell>
          <cell r="AL130">
            <v>2</v>
          </cell>
        </row>
        <row r="131">
          <cell r="A131">
            <v>4933</v>
          </cell>
          <cell r="B131" t="str">
            <v>Todos por un Nuevo País</v>
          </cell>
          <cell r="C131" t="str">
            <v>Competitividad e infraestructura estratégica</v>
          </cell>
          <cell r="D131" t="str">
            <v>Proveer la Infraestructura y servicios de logística y transporte para la integración territorial</v>
          </cell>
          <cell r="E131" t="str">
            <v>Transporte</v>
          </cell>
          <cell r="F131" t="str">
            <v>MINTRANSPORTE</v>
          </cell>
          <cell r="G131" t="str">
            <v>Formulación y seguimiento a la política de transporte</v>
          </cell>
          <cell r="H131">
            <v>4933</v>
          </cell>
          <cell r="I131" t="str">
            <v>Edad promedio de vehículos de transporte automotor de carga con peso bruto vehicular mayor a 10,5 toneladas</v>
          </cell>
          <cell r="J131" t="str">
            <v>Resultado</v>
          </cell>
          <cell r="K131" t="str">
            <v>Sectorial</v>
          </cell>
          <cell r="L131" t="str">
            <v>SI</v>
          </cell>
          <cell r="M131" t="str">
            <v>NO</v>
          </cell>
          <cell r="N131" t="str">
            <v>NO</v>
          </cell>
          <cell r="O131" t="str">
            <v>SI</v>
          </cell>
          <cell r="P131" t="str">
            <v>Edad Promedio</v>
          </cell>
          <cell r="Q131" t="str">
            <v>Mensual</v>
          </cell>
          <cell r="R131" t="str">
            <v>Reducción</v>
          </cell>
          <cell r="S131">
            <v>19</v>
          </cell>
          <cell r="T131">
            <v>18</v>
          </cell>
          <cell r="U131">
            <v>17</v>
          </cell>
          <cell r="V131">
            <v>16</v>
          </cell>
          <cell r="W131">
            <v>15</v>
          </cell>
          <cell r="X131">
            <v>15</v>
          </cell>
          <cell r="Y131">
            <v>0</v>
          </cell>
          <cell r="Z131">
            <v>0</v>
          </cell>
          <cell r="AA131">
            <v>0</v>
          </cell>
          <cell r="AB131">
            <v>0</v>
          </cell>
          <cell r="AC131">
            <v>0</v>
          </cell>
          <cell r="AD131">
            <v>0</v>
          </cell>
          <cell r="AE131">
            <v>0</v>
          </cell>
          <cell r="AF131">
            <v>0</v>
          </cell>
          <cell r="AG131">
            <v>0</v>
          </cell>
          <cell r="AH131" t="str">
            <v>Betty Esperanza Herrera García</v>
          </cell>
          <cell r="AI131" t="str">
            <v>bherrera@mintransporte.gov.co</v>
          </cell>
          <cell r="AJ131">
            <v>30</v>
          </cell>
          <cell r="AK131">
            <v>0</v>
          </cell>
          <cell r="AL131">
            <v>0</v>
          </cell>
        </row>
        <row r="132">
          <cell r="A132">
            <v>4934</v>
          </cell>
          <cell r="B132" t="str">
            <v>Todos por un Nuevo País</v>
          </cell>
          <cell r="C132" t="str">
            <v>Competitividad e infraestructura estratégica</v>
          </cell>
          <cell r="D132" t="str">
            <v>Proveer la Infraestructura y servicios de logística y transporte para la integración territorial</v>
          </cell>
          <cell r="E132" t="str">
            <v>Transporte</v>
          </cell>
          <cell r="F132" t="str">
            <v>MINTRANSPORTE</v>
          </cell>
          <cell r="G132" t="str">
            <v>Formulación y seguimiento a la política de transporte</v>
          </cell>
          <cell r="H132">
            <v>4934</v>
          </cell>
          <cell r="I132" t="str">
            <v>Vehículos Desintegrados con Peso Bruto Vehicular mayor a 10,5 Toneladas</v>
          </cell>
          <cell r="J132" t="str">
            <v>Producto</v>
          </cell>
          <cell r="K132" t="str">
            <v>Sectorial</v>
          </cell>
          <cell r="L132" t="str">
            <v>SI</v>
          </cell>
          <cell r="M132" t="str">
            <v>NO</v>
          </cell>
          <cell r="N132" t="str">
            <v>NO</v>
          </cell>
          <cell r="O132" t="str">
            <v>SI</v>
          </cell>
          <cell r="P132" t="str">
            <v>Vehículos desintegrados</v>
          </cell>
          <cell r="Q132" t="str">
            <v>Mensual</v>
          </cell>
          <cell r="R132" t="str">
            <v>Capacidad</v>
          </cell>
          <cell r="S132">
            <v>8000</v>
          </cell>
          <cell r="T132">
            <v>11500</v>
          </cell>
          <cell r="U132">
            <v>15000</v>
          </cell>
          <cell r="V132">
            <v>18500</v>
          </cell>
          <cell r="W132">
            <v>22000</v>
          </cell>
          <cell r="X132">
            <v>22000</v>
          </cell>
          <cell r="Y132">
            <v>12448</v>
          </cell>
          <cell r="Z132">
            <v>63.54</v>
          </cell>
          <cell r="AA132">
            <v>12448</v>
          </cell>
          <cell r="AB132">
            <v>31.77</v>
          </cell>
          <cell r="AC132">
            <v>42460.208333333299</v>
          </cell>
          <cell r="AD132">
            <v>42471.519403622697</v>
          </cell>
          <cell r="AE132" t="str">
            <v>La cantidad de vehículos desintegrados con PBV mayor a 10,5 Ton a Marzo 30 de 2016 fue de 286 vehículos sumada esta cifra al acumulado de cierre del año 2015, resulta un total acumulado de 12.448 vehículos desintegrados en el marco del programa.</v>
          </cell>
          <cell r="AF132">
            <v>42460.208333333299</v>
          </cell>
          <cell r="AG132">
            <v>42471.5194035069</v>
          </cell>
          <cell r="AH132" t="str">
            <v>Betty Esperanza Herrera García</v>
          </cell>
          <cell r="AI132" t="str">
            <v>bherrera@mintransporte.gov.co</v>
          </cell>
          <cell r="AJ132">
            <v>5</v>
          </cell>
          <cell r="AK132">
            <v>42490.208333333299</v>
          </cell>
          <cell r="AL132">
            <v>12</v>
          </cell>
        </row>
        <row r="133">
          <cell r="A133">
            <v>4935</v>
          </cell>
          <cell r="B133" t="str">
            <v>Todos por un Nuevo País</v>
          </cell>
          <cell r="C133" t="str">
            <v>Competitividad e infraestructura estratégica</v>
          </cell>
          <cell r="D133" t="str">
            <v>Proveer la Infraestructura y servicios de logística y transporte para la integración territorial</v>
          </cell>
          <cell r="E133" t="str">
            <v>Transporte</v>
          </cell>
          <cell r="F133" t="str">
            <v>MINTRANSPORTE</v>
          </cell>
          <cell r="G133" t="str">
            <v>Formulación y seguimiento a la política de transporte</v>
          </cell>
          <cell r="H133">
            <v>4935</v>
          </cell>
          <cell r="I133" t="str">
            <v>Reportes en el Registro Nacional de Despachos de Carga (RNDC)</v>
          </cell>
          <cell r="J133" t="str">
            <v>Producto</v>
          </cell>
          <cell r="K133" t="str">
            <v>Sectorial</v>
          </cell>
          <cell r="L133" t="str">
            <v>SI</v>
          </cell>
          <cell r="M133" t="str">
            <v>NO</v>
          </cell>
          <cell r="N133" t="str">
            <v>NO</v>
          </cell>
          <cell r="O133" t="str">
            <v>SI</v>
          </cell>
          <cell r="P133" t="str">
            <v>Registros</v>
          </cell>
          <cell r="Q133" t="str">
            <v>Mensual</v>
          </cell>
          <cell r="R133" t="str">
            <v>Flujo</v>
          </cell>
          <cell r="S133">
            <v>4000000</v>
          </cell>
          <cell r="T133">
            <v>5000000</v>
          </cell>
          <cell r="U133">
            <v>6000000</v>
          </cell>
          <cell r="V133">
            <v>7000000</v>
          </cell>
          <cell r="W133">
            <v>8000000</v>
          </cell>
          <cell r="X133">
            <v>8000000</v>
          </cell>
          <cell r="Y133">
            <v>1831118</v>
          </cell>
          <cell r="Z133">
            <v>30.52</v>
          </cell>
          <cell r="AA133">
            <v>6657535</v>
          </cell>
          <cell r="AB133">
            <v>83.22</v>
          </cell>
          <cell r="AC133">
            <v>42460.208333333299</v>
          </cell>
          <cell r="AD133">
            <v>42465.503816550903</v>
          </cell>
          <cell r="AE133" t="str">
            <v>Este reporte corresponde al número de manifiestos de carga registrados en el Registro Nacional de Despachos de Carga - RNDC entre el 1 de Abril de 2016 al 30 de Abril de 2016. De los 647515 manifiestos recibidos 86,702 corresponden a manifiestos de empres</v>
          </cell>
          <cell r="AF133">
            <v>42490.208333333299</v>
          </cell>
          <cell r="AG133">
            <v>42494.413219247697</v>
          </cell>
          <cell r="AH133" t="str">
            <v>Lucas Rodríguez Gómez</v>
          </cell>
          <cell r="AI133" t="str">
            <v>lucas.rodriguez@mintransporte.gov.co</v>
          </cell>
          <cell r="AJ133">
            <v>2</v>
          </cell>
          <cell r="AK133">
            <v>42490.208333333299</v>
          </cell>
          <cell r="AL133">
            <v>15</v>
          </cell>
        </row>
        <row r="134">
          <cell r="A134">
            <v>4937</v>
          </cell>
          <cell r="B134" t="str">
            <v>Todos por un Nuevo País</v>
          </cell>
          <cell r="C134" t="str">
            <v>Competitividad e infraestructura estratégica</v>
          </cell>
          <cell r="D134" t="str">
            <v>Proveer la Infraestructura y servicios de logística y transporte para la integración territorial</v>
          </cell>
          <cell r="E134" t="str">
            <v>Transporte</v>
          </cell>
          <cell r="F134" t="str">
            <v>MINTRANSPORTE</v>
          </cell>
          <cell r="G134" t="str">
            <v>Formulación y seguimiento a la política de transporte</v>
          </cell>
          <cell r="H134">
            <v>4937</v>
          </cell>
          <cell r="I134" t="str">
            <v>Transporte de carga por los modos férreo, fluvial y aéreo ( sin carbón) (Mills de Ton/ANUAL)</v>
          </cell>
          <cell r="J134" t="str">
            <v>Resultado</v>
          </cell>
          <cell r="K134" t="str">
            <v>Sectorial</v>
          </cell>
          <cell r="L134" t="str">
            <v>SI</v>
          </cell>
          <cell r="M134" t="str">
            <v>NO</v>
          </cell>
          <cell r="N134" t="str">
            <v>NO</v>
          </cell>
          <cell r="O134" t="str">
            <v>SI</v>
          </cell>
          <cell r="P134" t="str">
            <v>Toneladas</v>
          </cell>
          <cell r="Q134" t="str">
            <v>Mensual</v>
          </cell>
          <cell r="R134" t="str">
            <v>Flujo</v>
          </cell>
          <cell r="S134">
            <v>2.2000000000000002</v>
          </cell>
          <cell r="T134">
            <v>1.6</v>
          </cell>
          <cell r="U134">
            <v>1.7</v>
          </cell>
          <cell r="V134">
            <v>1.8</v>
          </cell>
          <cell r="W134">
            <v>2.8</v>
          </cell>
          <cell r="X134">
            <v>2.8</v>
          </cell>
          <cell r="Y134">
            <v>0</v>
          </cell>
          <cell r="Z134">
            <v>0</v>
          </cell>
          <cell r="AA134">
            <v>0</v>
          </cell>
          <cell r="AB134">
            <v>0</v>
          </cell>
          <cell r="AC134">
            <v>0</v>
          </cell>
          <cell r="AD134">
            <v>0</v>
          </cell>
          <cell r="AE134">
            <v>0</v>
          </cell>
          <cell r="AF134">
            <v>0</v>
          </cell>
          <cell r="AG134">
            <v>0</v>
          </cell>
          <cell r="AH134" t="str">
            <v>Enrique José  Nates Guerra</v>
          </cell>
          <cell r="AI134" t="str">
            <v>enates@mintransporte.gov.co</v>
          </cell>
          <cell r="AJ134">
            <v>30</v>
          </cell>
          <cell r="AK134">
            <v>0</v>
          </cell>
          <cell r="AL134">
            <v>0</v>
          </cell>
        </row>
        <row r="135">
          <cell r="A135">
            <v>4936</v>
          </cell>
          <cell r="B135" t="str">
            <v>Todos por un Nuevo País</v>
          </cell>
          <cell r="C135" t="str">
            <v>Competitividad e infraestructura estratégica</v>
          </cell>
          <cell r="D135" t="str">
            <v>Proveer la Infraestructura y servicios de logística y transporte para la integración territorial</v>
          </cell>
          <cell r="E135" t="str">
            <v>Transporte</v>
          </cell>
          <cell r="F135" t="str">
            <v>MINTRANSPORTE</v>
          </cell>
          <cell r="G135" t="str">
            <v>Infraestructura de transporte carretero</v>
          </cell>
          <cell r="H135">
            <v>4936</v>
          </cell>
          <cell r="I135" t="str">
            <v>Porcentaje de red vial nacional primaria en buen estado</v>
          </cell>
          <cell r="J135" t="str">
            <v>Producto</v>
          </cell>
          <cell r="K135" t="str">
            <v>Sectorial</v>
          </cell>
          <cell r="L135" t="str">
            <v>SI</v>
          </cell>
          <cell r="M135" t="str">
            <v>NO</v>
          </cell>
          <cell r="N135" t="str">
            <v>NO</v>
          </cell>
          <cell r="O135" t="str">
            <v>SI</v>
          </cell>
          <cell r="P135" t="str">
            <v>Porcentaje</v>
          </cell>
          <cell r="Q135" t="str">
            <v>Mensual</v>
          </cell>
          <cell r="R135" t="str">
            <v>Capacidad</v>
          </cell>
          <cell r="S135">
            <v>49</v>
          </cell>
          <cell r="T135">
            <v>52</v>
          </cell>
          <cell r="U135">
            <v>55</v>
          </cell>
          <cell r="V135">
            <v>57</v>
          </cell>
          <cell r="W135">
            <v>60</v>
          </cell>
          <cell r="X135">
            <v>60</v>
          </cell>
          <cell r="Y135">
            <v>54.18</v>
          </cell>
          <cell r="Z135">
            <v>86.332999999999998</v>
          </cell>
          <cell r="AA135">
            <v>54.18</v>
          </cell>
          <cell r="AB135">
            <v>47.091000000000001</v>
          </cell>
          <cell r="AC135">
            <v>42460.208333333299</v>
          </cell>
          <cell r="AD135">
            <v>42501.423658449101</v>
          </cell>
          <cell r="AE135" t="str">
            <v xml:space="preserve">Se ha avanzado el 14,65% de la meta del año. De Enero a Marzo, se han construido 31,16 Km de doble calzada y 0 km en Calzada sencilla en la red concesionada. En la red no concesionada, se rehabilitaron y se hizo mantenimiento a 23,22 Km y se construyeron </v>
          </cell>
          <cell r="AF135">
            <v>42460.208333333299</v>
          </cell>
          <cell r="AG135">
            <v>42501.423658333297</v>
          </cell>
          <cell r="AH135" t="str">
            <v>Carlos Alberto Sarabia Mancini</v>
          </cell>
          <cell r="AI135" t="str">
            <v>csarabia@mintransporte.gov.co</v>
          </cell>
          <cell r="AJ135">
            <v>30</v>
          </cell>
          <cell r="AK135">
            <v>42490.208333333299</v>
          </cell>
          <cell r="AL135">
            <v>-13</v>
          </cell>
        </row>
        <row r="136">
          <cell r="A136">
            <v>5254</v>
          </cell>
          <cell r="B136" t="str">
            <v>Todos por un Nuevo País</v>
          </cell>
          <cell r="C136" t="str">
            <v>Competitividad e infraestructura estratégica</v>
          </cell>
          <cell r="D136" t="str">
            <v>Proveer la Infraestructura y servicios de logística y transporte para la integración territorial</v>
          </cell>
          <cell r="E136" t="str">
            <v>Transporte</v>
          </cell>
          <cell r="F136" t="str">
            <v>MINTRANSPORTE</v>
          </cell>
          <cell r="G136" t="str">
            <v>Infraestructura de transporte carretero</v>
          </cell>
          <cell r="H136">
            <v>5254</v>
          </cell>
          <cell r="I136" t="str">
            <v>Kilómetros de nuevas calzadas construidas</v>
          </cell>
          <cell r="J136" t="str">
            <v>Producto</v>
          </cell>
          <cell r="K136" t="str">
            <v>Sectorial</v>
          </cell>
          <cell r="L136" t="str">
            <v>NO</v>
          </cell>
          <cell r="M136" t="str">
            <v>NO</v>
          </cell>
          <cell r="N136" t="str">
            <v>NO</v>
          </cell>
          <cell r="O136" t="str">
            <v>SI</v>
          </cell>
          <cell r="P136" t="str">
            <v>Kilómetros</v>
          </cell>
          <cell r="Q136" t="str">
            <v>Mensual</v>
          </cell>
          <cell r="R136" t="str">
            <v>Capacidad</v>
          </cell>
          <cell r="S136">
            <v>1962</v>
          </cell>
          <cell r="T136">
            <v>2302</v>
          </cell>
          <cell r="U136">
            <v>2632</v>
          </cell>
          <cell r="V136">
            <v>2963</v>
          </cell>
          <cell r="W136">
            <v>3296</v>
          </cell>
          <cell r="X136">
            <v>3296</v>
          </cell>
          <cell r="Y136">
            <v>2266.46</v>
          </cell>
          <cell r="Z136">
            <v>45.44</v>
          </cell>
          <cell r="AA136">
            <v>2266.46</v>
          </cell>
          <cell r="AB136">
            <v>22.82</v>
          </cell>
          <cell r="AC136">
            <v>42460.208333333299</v>
          </cell>
          <cell r="AD136">
            <v>42500.444735879602</v>
          </cell>
          <cell r="AE136" t="str">
            <v>En marzo, se construyeron 7,70 km de doble calzada en la red no concesionada.No se construyeron calzadas sencillas en la red concesionada. En la red no concesionada, se construyeron 1,30 Km de segundas calzadas.</v>
          </cell>
          <cell r="AF136">
            <v>42460.208333333299</v>
          </cell>
          <cell r="AG136">
            <v>42500.444735729201</v>
          </cell>
          <cell r="AH136" t="str">
            <v>Carlos Alberto Sarabia Mancini</v>
          </cell>
          <cell r="AI136" t="str">
            <v>csarabia@mintransporte.gov.co</v>
          </cell>
          <cell r="AJ136">
            <v>30</v>
          </cell>
          <cell r="AK136">
            <v>42490.208333333299</v>
          </cell>
          <cell r="AL136">
            <v>-13</v>
          </cell>
        </row>
        <row r="137">
          <cell r="A137">
            <v>4931</v>
          </cell>
          <cell r="B137" t="str">
            <v>Todos por un Nuevo País</v>
          </cell>
          <cell r="C137" t="str">
            <v>Competitividad e infraestructura estratégica</v>
          </cell>
          <cell r="D137" t="str">
            <v>Proveer la Infraestructura y servicios de logística y transporte para la integración territorial</v>
          </cell>
          <cell r="E137" t="str">
            <v>Transporte</v>
          </cell>
          <cell r="F137" t="str">
            <v>MINTRANSPORTE</v>
          </cell>
          <cell r="G137" t="str">
            <v>Infraestructura de Transporte Urbano</v>
          </cell>
          <cell r="H137">
            <v>4931</v>
          </cell>
          <cell r="I137" t="str">
            <v>Municipios y/o departamentos apoyados en la implementación de Planes Locales de Seguridad Vial</v>
          </cell>
          <cell r="J137" t="str">
            <v>Producto</v>
          </cell>
          <cell r="K137" t="str">
            <v>Sectorial</v>
          </cell>
          <cell r="L137" t="str">
            <v>SI</v>
          </cell>
          <cell r="M137" t="str">
            <v>NO</v>
          </cell>
          <cell r="N137" t="str">
            <v>NO</v>
          </cell>
          <cell r="O137" t="str">
            <v>SI</v>
          </cell>
          <cell r="P137" t="str">
            <v>Número</v>
          </cell>
          <cell r="Q137" t="str">
            <v>Mensual</v>
          </cell>
          <cell r="R137" t="str">
            <v>Capacidad</v>
          </cell>
          <cell r="S137">
            <v>10</v>
          </cell>
          <cell r="T137">
            <v>19</v>
          </cell>
          <cell r="U137">
            <v>47</v>
          </cell>
          <cell r="V137">
            <v>78</v>
          </cell>
          <cell r="W137">
            <v>110</v>
          </cell>
          <cell r="X137">
            <v>110</v>
          </cell>
          <cell r="Y137">
            <v>19</v>
          </cell>
          <cell r="Z137">
            <v>24.324000000000002</v>
          </cell>
          <cell r="AA137">
            <v>19</v>
          </cell>
          <cell r="AB137">
            <v>9</v>
          </cell>
          <cell r="AC137">
            <v>42490.208333333299</v>
          </cell>
          <cell r="AD137">
            <v>42500.443267210598</v>
          </cell>
          <cell r="AE137" t="str">
            <v>Durante el mes de abril se realizaron acercamientos con el objetivo de sensibilizar sobre la importancia de contar con Plan Local de Seguridad Vial con las siguientes entidades territoriales: Arauca, Duitama, Floridablanca, Departamento de Huila, Leticia,</v>
          </cell>
          <cell r="AF137">
            <v>42490.208333333299</v>
          </cell>
          <cell r="AG137">
            <v>42500.443267048598</v>
          </cell>
          <cell r="AH137" t="str">
            <v>Yazmin Gaitán Rodríguez</v>
          </cell>
          <cell r="AI137" t="str">
            <v>ygaitan@mintransporte.gov.co</v>
          </cell>
          <cell r="AJ137">
            <v>0</v>
          </cell>
          <cell r="AK137">
            <v>42520.208333333299</v>
          </cell>
          <cell r="AL137">
            <v>-13</v>
          </cell>
        </row>
        <row r="138">
          <cell r="A138">
            <v>4938</v>
          </cell>
          <cell r="B138" t="str">
            <v>Todos por un Nuevo País</v>
          </cell>
          <cell r="C138" t="str">
            <v>Competitividad e infraestructura estratégica</v>
          </cell>
          <cell r="D138" t="str">
            <v>Proveer la Infraestructura y servicios de logística y transporte para la integración territorial</v>
          </cell>
          <cell r="E138" t="str">
            <v>Transporte</v>
          </cell>
          <cell r="F138" t="str">
            <v>MINTRANSPORTE</v>
          </cell>
          <cell r="G138" t="str">
            <v>Infraestructura de Transporte Urbano</v>
          </cell>
          <cell r="H138">
            <v>4938</v>
          </cell>
          <cell r="I138" t="str">
            <v>Porcentaje de viajes realizados asociados a movilidad activa cuantificada en 6 ciudades</v>
          </cell>
          <cell r="J138" t="str">
            <v>Resultado</v>
          </cell>
          <cell r="K138" t="str">
            <v>Sectorial</v>
          </cell>
          <cell r="L138" t="str">
            <v>SI</v>
          </cell>
          <cell r="M138" t="str">
            <v>NO</v>
          </cell>
          <cell r="N138" t="str">
            <v>NO</v>
          </cell>
          <cell r="O138" t="str">
            <v>SI</v>
          </cell>
          <cell r="P138" t="str">
            <v>Porcentaje</v>
          </cell>
          <cell r="Q138" t="str">
            <v>Mensual</v>
          </cell>
          <cell r="R138" t="str">
            <v>Capacidad</v>
          </cell>
          <cell r="S138">
            <v>27</v>
          </cell>
          <cell r="T138">
            <v>30</v>
          </cell>
          <cell r="U138">
            <v>33</v>
          </cell>
          <cell r="V138">
            <v>36</v>
          </cell>
          <cell r="W138">
            <v>40</v>
          </cell>
          <cell r="X138">
            <v>40</v>
          </cell>
          <cell r="Y138">
            <v>0</v>
          </cell>
          <cell r="Z138">
            <v>0</v>
          </cell>
          <cell r="AA138">
            <v>0</v>
          </cell>
          <cell r="AB138">
            <v>0</v>
          </cell>
          <cell r="AC138">
            <v>0</v>
          </cell>
          <cell r="AD138">
            <v>0</v>
          </cell>
          <cell r="AE138" t="str">
            <v>El indicador ha sido medido en las 6 ciudades con SITM (Bogotá, Cali, Medellín, Pereira, Bucaramanga,Barranquilla,). Se presenta una ligera disminución del indicador propia del periodo de estacionalidad-</v>
          </cell>
          <cell r="AF138">
            <v>42400.208333333299</v>
          </cell>
          <cell r="AG138">
            <v>42494.425674340302</v>
          </cell>
          <cell r="AH138" t="str">
            <v>Walid David Jalil Nasser</v>
          </cell>
          <cell r="AI138" t="str">
            <v>wdavid@mintransporte.gov.co</v>
          </cell>
          <cell r="AJ138">
            <v>30</v>
          </cell>
          <cell r="AK138">
            <v>0</v>
          </cell>
          <cell r="AL138">
            <v>0</v>
          </cell>
        </row>
        <row r="139">
          <cell r="A139">
            <v>4939</v>
          </cell>
          <cell r="B139" t="str">
            <v>Todos por un Nuevo País</v>
          </cell>
          <cell r="C139" t="str">
            <v>Competitividad e infraestructura estratégica</v>
          </cell>
          <cell r="D139" t="str">
            <v>Proveer la Infraestructura y servicios de logística y transporte para la integración territorial</v>
          </cell>
          <cell r="E139" t="str">
            <v>Transporte</v>
          </cell>
          <cell r="F139" t="str">
            <v>MINTRANSPORTE</v>
          </cell>
          <cell r="G139" t="str">
            <v>Infraestructura de Transporte Urbano</v>
          </cell>
          <cell r="H139">
            <v>4939</v>
          </cell>
          <cell r="I139" t="str">
            <v>Kilómetros de Infraestructura vial intervenida para sistemas de transporte urbano.</v>
          </cell>
          <cell r="J139" t="str">
            <v>Producto</v>
          </cell>
          <cell r="K139" t="str">
            <v>Sectorial</v>
          </cell>
          <cell r="L139" t="str">
            <v>SI</v>
          </cell>
          <cell r="M139" t="str">
            <v>NO</v>
          </cell>
          <cell r="N139" t="str">
            <v>NO</v>
          </cell>
          <cell r="O139" t="str">
            <v>SI</v>
          </cell>
          <cell r="P139" t="str">
            <v>Porcentaje</v>
          </cell>
          <cell r="Q139" t="str">
            <v>Mensual</v>
          </cell>
          <cell r="R139" t="str">
            <v>Capacidad</v>
          </cell>
          <cell r="S139">
            <v>854</v>
          </cell>
          <cell r="T139">
            <v>867</v>
          </cell>
          <cell r="U139">
            <v>880</v>
          </cell>
          <cell r="V139">
            <v>893</v>
          </cell>
          <cell r="W139">
            <v>908</v>
          </cell>
          <cell r="X139">
            <v>908</v>
          </cell>
          <cell r="Y139">
            <v>0</v>
          </cell>
          <cell r="Z139">
            <v>0</v>
          </cell>
          <cell r="AA139">
            <v>0</v>
          </cell>
          <cell r="AB139">
            <v>0</v>
          </cell>
          <cell r="AC139">
            <v>0</v>
          </cell>
          <cell r="AD139">
            <v>0</v>
          </cell>
          <cell r="AE139" t="str">
            <v xml:space="preserve">Los avances se presentan en las ciudades de Barranquilla (0,35), Santa Marta (0,28), Valledupar (0,14), Sincelejo (0,16). Monteria (0,11), Pereira (0,06), Armenia (0,08), Neiva (0,11), Cali (0,07), Pasto (0,02) y Popayán (0,08) </v>
          </cell>
          <cell r="AF139">
            <v>42400.208333333299</v>
          </cell>
          <cell r="AG139">
            <v>42494.391194444397</v>
          </cell>
          <cell r="AH139" t="str">
            <v>Walid David Jalil Nasser</v>
          </cell>
          <cell r="AI139" t="str">
            <v>wdavid@mintransporte.gov.co</v>
          </cell>
          <cell r="AJ139">
            <v>30</v>
          </cell>
          <cell r="AK139">
            <v>0</v>
          </cell>
          <cell r="AL139">
            <v>0</v>
          </cell>
        </row>
        <row r="140">
          <cell r="A140">
            <v>4940</v>
          </cell>
          <cell r="B140" t="str">
            <v>Todos por un Nuevo País</v>
          </cell>
          <cell r="C140" t="str">
            <v>Competitividad e infraestructura estratégica</v>
          </cell>
          <cell r="D140" t="str">
            <v>Proveer la Infraestructura y servicios de logística y transporte para la integración territorial</v>
          </cell>
          <cell r="E140" t="str">
            <v>Transporte</v>
          </cell>
          <cell r="F140" t="str">
            <v>MINTRANSPORTE</v>
          </cell>
          <cell r="G140" t="str">
            <v>Infraestructura de Transporte Urbano</v>
          </cell>
          <cell r="H140">
            <v>4940</v>
          </cell>
          <cell r="I140" t="str">
            <v>Espacios de Infraestructura dedicada a la intermodalidad.</v>
          </cell>
          <cell r="J140" t="str">
            <v>Producto</v>
          </cell>
          <cell r="K140" t="str">
            <v>Sectorial</v>
          </cell>
          <cell r="L140" t="str">
            <v>SI</v>
          </cell>
          <cell r="M140" t="str">
            <v>NO</v>
          </cell>
          <cell r="N140" t="str">
            <v>NO</v>
          </cell>
          <cell r="O140" t="str">
            <v>SI</v>
          </cell>
          <cell r="P140" t="str">
            <v>Número</v>
          </cell>
          <cell r="Q140" t="str">
            <v>Mensual</v>
          </cell>
          <cell r="R140" t="str">
            <v>Capacidad</v>
          </cell>
          <cell r="S140">
            <v>31</v>
          </cell>
          <cell r="T140">
            <v>35</v>
          </cell>
          <cell r="U140">
            <v>36</v>
          </cell>
          <cell r="V140">
            <v>40</v>
          </cell>
          <cell r="W140">
            <v>44</v>
          </cell>
          <cell r="X140">
            <v>44</v>
          </cell>
          <cell r="Y140">
            <v>35</v>
          </cell>
          <cell r="Z140">
            <v>80</v>
          </cell>
          <cell r="AA140">
            <v>35</v>
          </cell>
          <cell r="AB140">
            <v>30.77</v>
          </cell>
          <cell r="AC140">
            <v>42400.208333333299</v>
          </cell>
          <cell r="AD140">
            <v>42439.638452314801</v>
          </cell>
          <cell r="AE140" t="str">
            <v>En la ciudad de Cartagena se continúa el avance en las obras del portal El Gallo (Avance aproximado del 40%, infraestructura imprescindible por almacenar la flota y servicio del patio portal, el cual incluye obras complementarias, contara con la plataform</v>
          </cell>
          <cell r="AF140">
            <v>42400.208333333299</v>
          </cell>
          <cell r="AG140">
            <v>42439.638452164298</v>
          </cell>
          <cell r="AH140" t="str">
            <v>Walid David Jalil Nasser</v>
          </cell>
          <cell r="AI140" t="str">
            <v>wdavid@mintransporte.gov.co</v>
          </cell>
          <cell r="AJ140">
            <v>30</v>
          </cell>
          <cell r="AK140">
            <v>42429.208333333299</v>
          </cell>
          <cell r="AL140">
            <v>47</v>
          </cell>
        </row>
        <row r="141">
          <cell r="A141">
            <v>5179</v>
          </cell>
          <cell r="B141" t="str">
            <v>Todos por un Nuevo País</v>
          </cell>
          <cell r="C141" t="str">
            <v>Competitividad e infraestructura estratégica</v>
          </cell>
          <cell r="D141" t="str">
            <v>Proveer la Infraestructura y servicios de logística y transporte para la integración territorial</v>
          </cell>
          <cell r="E141" t="str">
            <v>Transporte</v>
          </cell>
          <cell r="F141" t="str">
            <v>Superpuertos</v>
          </cell>
          <cell r="G141" t="str">
            <v>Formulación y seguimiento a la política de transporte</v>
          </cell>
          <cell r="H141">
            <v>5179</v>
          </cell>
          <cell r="I141" t="str">
            <v>Toneladas anuales de carga de comercio exterior transportada en puertos (millones)</v>
          </cell>
          <cell r="J141" t="str">
            <v>Resultado</v>
          </cell>
          <cell r="K141" t="str">
            <v>Sectorial</v>
          </cell>
          <cell r="L141" t="str">
            <v>NO</v>
          </cell>
          <cell r="M141" t="str">
            <v>NO</v>
          </cell>
          <cell r="N141" t="str">
            <v>NO</v>
          </cell>
          <cell r="O141" t="str">
            <v>SI</v>
          </cell>
          <cell r="P141" t="str">
            <v>Toneladas</v>
          </cell>
          <cell r="Q141" t="str">
            <v>Mensual</v>
          </cell>
          <cell r="R141" t="str">
            <v>Flujo</v>
          </cell>
          <cell r="S141">
            <v>168</v>
          </cell>
          <cell r="T141">
            <v>178</v>
          </cell>
          <cell r="U141">
            <v>186</v>
          </cell>
          <cell r="V141">
            <v>194</v>
          </cell>
          <cell r="W141">
            <v>203</v>
          </cell>
          <cell r="X141">
            <v>203</v>
          </cell>
          <cell r="Y141">
            <v>14.25</v>
          </cell>
          <cell r="Z141">
            <v>7.66</v>
          </cell>
          <cell r="AA141">
            <v>172.4</v>
          </cell>
          <cell r="AB141">
            <v>84.93</v>
          </cell>
          <cell r="AC141">
            <v>42400.208333333299</v>
          </cell>
          <cell r="AD141">
            <v>42439.399789699099</v>
          </cell>
          <cell r="AE141" t="str">
            <v>En el primer mes de Enero se movilizaron 14.25 millones de toneladas de comercio exterior en los puertos colombianos; el 79% corresponde a exportaciones con mas de 11.21 millones y el 21% a importaciones con 3.03 millones de toneladas movilizadas.</v>
          </cell>
          <cell r="AF141">
            <v>42400.208333333299</v>
          </cell>
          <cell r="AG141">
            <v>42439.399789583302</v>
          </cell>
          <cell r="AH141" t="str">
            <v>Mercy Carina Martínez Bocanegra</v>
          </cell>
          <cell r="AI141" t="str">
            <v>carinamartinez@supertransporte.gov.co</v>
          </cell>
          <cell r="AJ141">
            <v>15</v>
          </cell>
          <cell r="AK141">
            <v>42429.208333333299</v>
          </cell>
          <cell r="AL141">
            <v>62</v>
          </cell>
        </row>
        <row r="142">
          <cell r="A142">
            <v>4956</v>
          </cell>
          <cell r="B142" t="str">
            <v>Todos por un Nuevo País</v>
          </cell>
          <cell r="C142" t="str">
            <v>Competitividad e infraestructura estratégica</v>
          </cell>
          <cell r="D142" t="str">
            <v>Consolidar el desarrollo minero-energético para la equidad regional</v>
          </cell>
          <cell r="E142" t="str">
            <v>Minas y Energía</v>
          </cell>
          <cell r="F142" t="str">
            <v>Agencia Nacional de Minería</v>
          </cell>
          <cell r="G142" t="str">
            <v>Consolidación del sector minero como impulsor del desarrollo sostenible</v>
          </cell>
          <cell r="H142">
            <v>4956</v>
          </cell>
          <cell r="I142" t="str">
            <v>Visitas de Seguimiento y control a unidades de producción minera en proceso de formalización en  títulos mineros</v>
          </cell>
          <cell r="J142" t="str">
            <v>Producto</v>
          </cell>
          <cell r="K142" t="str">
            <v>Sectorial</v>
          </cell>
          <cell r="L142" t="str">
            <v>SI</v>
          </cell>
          <cell r="M142" t="str">
            <v>SI</v>
          </cell>
          <cell r="N142" t="str">
            <v>NO</v>
          </cell>
          <cell r="O142" t="str">
            <v>SI</v>
          </cell>
          <cell r="P142" t="str">
            <v>Visitas</v>
          </cell>
          <cell r="Q142" t="str">
            <v>Trimestral</v>
          </cell>
          <cell r="R142" t="str">
            <v>Acumulado</v>
          </cell>
          <cell r="S142">
            <v>0</v>
          </cell>
          <cell r="T142">
            <v>3560</v>
          </cell>
          <cell r="U142">
            <v>3560</v>
          </cell>
          <cell r="V142">
            <v>3560</v>
          </cell>
          <cell r="W142">
            <v>3560</v>
          </cell>
          <cell r="X142">
            <v>14240</v>
          </cell>
          <cell r="Y142">
            <v>56</v>
          </cell>
          <cell r="Z142">
            <v>1.57</v>
          </cell>
          <cell r="AA142">
            <v>5373</v>
          </cell>
          <cell r="AB142">
            <v>37.729999999999997</v>
          </cell>
          <cell r="AC142">
            <v>42460.208333333299</v>
          </cell>
          <cell r="AD142">
            <v>42471.695566053197</v>
          </cell>
          <cell r="AE142" t="str">
            <v xml:space="preserve">Se solicitó a la dirección de Formalización Minera del Ministerio de Minas y Energia un reporte actualizado de los títulos mineros con unidades de produccíón en proceso de formalización, para incluir estos titulos en las programaciónes de inspecciones de </v>
          </cell>
          <cell r="AF142">
            <v>42490.208333333299</v>
          </cell>
          <cell r="AG142">
            <v>42496.792458136602</v>
          </cell>
          <cell r="AH142" t="str">
            <v>Fernando Alberto Cardona Vargas</v>
          </cell>
          <cell r="AI142" t="str">
            <v>fernando.cardona@anm.gov.co</v>
          </cell>
          <cell r="AJ142">
            <v>0</v>
          </cell>
          <cell r="AK142">
            <v>42551.208333333299</v>
          </cell>
          <cell r="AL142">
            <v>0</v>
          </cell>
        </row>
        <row r="143">
          <cell r="A143">
            <v>4957</v>
          </cell>
          <cell r="B143" t="str">
            <v>Todos por un Nuevo País</v>
          </cell>
          <cell r="C143" t="str">
            <v>Competitividad e infraestructura estratégica</v>
          </cell>
          <cell r="D143" t="str">
            <v>Consolidar el desarrollo minero-energético para la equidad regional</v>
          </cell>
          <cell r="E143" t="str">
            <v>Minas y Energía</v>
          </cell>
          <cell r="F143" t="str">
            <v>Agencia Nacional de Minería</v>
          </cell>
          <cell r="G143" t="str">
            <v>Consolidación del sector minero como impulsor del desarrollo sostenible</v>
          </cell>
          <cell r="H143">
            <v>4957</v>
          </cell>
          <cell r="I143" t="str">
            <v>Producción anual de carbón (millones de toneladas)</v>
          </cell>
          <cell r="J143" t="str">
            <v>Resultado</v>
          </cell>
          <cell r="K143" t="str">
            <v>Sectorial</v>
          </cell>
          <cell r="L143" t="str">
            <v>SI</v>
          </cell>
          <cell r="M143" t="str">
            <v>SI</v>
          </cell>
          <cell r="N143" t="str">
            <v>NO</v>
          </cell>
          <cell r="O143" t="str">
            <v>SI</v>
          </cell>
          <cell r="P143" t="str">
            <v>Toneladas</v>
          </cell>
          <cell r="Q143" t="str">
            <v>Trimestral</v>
          </cell>
          <cell r="R143" t="str">
            <v>Flujo</v>
          </cell>
          <cell r="S143">
            <v>88.56</v>
          </cell>
          <cell r="T143">
            <v>97.85</v>
          </cell>
          <cell r="U143">
            <v>101.7</v>
          </cell>
          <cell r="V143">
            <v>96.01</v>
          </cell>
          <cell r="W143">
            <v>102.5</v>
          </cell>
          <cell r="X143">
            <v>102.5</v>
          </cell>
          <cell r="Y143">
            <v>0</v>
          </cell>
          <cell r="Z143">
            <v>0</v>
          </cell>
          <cell r="AA143">
            <v>0</v>
          </cell>
          <cell r="AB143">
            <v>0</v>
          </cell>
          <cell r="AC143">
            <v>0</v>
          </cell>
          <cell r="AD143">
            <v>0</v>
          </cell>
          <cell r="AE143" t="str">
            <v>El Grupo de Regalías y Contraprestaciones Económicas de la Vicepresidencia de Seguimiento y Control ha venido trabajando en la implementación de la captura de información a la Producción de minerales en el Sistema Administrativo y Financiero- WEB SAFI- pa</v>
          </cell>
          <cell r="AF143">
            <v>42490.208333333299</v>
          </cell>
          <cell r="AG143">
            <v>42496.788137384297</v>
          </cell>
          <cell r="AH143" t="str">
            <v>Javier Octavio García Granados</v>
          </cell>
          <cell r="AI143" t="str">
            <v>javier.garciag@anm.gov.co</v>
          </cell>
          <cell r="AJ143">
            <v>60</v>
          </cell>
          <cell r="AK143">
            <v>0</v>
          </cell>
          <cell r="AL143">
            <v>0</v>
          </cell>
        </row>
        <row r="144">
          <cell r="A144">
            <v>5208</v>
          </cell>
          <cell r="B144" t="str">
            <v>Todos por un Nuevo País</v>
          </cell>
          <cell r="C144" t="str">
            <v>Competitividad e infraestructura estratégica</v>
          </cell>
          <cell r="D144" t="str">
            <v>Consolidar el desarrollo minero-energético para la equidad regional</v>
          </cell>
          <cell r="E144" t="str">
            <v>Minas y Energía</v>
          </cell>
          <cell r="F144" t="str">
            <v>Agencia Nacional de Minería</v>
          </cell>
          <cell r="G144" t="str">
            <v>Consolidación del sector minero como impulsor del desarrollo sostenible</v>
          </cell>
          <cell r="H144">
            <v>5208</v>
          </cell>
          <cell r="I144" t="str">
            <v>Indice de Fatalidad Minera</v>
          </cell>
          <cell r="J144" t="str">
            <v>Resultado</v>
          </cell>
          <cell r="K144" t="str">
            <v>Sectorial</v>
          </cell>
          <cell r="L144" t="str">
            <v>NO</v>
          </cell>
          <cell r="M144" t="str">
            <v>NO</v>
          </cell>
          <cell r="N144" t="str">
            <v>NO</v>
          </cell>
          <cell r="O144" t="str">
            <v>SI</v>
          </cell>
          <cell r="P144" t="str">
            <v>Índice</v>
          </cell>
          <cell r="Q144" t="str">
            <v>Trimestral</v>
          </cell>
          <cell r="R144" t="str">
            <v>Reducción</v>
          </cell>
          <cell r="S144">
            <v>2.66</v>
          </cell>
          <cell r="T144">
            <v>2</v>
          </cell>
          <cell r="U144">
            <v>1.6</v>
          </cell>
          <cell r="V144">
            <v>1.5</v>
          </cell>
          <cell r="W144">
            <v>1.5</v>
          </cell>
          <cell r="X144">
            <v>1.5</v>
          </cell>
          <cell r="Y144">
            <v>0</v>
          </cell>
          <cell r="Z144">
            <v>0</v>
          </cell>
          <cell r="AA144">
            <v>0</v>
          </cell>
          <cell r="AB144">
            <v>0</v>
          </cell>
          <cell r="AC144">
            <v>0</v>
          </cell>
          <cell r="AD144">
            <v>0</v>
          </cell>
          <cell r="AE144" t="str">
            <v xml:space="preserve">Aun no se tienen reporte de volumenes de producción, base sobre la cual se calcula el indicador. En el mes de abril de 2016 se reportaron cinco (5) emergencias en las cuales fallecieron siete (7) trabajadores. </v>
          </cell>
          <cell r="AF144">
            <v>42490.208333333299</v>
          </cell>
          <cell r="AG144">
            <v>42496.778620717603</v>
          </cell>
          <cell r="AH144" t="str">
            <v>Gloria Catalina Gheorghe</v>
          </cell>
          <cell r="AI144" t="str">
            <v>gloria.gheorghe@anm.gov.co</v>
          </cell>
          <cell r="AJ144">
            <v>60</v>
          </cell>
          <cell r="AK144">
            <v>0</v>
          </cell>
          <cell r="AL144">
            <v>0</v>
          </cell>
        </row>
        <row r="145">
          <cell r="A145">
            <v>5209</v>
          </cell>
          <cell r="B145" t="str">
            <v>Todos por un Nuevo País</v>
          </cell>
          <cell r="C145" t="str">
            <v>Competitividad e infraestructura estratégica</v>
          </cell>
          <cell r="D145" t="str">
            <v>Consolidar el desarrollo minero-energético para la equidad regional</v>
          </cell>
          <cell r="E145" t="str">
            <v>Minas y Energía</v>
          </cell>
          <cell r="F145" t="str">
            <v>Agencia Nacional de Minería</v>
          </cell>
          <cell r="G145" t="str">
            <v>Consolidación del sector minero como impulsor del desarrollo sostenible</v>
          </cell>
          <cell r="H145">
            <v>5209</v>
          </cell>
          <cell r="I145" t="str">
            <v>Porcentaje de Títulos Mineros Vigentes Fiscalizados</v>
          </cell>
          <cell r="J145" t="str">
            <v>Producto</v>
          </cell>
          <cell r="K145" t="str">
            <v>Sectorial</v>
          </cell>
          <cell r="L145" t="str">
            <v>NO</v>
          </cell>
          <cell r="M145" t="str">
            <v>SI</v>
          </cell>
          <cell r="N145" t="str">
            <v>NO</v>
          </cell>
          <cell r="O145" t="str">
            <v>SI</v>
          </cell>
          <cell r="P145" t="str">
            <v>Porcentaje</v>
          </cell>
          <cell r="Q145" t="str">
            <v>Trimestral</v>
          </cell>
          <cell r="R145" t="str">
            <v>Stock</v>
          </cell>
          <cell r="S145">
            <v>98</v>
          </cell>
          <cell r="T145">
            <v>100</v>
          </cell>
          <cell r="U145">
            <v>100</v>
          </cell>
          <cell r="V145">
            <v>100</v>
          </cell>
          <cell r="W145">
            <v>100</v>
          </cell>
          <cell r="X145">
            <v>100</v>
          </cell>
          <cell r="Y145">
            <v>13</v>
          </cell>
          <cell r="Z145">
            <v>13</v>
          </cell>
          <cell r="AA145">
            <v>13</v>
          </cell>
          <cell r="AB145">
            <v>13</v>
          </cell>
          <cell r="AC145">
            <v>42460.208333333299</v>
          </cell>
          <cell r="AD145">
            <v>42471.6677849884</v>
          </cell>
          <cell r="AE145" t="str">
            <v>La ANM viene ejecutando de manera eficiente la programación de visitas de fiscalización minera a los títulos mineros vigentes en competencia. La visita de fiscalización es el herramienta que faculta a la autoridad minera a verificar en campo la aplicación</v>
          </cell>
          <cell r="AF145">
            <v>42490.208333333299</v>
          </cell>
          <cell r="AG145">
            <v>42496.787207256901</v>
          </cell>
          <cell r="AH145" t="str">
            <v>Fernando Alberto Cardona Vargas</v>
          </cell>
          <cell r="AI145" t="str">
            <v>fernando.cardona@anm.gov.co</v>
          </cell>
          <cell r="AJ145">
            <v>30</v>
          </cell>
          <cell r="AK145">
            <v>42551.208333333299</v>
          </cell>
          <cell r="AL145">
            <v>-73</v>
          </cell>
        </row>
        <row r="146">
          <cell r="A146">
            <v>5210</v>
          </cell>
          <cell r="B146" t="str">
            <v>Todos por un Nuevo País</v>
          </cell>
          <cell r="C146" t="str">
            <v>Competitividad e infraestructura estratégica</v>
          </cell>
          <cell r="D146" t="str">
            <v>Consolidar el desarrollo minero-energético para la equidad regional</v>
          </cell>
          <cell r="E146" t="str">
            <v>Minas y Energía</v>
          </cell>
          <cell r="F146" t="str">
            <v>Agencia Nacional de Minería</v>
          </cell>
          <cell r="G146" t="str">
            <v>Consolidación del sector minero como impulsor del desarrollo sostenible</v>
          </cell>
          <cell r="H146">
            <v>5210</v>
          </cell>
          <cell r="I146" t="str">
            <v>Solicitudes por resolver por la ANM</v>
          </cell>
          <cell r="J146" t="str">
            <v>Producto</v>
          </cell>
          <cell r="K146" t="str">
            <v>Sectorial</v>
          </cell>
          <cell r="L146" t="str">
            <v>NO</v>
          </cell>
          <cell r="M146" t="str">
            <v>NO</v>
          </cell>
          <cell r="N146" t="str">
            <v>NO</v>
          </cell>
          <cell r="O146" t="str">
            <v>SI</v>
          </cell>
          <cell r="P146" t="str">
            <v>Solicitudes</v>
          </cell>
          <cell r="Q146" t="str">
            <v>Trimestral</v>
          </cell>
          <cell r="R146" t="str">
            <v>Reducción</v>
          </cell>
          <cell r="S146">
            <v>11043</v>
          </cell>
          <cell r="T146">
            <v>10717</v>
          </cell>
          <cell r="U146">
            <v>5694</v>
          </cell>
          <cell r="V146">
            <v>3068</v>
          </cell>
          <cell r="W146">
            <v>1500</v>
          </cell>
          <cell r="X146">
            <v>1500</v>
          </cell>
          <cell r="Y146">
            <v>10831</v>
          </cell>
          <cell r="Z146">
            <v>3.96</v>
          </cell>
          <cell r="AA146">
            <v>10831</v>
          </cell>
          <cell r="AB146">
            <v>2.2200000000000002</v>
          </cell>
          <cell r="AC146">
            <v>42460.208333333299</v>
          </cell>
          <cell r="AD146">
            <v>42495.3742557523</v>
          </cell>
          <cell r="AE146" t="str">
            <v>El stock con el que se termina el mes de marzo del año 2016 se toma del total de solicitudes mineras por resolver en el sistema Catastro Minero Colombiano. Esto corresponde a un total de 10.831 propuestas y solicitudes de contrato de concesión por resolve</v>
          </cell>
          <cell r="AF146">
            <v>42460.208333333299</v>
          </cell>
          <cell r="AG146">
            <v>42495.374255590301</v>
          </cell>
          <cell r="AH146" t="str">
            <v>Eduardo José Amaya Lacouture</v>
          </cell>
          <cell r="AI146" t="str">
            <v>eduardo.amaya@anm.gov.co</v>
          </cell>
          <cell r="AJ146">
            <v>0</v>
          </cell>
          <cell r="AK146">
            <v>42551.208333333299</v>
          </cell>
          <cell r="AL146">
            <v>-43</v>
          </cell>
        </row>
        <row r="147">
          <cell r="A147">
            <v>4960</v>
          </cell>
          <cell r="B147" t="str">
            <v>Todos por un Nuevo País</v>
          </cell>
          <cell r="C147" t="str">
            <v>Competitividad e infraestructura estratégica</v>
          </cell>
          <cell r="D147" t="str">
            <v>Consolidar el desarrollo minero-energético para la equidad regional</v>
          </cell>
          <cell r="E147" t="str">
            <v>Minas y Energía</v>
          </cell>
          <cell r="F147" t="str">
            <v>Agencia Nacional de Minería</v>
          </cell>
          <cell r="G147" t="str">
            <v>Consolidación del sector minero como impulsor del desarrollo sostenible</v>
          </cell>
          <cell r="H147">
            <v>4960</v>
          </cell>
          <cell r="I147" t="str">
            <v>Visitas de seguimiento y control a titulares mineros de oro que cuenten con planta de beneficio de oro</v>
          </cell>
          <cell r="J147" t="str">
            <v>Producto</v>
          </cell>
          <cell r="K147" t="str">
            <v>Sectorial</v>
          </cell>
          <cell r="L147" t="str">
            <v>SI</v>
          </cell>
          <cell r="M147" t="str">
            <v>NO</v>
          </cell>
          <cell r="N147" t="str">
            <v>NO</v>
          </cell>
          <cell r="O147" t="str">
            <v>SI</v>
          </cell>
          <cell r="P147" t="str">
            <v>Porcentaje</v>
          </cell>
          <cell r="Q147" t="str">
            <v>Trimestral</v>
          </cell>
          <cell r="R147" t="str">
            <v>Acumulado</v>
          </cell>
          <cell r="S147">
            <v>392</v>
          </cell>
          <cell r="T147">
            <v>1</v>
          </cell>
          <cell r="U147">
            <v>1</v>
          </cell>
          <cell r="V147">
            <v>1</v>
          </cell>
          <cell r="W147">
            <v>1</v>
          </cell>
          <cell r="X147">
            <v>596</v>
          </cell>
          <cell r="Y147">
            <v>10</v>
          </cell>
          <cell r="Z147">
            <v>100</v>
          </cell>
          <cell r="AA147">
            <v>382</v>
          </cell>
          <cell r="AB147">
            <v>64.09</v>
          </cell>
          <cell r="AC147">
            <v>42460.208333333299</v>
          </cell>
          <cell r="AD147">
            <v>42471.695983483798</v>
          </cell>
          <cell r="AE147" t="str">
            <v>Dentro de los planes de trabajo formulados por la Gerencia de Seguimiento y control, se ha definido que estos títulos, es decir aquellos de mineral de oro con planta de beneficio, estén contemplados en los criterios de priorización de titulos mineros a vi</v>
          </cell>
          <cell r="AF147">
            <v>42490.208333333299</v>
          </cell>
          <cell r="AG147">
            <v>42496.792618368097</v>
          </cell>
          <cell r="AH147" t="str">
            <v>Fernando Alberto Cardona Vargas</v>
          </cell>
          <cell r="AI147" t="str">
            <v>fernando.cardona@anm.gov.co</v>
          </cell>
          <cell r="AJ147">
            <v>0</v>
          </cell>
          <cell r="AK147">
            <v>42551.208333333299</v>
          </cell>
          <cell r="AL147">
            <v>0</v>
          </cell>
        </row>
        <row r="148">
          <cell r="A148">
            <v>4941</v>
          </cell>
          <cell r="B148" t="str">
            <v>Todos por un Nuevo País</v>
          </cell>
          <cell r="C148" t="str">
            <v>Competitividad e infraestructura estratégica</v>
          </cell>
          <cell r="D148" t="str">
            <v>Consolidar el desarrollo minero-energético para la equidad regional</v>
          </cell>
          <cell r="E148" t="str">
            <v>Minas y Energía</v>
          </cell>
          <cell r="F148" t="str">
            <v>ANH</v>
          </cell>
          <cell r="G148" t="str">
            <v>Promoción de la exploración y producción en nuevos yacimientos hidrocarburíferos</v>
          </cell>
          <cell r="H148">
            <v>4941</v>
          </cell>
          <cell r="I148" t="str">
            <v>Producción promedio diaria de crudo (KBPD)</v>
          </cell>
          <cell r="J148" t="str">
            <v>Resultado</v>
          </cell>
          <cell r="K148" t="str">
            <v>Sectorial</v>
          </cell>
          <cell r="L148" t="str">
            <v>SI</v>
          </cell>
          <cell r="M148" t="str">
            <v>NO</v>
          </cell>
          <cell r="N148" t="str">
            <v>NO</v>
          </cell>
          <cell r="O148" t="str">
            <v>SI</v>
          </cell>
          <cell r="P148" t="str">
            <v xml:space="preserve"> Miles de barriles promedio día (KBPD)</v>
          </cell>
          <cell r="Q148" t="str">
            <v>Mensual</v>
          </cell>
          <cell r="R148" t="str">
            <v>Flujo</v>
          </cell>
          <cell r="S148">
            <v>1007</v>
          </cell>
          <cell r="T148">
            <v>990</v>
          </cell>
          <cell r="U148">
            <v>998</v>
          </cell>
          <cell r="V148">
            <v>985</v>
          </cell>
          <cell r="W148">
            <v>980</v>
          </cell>
          <cell r="X148">
            <v>980</v>
          </cell>
          <cell r="Y148">
            <v>916</v>
          </cell>
          <cell r="Z148">
            <v>91.78</v>
          </cell>
          <cell r="AA148">
            <v>1005.4</v>
          </cell>
          <cell r="AB148">
            <v>100</v>
          </cell>
          <cell r="AC148">
            <v>42460.208333333299</v>
          </cell>
          <cell r="AD148">
            <v>42471.674346446802</v>
          </cell>
          <cell r="AE148" t="str">
            <v>Durante el mes de Marzo de 2016 la producción de crudo alcanzó un promedio mensual de 916 Kbpd, valor inferior en 4,04% al obtenido en el mes de febrero de 2016 (955 Kbpd). De esta producción, 143 Kbpd corresponden a contratos suscritos por la ANH (15,6%)</v>
          </cell>
          <cell r="AF148">
            <v>42460.208333333299</v>
          </cell>
          <cell r="AG148">
            <v>42471.674346330998</v>
          </cell>
          <cell r="AH148" t="str">
            <v>Jorge Alirio Ortiz Tovar</v>
          </cell>
          <cell r="AI148" t="str">
            <v>jorge.ortiz@anh.gov.co</v>
          </cell>
          <cell r="AJ148">
            <v>30</v>
          </cell>
          <cell r="AK148">
            <v>42490.208333333299</v>
          </cell>
          <cell r="AL148">
            <v>-13</v>
          </cell>
        </row>
        <row r="149">
          <cell r="A149">
            <v>4942</v>
          </cell>
          <cell r="B149" t="str">
            <v>Todos por un Nuevo País</v>
          </cell>
          <cell r="C149" t="str">
            <v>Competitividad e infraestructura estratégica</v>
          </cell>
          <cell r="D149" t="str">
            <v>Consolidar el desarrollo minero-energético para la equidad regional</v>
          </cell>
          <cell r="E149" t="str">
            <v>Minas y Energía</v>
          </cell>
          <cell r="F149" t="str">
            <v>ANH</v>
          </cell>
          <cell r="G149" t="str">
            <v>Promoción de la exploración y producción en nuevos yacimientos hidrocarburíferos</v>
          </cell>
          <cell r="H149">
            <v>4942</v>
          </cell>
          <cell r="I149" t="str">
            <v>Nuevos pozos exploratorios perforados</v>
          </cell>
          <cell r="J149" t="str">
            <v>Producto</v>
          </cell>
          <cell r="K149" t="str">
            <v>Sectorial</v>
          </cell>
          <cell r="L149" t="str">
            <v>SI</v>
          </cell>
          <cell r="M149" t="str">
            <v>NO</v>
          </cell>
          <cell r="N149" t="str">
            <v>NO</v>
          </cell>
          <cell r="O149" t="str">
            <v>SI</v>
          </cell>
          <cell r="P149" t="str">
            <v xml:space="preserve">Pozos </v>
          </cell>
          <cell r="Q149" t="str">
            <v>Mensual</v>
          </cell>
          <cell r="R149" t="str">
            <v>Acumulado</v>
          </cell>
          <cell r="S149">
            <v>528</v>
          </cell>
          <cell r="T149">
            <v>37</v>
          </cell>
          <cell r="U149">
            <v>92</v>
          </cell>
          <cell r="V149">
            <v>117</v>
          </cell>
          <cell r="W149">
            <v>141</v>
          </cell>
          <cell r="X149">
            <v>387</v>
          </cell>
          <cell r="Y149">
            <v>5</v>
          </cell>
          <cell r="Z149">
            <v>5.4349999999999996</v>
          </cell>
          <cell r="AA149">
            <v>30</v>
          </cell>
          <cell r="AB149">
            <v>7.7519999999999998</v>
          </cell>
          <cell r="AC149">
            <v>42490.208333333299</v>
          </cell>
          <cell r="AD149">
            <v>42496.7833978009</v>
          </cell>
          <cell r="AE149" t="str">
            <v>CONTRATO: TURPIAL Pozo TURPIALES-4  CONTRATO: VMM-1 Pozo SABAL-1 CONTRATO: VIM 5 Pozo OBOE-1 CONTRATO: LLA-71 Pozo KYRIOS-1 CONTRATO: LLA-71 Pozo ADONAI-1</v>
          </cell>
          <cell r="AF149">
            <v>42490.208333333299</v>
          </cell>
          <cell r="AG149">
            <v>42496.783397685198</v>
          </cell>
          <cell r="AH149" t="str">
            <v>Mariela Hurtado Acevedo</v>
          </cell>
          <cell r="AI149" t="str">
            <v>mariela.hurtado@anh.gov.co</v>
          </cell>
          <cell r="AJ149">
            <v>7</v>
          </cell>
          <cell r="AK149">
            <v>42520.208333333299</v>
          </cell>
          <cell r="AL149">
            <v>-20</v>
          </cell>
        </row>
        <row r="150">
          <cell r="A150">
            <v>4943</v>
          </cell>
          <cell r="B150" t="str">
            <v>Todos por un Nuevo País</v>
          </cell>
          <cell r="C150" t="str">
            <v>Competitividad e infraestructura estratégica</v>
          </cell>
          <cell r="D150" t="str">
            <v>Consolidar el desarrollo minero-energético para la equidad regional</v>
          </cell>
          <cell r="E150" t="str">
            <v>Minas y Energía</v>
          </cell>
          <cell r="F150" t="str">
            <v>ANH</v>
          </cell>
          <cell r="G150" t="str">
            <v>Promoción de la exploración y producción en nuevos yacimientos hidrocarburíferos</v>
          </cell>
          <cell r="H150">
            <v>4943</v>
          </cell>
          <cell r="I150" t="str">
            <v>Kilómetros de Sísmica 2D equivalente</v>
          </cell>
          <cell r="J150" t="str">
            <v>Producto</v>
          </cell>
          <cell r="K150" t="str">
            <v>Sectorial</v>
          </cell>
          <cell r="L150" t="str">
            <v>SI</v>
          </cell>
          <cell r="M150" t="str">
            <v>NO</v>
          </cell>
          <cell r="N150" t="str">
            <v>NO</v>
          </cell>
          <cell r="O150" t="str">
            <v>SI</v>
          </cell>
          <cell r="P150" t="str">
            <v>Kilómetros</v>
          </cell>
          <cell r="Q150" t="str">
            <v>Mensual</v>
          </cell>
          <cell r="R150" t="str">
            <v>Acumulado</v>
          </cell>
          <cell r="S150">
            <v>115944</v>
          </cell>
          <cell r="T150">
            <v>28359</v>
          </cell>
          <cell r="U150">
            <v>6918</v>
          </cell>
          <cell r="V150">
            <v>20415</v>
          </cell>
          <cell r="W150">
            <v>35804</v>
          </cell>
          <cell r="X150">
            <v>91496</v>
          </cell>
          <cell r="Y150">
            <v>14297</v>
          </cell>
          <cell r="Z150">
            <v>100</v>
          </cell>
          <cell r="AA150">
            <v>46979</v>
          </cell>
          <cell r="AB150">
            <v>51.344999999999999</v>
          </cell>
          <cell r="AC150">
            <v>42490.208333333299</v>
          </cell>
          <cell r="AD150">
            <v>42496.778931909699</v>
          </cell>
          <cell r="AE150" t="str">
            <v>* OGX PETROLEO E GAS LTDA, Contrato CR-04, Proyecto Cesar-Rancheria 2D 2015, KM 2D EQ: 29,7 * ANADARKO, Contrato COL-6, Proyecto Esmeralda 3D Fase 2, KM 2D EQ: 4.955,916 * ANADARKO, Contrato COL-7, Proyecto Esmeralda 3D Fase 2, KM 2D EQ: 4.729,147 * REPSO</v>
          </cell>
          <cell r="AF150">
            <v>42490.208333333299</v>
          </cell>
          <cell r="AG150">
            <v>42496.778931793997</v>
          </cell>
          <cell r="AH150" t="str">
            <v>Mariela Hurtado Acevedo</v>
          </cell>
          <cell r="AI150" t="str">
            <v>mariela.hurtado@anh.gov.co</v>
          </cell>
          <cell r="AJ150">
            <v>7</v>
          </cell>
          <cell r="AK150">
            <v>42520.208333333299</v>
          </cell>
          <cell r="AL150">
            <v>-20</v>
          </cell>
        </row>
        <row r="151">
          <cell r="A151">
            <v>5146</v>
          </cell>
          <cell r="B151" t="str">
            <v>Todos por un Nuevo País</v>
          </cell>
          <cell r="C151" t="str">
            <v>Competitividad e infraestructura estratégica</v>
          </cell>
          <cell r="D151" t="str">
            <v>Consolidar el desarrollo minero-energético para la equidad regional</v>
          </cell>
          <cell r="E151" t="str">
            <v>Minas y Energía</v>
          </cell>
          <cell r="F151" t="str">
            <v>IPSE</v>
          </cell>
          <cell r="G151" t="str">
            <v>Desarrollo de un Sector Minero Energético sostenible y bajo en carbono</v>
          </cell>
          <cell r="H151">
            <v>5146</v>
          </cell>
          <cell r="I151" t="str">
            <v>Capacidad instalada de fuentes no convencionales de energía en las ZNI (MW)</v>
          </cell>
          <cell r="J151" t="str">
            <v>Resultado</v>
          </cell>
          <cell r="K151" t="str">
            <v>Sectorial</v>
          </cell>
          <cell r="L151" t="str">
            <v>SI</v>
          </cell>
          <cell r="M151" t="str">
            <v>SI</v>
          </cell>
          <cell r="N151" t="str">
            <v>NO</v>
          </cell>
          <cell r="O151" t="str">
            <v>SI</v>
          </cell>
          <cell r="P151" t="str">
            <v>Megavatio</v>
          </cell>
          <cell r="Q151" t="str">
            <v>Trimestral</v>
          </cell>
          <cell r="R151" t="str">
            <v>Flujo</v>
          </cell>
          <cell r="S151">
            <v>2.8</v>
          </cell>
          <cell r="T151">
            <v>0.5</v>
          </cell>
          <cell r="U151">
            <v>2.5</v>
          </cell>
          <cell r="V151">
            <v>5</v>
          </cell>
          <cell r="W151">
            <v>9</v>
          </cell>
          <cell r="X151">
            <v>9</v>
          </cell>
          <cell r="Y151">
            <v>0.6</v>
          </cell>
          <cell r="Z151">
            <v>24</v>
          </cell>
          <cell r="AA151">
            <v>0.54</v>
          </cell>
          <cell r="AB151">
            <v>6</v>
          </cell>
          <cell r="AC151">
            <v>42460.208333333299</v>
          </cell>
          <cell r="AD151">
            <v>42506.757569444402</v>
          </cell>
          <cell r="AE151" t="str">
            <v>Con el Decreto 378 del 4 de marzo de 2016, fueron aplazados $40.000M correspondientes a los recursos para la Implementación de Soluciones Energéticas ZNI. Con los recursos propios del IPSE de $5.564,2M es posible alcanzar una meta de ampliación de la cobe</v>
          </cell>
          <cell r="AF151">
            <v>42460.208333333299</v>
          </cell>
          <cell r="AG151">
            <v>42506.7575693287</v>
          </cell>
          <cell r="AH151" t="str">
            <v>Jaime William Martínez Castiblanco</v>
          </cell>
          <cell r="AI151" t="str">
            <v>jaimemartinez@ipse.gov.co</v>
          </cell>
          <cell r="AJ151">
            <v>30</v>
          </cell>
          <cell r="AK151">
            <v>42551.208333333299</v>
          </cell>
          <cell r="AL151">
            <v>-73</v>
          </cell>
        </row>
        <row r="152">
          <cell r="A152">
            <v>5147</v>
          </cell>
          <cell r="B152" t="str">
            <v>Todos por un Nuevo País</v>
          </cell>
          <cell r="C152" t="str">
            <v>Competitividad e infraestructura estratégica</v>
          </cell>
          <cell r="D152" t="str">
            <v>Consolidar el desarrollo minero-energético para la equidad regional</v>
          </cell>
          <cell r="E152" t="str">
            <v>Minas y Energía</v>
          </cell>
          <cell r="F152" t="str">
            <v>IPSE</v>
          </cell>
          <cell r="G152" t="str">
            <v>Desarrollo de un Sector Minero Energético sostenible y bajo en carbono</v>
          </cell>
          <cell r="H152">
            <v>5147</v>
          </cell>
          <cell r="I152" t="str">
            <v>Proyectos de generación híbrida implementados con capacidad instalada superior a 1 MW</v>
          </cell>
          <cell r="J152" t="str">
            <v>Producto</v>
          </cell>
          <cell r="K152" t="str">
            <v>Sectorial</v>
          </cell>
          <cell r="L152" t="str">
            <v>SI</v>
          </cell>
          <cell r="M152" t="str">
            <v>SI</v>
          </cell>
          <cell r="N152" t="str">
            <v>NO</v>
          </cell>
          <cell r="O152" t="str">
            <v>SI</v>
          </cell>
          <cell r="P152" t="str">
            <v>Proyectos</v>
          </cell>
          <cell r="Q152" t="str">
            <v>Trimestral</v>
          </cell>
          <cell r="R152" t="str">
            <v>Acumulado</v>
          </cell>
          <cell r="S152">
            <v>0</v>
          </cell>
          <cell r="T152">
            <v>0</v>
          </cell>
          <cell r="U152">
            <v>1</v>
          </cell>
          <cell r="V152">
            <v>2</v>
          </cell>
          <cell r="W152">
            <v>1</v>
          </cell>
          <cell r="X152">
            <v>4</v>
          </cell>
          <cell r="Y152">
            <v>0</v>
          </cell>
          <cell r="Z152">
            <v>0</v>
          </cell>
          <cell r="AA152">
            <v>0</v>
          </cell>
          <cell r="AB152">
            <v>0</v>
          </cell>
          <cell r="AC152">
            <v>42460.208333333299</v>
          </cell>
          <cell r="AD152">
            <v>42506.8371813657</v>
          </cell>
          <cell r="AE152" t="str">
            <v>Con el Decreto 378 del 4 de marzo de 2016, fueron aplazados $40.000M correspondientes a los recursos para la Implementación de Soluciones Energéticas ZNI. Con los recursos propios del IPSE de $5.564,2M es posible alcanzar una meta de ampliación de la cobe</v>
          </cell>
          <cell r="AF152">
            <v>42460.208333333299</v>
          </cell>
          <cell r="AG152">
            <v>42506.837181249997</v>
          </cell>
          <cell r="AH152" t="str">
            <v>Jaime William Martínez Castiblanco</v>
          </cell>
          <cell r="AI152" t="str">
            <v>jaimemartinez@ipse.gov.co</v>
          </cell>
          <cell r="AJ152">
            <v>30</v>
          </cell>
          <cell r="AK152">
            <v>42551.208333333299</v>
          </cell>
          <cell r="AL152">
            <v>-73</v>
          </cell>
        </row>
        <row r="153">
          <cell r="A153">
            <v>5424</v>
          </cell>
          <cell r="B153" t="str">
            <v>Todos por un Nuevo País</v>
          </cell>
          <cell r="C153" t="str">
            <v>Competitividad e infraestructura estratégica</v>
          </cell>
          <cell r="D153" t="str">
            <v>Consolidar el desarrollo minero-energético para la equidad regional</v>
          </cell>
          <cell r="E153" t="str">
            <v>Minas y Energía</v>
          </cell>
          <cell r="F153" t="str">
            <v>MINMINAS</v>
          </cell>
          <cell r="G153" t="str">
            <v>Grupos Étnicos - Minas y Energía</v>
          </cell>
          <cell r="H153">
            <v>5424</v>
          </cell>
          <cell r="I153" t="str">
            <v>Proyectos identificados en concertación con las comunidades indígenas, estructurados e implementados para la energización de zonas rurales</v>
          </cell>
          <cell r="J153" t="str">
            <v>Producto</v>
          </cell>
          <cell r="K153" t="str">
            <v>Mixto</v>
          </cell>
          <cell r="L153" t="str">
            <v>SI</v>
          </cell>
          <cell r="M153" t="str">
            <v>NO</v>
          </cell>
          <cell r="N153" t="str">
            <v>NO</v>
          </cell>
          <cell r="O153" t="str">
            <v>SI</v>
          </cell>
          <cell r="P153" t="str">
            <v>Porcentaje</v>
          </cell>
          <cell r="Q153" t="str">
            <v>Semestral</v>
          </cell>
          <cell r="R153" t="str">
            <v>Flujo</v>
          </cell>
          <cell r="S153">
            <v>0</v>
          </cell>
          <cell r="T153">
            <v>100</v>
          </cell>
          <cell r="U153">
            <v>100</v>
          </cell>
          <cell r="V153">
            <v>100</v>
          </cell>
          <cell r="W153">
            <v>100</v>
          </cell>
          <cell r="X153">
            <v>100</v>
          </cell>
          <cell r="Y153">
            <v>0</v>
          </cell>
          <cell r="Z153">
            <v>0</v>
          </cell>
          <cell r="AA153">
            <v>0</v>
          </cell>
          <cell r="AB153">
            <v>0</v>
          </cell>
          <cell r="AC153">
            <v>0</v>
          </cell>
          <cell r="AD153">
            <v>0</v>
          </cell>
          <cell r="AE153">
            <v>0</v>
          </cell>
          <cell r="AF153">
            <v>0</v>
          </cell>
          <cell r="AG153">
            <v>0</v>
          </cell>
          <cell r="AH153" t="str">
            <v>Rogerio Ramírez</v>
          </cell>
          <cell r="AI153" t="str">
            <v>rramirez@minminas.gov.co</v>
          </cell>
          <cell r="AJ153">
            <v>30</v>
          </cell>
          <cell r="AK153">
            <v>0</v>
          </cell>
          <cell r="AL153">
            <v>0</v>
          </cell>
        </row>
        <row r="154">
          <cell r="A154">
            <v>5200</v>
          </cell>
          <cell r="B154" t="str">
            <v>Todos por un Nuevo País</v>
          </cell>
          <cell r="C154" t="str">
            <v>Competitividad e infraestructura estratégica</v>
          </cell>
          <cell r="D154" t="str">
            <v>Consolidar el desarrollo minero-energético para la equidad regional</v>
          </cell>
          <cell r="E154" t="str">
            <v>Minas y Energía</v>
          </cell>
          <cell r="F154" t="str">
            <v>MINMINAS</v>
          </cell>
          <cell r="G154" t="str">
            <v>Desarrollo de un Sector Minero Energético sostenible y bajo en carbono</v>
          </cell>
          <cell r="H154">
            <v>5200</v>
          </cell>
          <cell r="I154" t="str">
            <v>Automotores utilizando energéticos alternativos</v>
          </cell>
          <cell r="J154" t="str">
            <v>Producto</v>
          </cell>
          <cell r="K154" t="str">
            <v>Sectorial</v>
          </cell>
          <cell r="L154" t="str">
            <v>SI</v>
          </cell>
          <cell r="M154" t="str">
            <v>SI</v>
          </cell>
          <cell r="N154" t="str">
            <v>NO</v>
          </cell>
          <cell r="O154" t="str">
            <v>SI</v>
          </cell>
          <cell r="P154" t="str">
            <v>Vehículos</v>
          </cell>
          <cell r="Q154" t="str">
            <v>Anual</v>
          </cell>
          <cell r="R154" t="str">
            <v>Capacidad</v>
          </cell>
          <cell r="S154">
            <v>510610</v>
          </cell>
          <cell r="T154">
            <v>535506</v>
          </cell>
          <cell r="U154">
            <v>560451</v>
          </cell>
          <cell r="V154">
            <v>585395</v>
          </cell>
          <cell r="W154">
            <v>611164</v>
          </cell>
          <cell r="X154">
            <v>611164</v>
          </cell>
          <cell r="Y154">
            <v>0</v>
          </cell>
          <cell r="Z154">
            <v>0</v>
          </cell>
          <cell r="AA154">
            <v>0</v>
          </cell>
          <cell r="AB154">
            <v>0</v>
          </cell>
          <cell r="AC154">
            <v>0</v>
          </cell>
          <cell r="AD154">
            <v>0</v>
          </cell>
          <cell r="AE154" t="str">
            <v>A la fecha no se cuenta con vehículos convertidos a GLP. Lo anterior no podrá ser efectivo hasta tanto no se reglamente lo establecido en el Artículo 211 del Plan Nacional de Desarrollo. Por otro lado el MME y la UPME adelantan conversaciones con MinTrans</v>
          </cell>
          <cell r="AF154">
            <v>42490.208333333299</v>
          </cell>
          <cell r="AG154">
            <v>42496.698596759299</v>
          </cell>
          <cell r="AH154" t="str">
            <v>Carlos David Beltrán</v>
          </cell>
          <cell r="AI154" t="str">
            <v>cdbeltran@minminas.gov.co</v>
          </cell>
          <cell r="AJ154">
            <v>90</v>
          </cell>
          <cell r="AK154">
            <v>0</v>
          </cell>
          <cell r="AL154">
            <v>0</v>
          </cell>
        </row>
        <row r="155">
          <cell r="A155">
            <v>5201</v>
          </cell>
          <cell r="B155" t="str">
            <v>Todos por un Nuevo País</v>
          </cell>
          <cell r="C155" t="str">
            <v>Competitividad e infraestructura estratégica</v>
          </cell>
          <cell r="D155" t="str">
            <v>Consolidar el desarrollo minero-energético para la equidad regional</v>
          </cell>
          <cell r="E155" t="str">
            <v>Minas y Energía</v>
          </cell>
          <cell r="F155" t="str">
            <v>MINMINAS</v>
          </cell>
          <cell r="G155" t="str">
            <v>Desarrollo de un Sector Minero Energético sostenible y bajo en carbono</v>
          </cell>
          <cell r="H155">
            <v>5201</v>
          </cell>
          <cell r="I155" t="str">
            <v>Vehículos convertidos a Gas Natural Vehícular</v>
          </cell>
          <cell r="J155" t="str">
            <v>Producto</v>
          </cell>
          <cell r="K155" t="str">
            <v>Sectorial</v>
          </cell>
          <cell r="L155" t="str">
            <v>SI</v>
          </cell>
          <cell r="M155" t="str">
            <v>SI</v>
          </cell>
          <cell r="N155" t="str">
            <v>NO</v>
          </cell>
          <cell r="O155" t="str">
            <v>SI</v>
          </cell>
          <cell r="P155" t="str">
            <v>Vehículos</v>
          </cell>
          <cell r="Q155" t="str">
            <v>Trimestral</v>
          </cell>
          <cell r="R155" t="str">
            <v>Capacidad</v>
          </cell>
          <cell r="S155">
            <v>510562</v>
          </cell>
          <cell r="T155">
            <v>535506</v>
          </cell>
          <cell r="U155">
            <v>560451</v>
          </cell>
          <cell r="V155">
            <v>585395</v>
          </cell>
          <cell r="W155">
            <v>610340</v>
          </cell>
          <cell r="X155">
            <v>610340</v>
          </cell>
          <cell r="Y155">
            <v>543282</v>
          </cell>
          <cell r="Z155">
            <v>65.585999999999999</v>
          </cell>
          <cell r="AA155">
            <v>543282</v>
          </cell>
          <cell r="AB155">
            <v>32.792999999999999</v>
          </cell>
          <cell r="AC155">
            <v>42460.208333333299</v>
          </cell>
          <cell r="AD155">
            <v>42496.792178703698</v>
          </cell>
          <cell r="AE155" t="str">
            <v>Los nuevos vehículos utilizando Gas Natural en el país son reportados por empresas privadas al Ministerio de Minas y Energía. Los nuevos vehículos son reportados trimestralmente.</v>
          </cell>
          <cell r="AF155">
            <v>42490.208333333299</v>
          </cell>
          <cell r="AG155">
            <v>42506.873278275503</v>
          </cell>
          <cell r="AH155" t="str">
            <v>Carlos David Beltrán</v>
          </cell>
          <cell r="AI155" t="str">
            <v>cdbeltran@minminas.gov.co</v>
          </cell>
          <cell r="AJ155">
            <v>90</v>
          </cell>
          <cell r="AK155">
            <v>42551.208333333299</v>
          </cell>
          <cell r="AL155">
            <v>-133</v>
          </cell>
        </row>
        <row r="156">
          <cell r="A156">
            <v>5202</v>
          </cell>
          <cell r="B156" t="str">
            <v>Todos por un Nuevo País</v>
          </cell>
          <cell r="C156" t="str">
            <v>Competitividad e infraestructura estratégica</v>
          </cell>
          <cell r="D156" t="str">
            <v>Consolidar el desarrollo minero-energético para la equidad regional</v>
          </cell>
          <cell r="E156" t="str">
            <v>Minas y Energía</v>
          </cell>
          <cell r="F156" t="str">
            <v>MINMINAS</v>
          </cell>
          <cell r="G156" t="str">
            <v>Desarrollo de un Sector Minero Energético sostenible y bajo en carbono</v>
          </cell>
          <cell r="H156">
            <v>5202</v>
          </cell>
          <cell r="I156" t="str">
            <v xml:space="preserve">Nuevos vehículos convertidos a GLP         </v>
          </cell>
          <cell r="J156" t="str">
            <v>Producto</v>
          </cell>
          <cell r="K156" t="str">
            <v>Sectorial</v>
          </cell>
          <cell r="L156" t="str">
            <v>SI</v>
          </cell>
          <cell r="M156" t="str">
            <v>SI</v>
          </cell>
          <cell r="N156" t="str">
            <v>NO</v>
          </cell>
          <cell r="O156" t="str">
            <v>SI</v>
          </cell>
          <cell r="P156" t="str">
            <v>Vehículos</v>
          </cell>
          <cell r="Q156" t="str">
            <v>Anual</v>
          </cell>
          <cell r="R156" t="str">
            <v>Acumulado</v>
          </cell>
          <cell r="S156">
            <v>0</v>
          </cell>
          <cell r="T156">
            <v>0</v>
          </cell>
          <cell r="U156">
            <v>0</v>
          </cell>
          <cell r="V156">
            <v>0</v>
          </cell>
          <cell r="W156">
            <v>728</v>
          </cell>
          <cell r="X156">
            <v>728</v>
          </cell>
          <cell r="Y156">
            <v>0</v>
          </cell>
          <cell r="Z156">
            <v>0</v>
          </cell>
          <cell r="AA156">
            <v>0</v>
          </cell>
          <cell r="AB156">
            <v>0</v>
          </cell>
          <cell r="AC156">
            <v>0</v>
          </cell>
          <cell r="AD156">
            <v>0</v>
          </cell>
          <cell r="AE156" t="str">
            <v>A la fecha no se cuenta con vehículos convertidos a GLP. Lo anterior no podrá ser efectivo hasta tanto no se reglamente lo establecido en el Artículo 211 del Plan Nacional de Desarrollo.</v>
          </cell>
          <cell r="AF156">
            <v>42490.208333333299</v>
          </cell>
          <cell r="AG156">
            <v>42496.784818669003</v>
          </cell>
          <cell r="AH156" t="str">
            <v>Carlos David Beltrán</v>
          </cell>
          <cell r="AI156" t="str">
            <v>cdbeltran@minminas.gov.co</v>
          </cell>
          <cell r="AJ156">
            <v>90</v>
          </cell>
          <cell r="AK156">
            <v>0</v>
          </cell>
          <cell r="AL156">
            <v>0</v>
          </cell>
        </row>
        <row r="157">
          <cell r="A157">
            <v>5203</v>
          </cell>
          <cell r="B157" t="str">
            <v>Todos por un Nuevo País</v>
          </cell>
          <cell r="C157" t="str">
            <v>Competitividad e infraestructura estratégica</v>
          </cell>
          <cell r="D157" t="str">
            <v>Consolidar el desarrollo minero-energético para la equidad regional</v>
          </cell>
          <cell r="E157" t="str">
            <v>Minas y Energía</v>
          </cell>
          <cell r="F157" t="str">
            <v>MINMINAS</v>
          </cell>
          <cell r="G157" t="str">
            <v>Desarrollo de un Sector Minero Energético sostenible y bajo en carbono</v>
          </cell>
          <cell r="H157">
            <v>5203</v>
          </cell>
          <cell r="I157" t="str">
            <v xml:space="preserve">Nuevos vehículos utilizando energía eléctrica         </v>
          </cell>
          <cell r="J157" t="str">
            <v>Producto</v>
          </cell>
          <cell r="K157" t="str">
            <v>Sectorial</v>
          </cell>
          <cell r="L157" t="str">
            <v>SI</v>
          </cell>
          <cell r="M157" t="str">
            <v>SI</v>
          </cell>
          <cell r="N157" t="str">
            <v>NO</v>
          </cell>
          <cell r="O157" t="str">
            <v>SI</v>
          </cell>
          <cell r="P157" t="str">
            <v>Vehículos</v>
          </cell>
          <cell r="Q157" t="str">
            <v>Semestral</v>
          </cell>
          <cell r="R157" t="str">
            <v>Acumulado</v>
          </cell>
          <cell r="S157">
            <v>0</v>
          </cell>
          <cell r="T157">
            <v>0</v>
          </cell>
          <cell r="U157">
            <v>0</v>
          </cell>
          <cell r="V157">
            <v>0</v>
          </cell>
          <cell r="W157">
            <v>96</v>
          </cell>
          <cell r="X157">
            <v>96</v>
          </cell>
          <cell r="Y157">
            <v>0</v>
          </cell>
          <cell r="Z157">
            <v>0</v>
          </cell>
          <cell r="AA157">
            <v>0</v>
          </cell>
          <cell r="AB157">
            <v>0</v>
          </cell>
          <cell r="AC157">
            <v>0</v>
          </cell>
          <cell r="AD157">
            <v>0</v>
          </cell>
          <cell r="AE157" t="str">
            <v>El 23 de febrero se presentó la continuación de Mesa Intersectorial Tecnologías Vehiculares Limpias en las instalaciones de la UPME. Durante esta jornada se presentó los siguientes temas: 1) Hoja de ruta de eficiencia energética, sector transporte, 2) Com</v>
          </cell>
          <cell r="AF157">
            <v>42429.208333333299</v>
          </cell>
          <cell r="AG157">
            <v>42506.816462650502</v>
          </cell>
          <cell r="AH157" t="str">
            <v>Rogerio Ramírez</v>
          </cell>
          <cell r="AI157" t="str">
            <v>rramirez@minminas.gov.co</v>
          </cell>
          <cell r="AJ157">
            <v>90</v>
          </cell>
          <cell r="AK157">
            <v>0</v>
          </cell>
          <cell r="AL157">
            <v>0</v>
          </cell>
        </row>
        <row r="158">
          <cell r="A158">
            <v>4944</v>
          </cell>
          <cell r="B158" t="str">
            <v>Todos por un Nuevo País</v>
          </cell>
          <cell r="C158" t="str">
            <v>Competitividad e infraestructura estratégica</v>
          </cell>
          <cell r="D158" t="str">
            <v>Consolidar el desarrollo minero-energético para la equidad regional</v>
          </cell>
          <cell r="E158" t="str">
            <v>Minas y Energía</v>
          </cell>
          <cell r="F158" t="str">
            <v>MINMINAS</v>
          </cell>
          <cell r="G158" t="str">
            <v xml:space="preserve">Expansión y consolidación del mercado de gas combustible </v>
          </cell>
          <cell r="H158">
            <v>4944</v>
          </cell>
          <cell r="I158" t="str">
            <v>Nuevos usuarios con el servicio de gas combustible por redes</v>
          </cell>
          <cell r="J158" t="str">
            <v>Producto</v>
          </cell>
          <cell r="K158" t="str">
            <v>Sectorial</v>
          </cell>
          <cell r="L158" t="str">
            <v>SI</v>
          </cell>
          <cell r="M158" t="str">
            <v>SI</v>
          </cell>
          <cell r="N158" t="str">
            <v>NO</v>
          </cell>
          <cell r="O158" t="str">
            <v>SI</v>
          </cell>
          <cell r="P158" t="str">
            <v>Usuarios (familias)</v>
          </cell>
          <cell r="Q158" t="str">
            <v>Trimestral</v>
          </cell>
          <cell r="R158" t="str">
            <v>Acumulado</v>
          </cell>
          <cell r="S158">
            <v>1839380</v>
          </cell>
          <cell r="T158">
            <v>276800</v>
          </cell>
          <cell r="U158">
            <v>266400</v>
          </cell>
          <cell r="V158">
            <v>266400</v>
          </cell>
          <cell r="W158">
            <v>222335</v>
          </cell>
          <cell r="X158">
            <v>1031935</v>
          </cell>
          <cell r="Y158">
            <v>0</v>
          </cell>
          <cell r="Z158">
            <v>0</v>
          </cell>
          <cell r="AA158">
            <v>0</v>
          </cell>
          <cell r="AB158">
            <v>0</v>
          </cell>
          <cell r="AC158">
            <v>0</v>
          </cell>
          <cell r="AD158">
            <v>0</v>
          </cell>
          <cell r="AE158" t="str">
            <v>Los nuevos usuarios utilizando Gas Combustible por redes en el país son reportados por las ESP´S al Ministerio de Minas y Energía trimestralmente dentro del mes siguiente a la finalización del trimestre calendario.</v>
          </cell>
          <cell r="AF158">
            <v>42429.208333333299</v>
          </cell>
          <cell r="AG158">
            <v>42432.496962615704</v>
          </cell>
          <cell r="AH158" t="str">
            <v>Walter Ramírez Ceron</v>
          </cell>
          <cell r="AI158" t="str">
            <v>wmramirez@minminas.gov.co</v>
          </cell>
          <cell r="AJ158">
            <v>30</v>
          </cell>
          <cell r="AK158">
            <v>0</v>
          </cell>
          <cell r="AL158">
            <v>0</v>
          </cell>
        </row>
        <row r="159">
          <cell r="A159">
            <v>4945</v>
          </cell>
          <cell r="B159" t="str">
            <v>Todos por un Nuevo País</v>
          </cell>
          <cell r="C159" t="str">
            <v>Competitividad e infraestructura estratégica</v>
          </cell>
          <cell r="D159" t="str">
            <v>Consolidar el desarrollo minero-energético para la equidad regional</v>
          </cell>
          <cell r="E159" t="str">
            <v>Minas y Energía</v>
          </cell>
          <cell r="F159" t="str">
            <v>MINMINAS</v>
          </cell>
          <cell r="G159" t="str">
            <v xml:space="preserve">Expansión y consolidación del mercado de gas combustible </v>
          </cell>
          <cell r="H159">
            <v>4945</v>
          </cell>
          <cell r="I159" t="str">
            <v>Nuevos usuarios de gas natural</v>
          </cell>
          <cell r="J159" t="str">
            <v>Producto</v>
          </cell>
          <cell r="K159" t="str">
            <v>Sectorial</v>
          </cell>
          <cell r="L159" t="str">
            <v>SI</v>
          </cell>
          <cell r="M159" t="str">
            <v>SI</v>
          </cell>
          <cell r="N159" t="str">
            <v>NO</v>
          </cell>
          <cell r="O159" t="str">
            <v>SI</v>
          </cell>
          <cell r="P159" t="str">
            <v>Usuarios (familias)</v>
          </cell>
          <cell r="Q159" t="str">
            <v>Trimestral</v>
          </cell>
          <cell r="R159" t="str">
            <v>Acumulado</v>
          </cell>
          <cell r="S159">
            <v>1839380</v>
          </cell>
          <cell r="T159">
            <v>270000</v>
          </cell>
          <cell r="U159">
            <v>260000</v>
          </cell>
          <cell r="V159">
            <v>260000</v>
          </cell>
          <cell r="W159">
            <v>216935</v>
          </cell>
          <cell r="X159">
            <v>1006935</v>
          </cell>
          <cell r="Y159">
            <v>0</v>
          </cell>
          <cell r="Z159">
            <v>0</v>
          </cell>
          <cell r="AA159">
            <v>0</v>
          </cell>
          <cell r="AB159">
            <v>0</v>
          </cell>
          <cell r="AC159">
            <v>0</v>
          </cell>
          <cell r="AD159">
            <v>0</v>
          </cell>
          <cell r="AE159" t="str">
            <v>Los nuevos usuarios utilizando Gas Natural en el país son reportados por las ESP´S al Ministerio de Minas y Energía trimestralmente dentro del mes siguiente a la finalización del trimestre calendario.</v>
          </cell>
          <cell r="AF159">
            <v>42429.208333333299</v>
          </cell>
          <cell r="AG159">
            <v>42432.4962210995</v>
          </cell>
          <cell r="AH159" t="str">
            <v>Walter Ramírez Ceron</v>
          </cell>
          <cell r="AI159" t="str">
            <v>wmramirez@minminas.gov.co</v>
          </cell>
          <cell r="AJ159">
            <v>30</v>
          </cell>
          <cell r="AK159">
            <v>0</v>
          </cell>
          <cell r="AL159">
            <v>0</v>
          </cell>
        </row>
        <row r="160">
          <cell r="A160">
            <v>4946</v>
          </cell>
          <cell r="B160" t="str">
            <v>Todos por un Nuevo País</v>
          </cell>
          <cell r="C160" t="str">
            <v>Competitividad e infraestructura estratégica</v>
          </cell>
          <cell r="D160" t="str">
            <v>Consolidar el desarrollo minero-energético para la equidad regional</v>
          </cell>
          <cell r="E160" t="str">
            <v>Minas y Energía</v>
          </cell>
          <cell r="F160" t="str">
            <v>MINMINAS</v>
          </cell>
          <cell r="G160" t="str">
            <v xml:space="preserve">Expansión y consolidación del mercado de gas combustible </v>
          </cell>
          <cell r="H160">
            <v>4946</v>
          </cell>
          <cell r="I160" t="str">
            <v>Nuevos usuarios de GLP por red</v>
          </cell>
          <cell r="J160" t="str">
            <v>Producto</v>
          </cell>
          <cell r="K160" t="str">
            <v>Sectorial</v>
          </cell>
          <cell r="L160" t="str">
            <v>SI</v>
          </cell>
          <cell r="M160" t="str">
            <v>SI</v>
          </cell>
          <cell r="N160" t="str">
            <v>NO</v>
          </cell>
          <cell r="O160" t="str">
            <v>SI</v>
          </cell>
          <cell r="P160" t="str">
            <v>Usuarios (familias)</v>
          </cell>
          <cell r="Q160" t="str">
            <v>Trimestral</v>
          </cell>
          <cell r="R160" t="str">
            <v>Acumulado</v>
          </cell>
          <cell r="S160">
            <v>0</v>
          </cell>
          <cell r="T160">
            <v>6800</v>
          </cell>
          <cell r="U160">
            <v>6400</v>
          </cell>
          <cell r="V160">
            <v>6400</v>
          </cell>
          <cell r="W160">
            <v>5400</v>
          </cell>
          <cell r="X160">
            <v>25000</v>
          </cell>
          <cell r="Y160">
            <v>0</v>
          </cell>
          <cell r="Z160">
            <v>0</v>
          </cell>
          <cell r="AA160">
            <v>0</v>
          </cell>
          <cell r="AB160">
            <v>0</v>
          </cell>
          <cell r="AC160">
            <v>0</v>
          </cell>
          <cell r="AD160">
            <v>0</v>
          </cell>
          <cell r="AE160" t="str">
            <v>Los nuevos usuarios utilizando GLP en el país son reportados por las ESP´S al Ministerio de Minas y Energía trimestralmente dentro del mes siguiente a la finalización del trimestre calendario.</v>
          </cell>
          <cell r="AF160">
            <v>42429.208333333299</v>
          </cell>
          <cell r="AG160">
            <v>42432.491624768503</v>
          </cell>
          <cell r="AH160" t="str">
            <v>Walter Ramírez Ceron</v>
          </cell>
          <cell r="AI160" t="str">
            <v>wmramirez@minminas.gov.co</v>
          </cell>
          <cell r="AJ160">
            <v>30</v>
          </cell>
          <cell r="AK160">
            <v>0</v>
          </cell>
          <cell r="AL160">
            <v>0</v>
          </cell>
        </row>
        <row r="161">
          <cell r="A161">
            <v>4961</v>
          </cell>
          <cell r="B161" t="str">
            <v>Todos por un Nuevo País</v>
          </cell>
          <cell r="C161" t="str">
            <v>Competitividad e infraestructura estratégica</v>
          </cell>
          <cell r="D161" t="str">
            <v>Consolidar el desarrollo minero-energético para la equidad regional</v>
          </cell>
          <cell r="E161" t="str">
            <v>Minas y Energía</v>
          </cell>
          <cell r="F161" t="str">
            <v>MINMINAS</v>
          </cell>
          <cell r="G161" t="str">
            <v>Consolidación del sector minero como impulsor del desarrollo sostenible</v>
          </cell>
          <cell r="H161">
            <v>4961</v>
          </cell>
          <cell r="I161" t="str">
            <v>Mineros capacitados en utilización tecnologías limpias</v>
          </cell>
          <cell r="J161" t="str">
            <v>Producto</v>
          </cell>
          <cell r="K161" t="str">
            <v>Sectorial</v>
          </cell>
          <cell r="L161" t="str">
            <v>SI</v>
          </cell>
          <cell r="M161" t="str">
            <v>SI</v>
          </cell>
          <cell r="N161" t="str">
            <v>NO</v>
          </cell>
          <cell r="O161" t="str">
            <v>SI</v>
          </cell>
          <cell r="P161" t="str">
            <v>Mineros</v>
          </cell>
          <cell r="Q161" t="str">
            <v>Semestral</v>
          </cell>
          <cell r="R161" t="str">
            <v>Acumulado</v>
          </cell>
          <cell r="S161">
            <v>12273</v>
          </cell>
          <cell r="T161">
            <v>3250</v>
          </cell>
          <cell r="U161">
            <v>3250</v>
          </cell>
          <cell r="V161">
            <v>3250</v>
          </cell>
          <cell r="W161">
            <v>3250</v>
          </cell>
          <cell r="X161">
            <v>13000</v>
          </cell>
          <cell r="Y161">
            <v>0</v>
          </cell>
          <cell r="Z161">
            <v>0</v>
          </cell>
          <cell r="AA161">
            <v>0</v>
          </cell>
          <cell r="AB161">
            <v>0</v>
          </cell>
          <cell r="AC161">
            <v>0</v>
          </cell>
          <cell r="AD161">
            <v>0</v>
          </cell>
          <cell r="AE161" t="str">
            <v>Se han venido desarrollando las gestiones relacionadas con los procesos contractuales para el desarrollo de los proyectos en región, a través de los cuales se brindará la asistencia teórico práctica a mineros para la eliminación del uso del mercurio en la</v>
          </cell>
          <cell r="AF161">
            <v>42490.208333333299</v>
          </cell>
          <cell r="AG161">
            <v>42506.811690127302</v>
          </cell>
          <cell r="AH161" t="str">
            <v>Monica María Grand Marin</v>
          </cell>
          <cell r="AI161" t="str">
            <v>mmgrand@minminas.gov.co</v>
          </cell>
          <cell r="AJ161">
            <v>15</v>
          </cell>
          <cell r="AK161">
            <v>0</v>
          </cell>
          <cell r="AL161">
            <v>0</v>
          </cell>
        </row>
        <row r="162">
          <cell r="A162">
            <v>4962</v>
          </cell>
          <cell r="B162" t="str">
            <v>Todos por un Nuevo País</v>
          </cell>
          <cell r="C162" t="str">
            <v>Competitividad e infraestructura estratégica</v>
          </cell>
          <cell r="D162" t="str">
            <v>Consolidar el desarrollo minero-energético para la equidad regional</v>
          </cell>
          <cell r="E162" t="str">
            <v>Minas y Energía</v>
          </cell>
          <cell r="F162" t="str">
            <v>MINMINAS</v>
          </cell>
          <cell r="G162" t="str">
            <v>Consolidación del sector minero como impulsor del desarrollo sostenible</v>
          </cell>
          <cell r="H162">
            <v>4962</v>
          </cell>
          <cell r="I162" t="str">
            <v>Municipios capacitados en sus competencias (minera y ambiental) frente al uso de mercurio</v>
          </cell>
          <cell r="J162" t="str">
            <v>Producto</v>
          </cell>
          <cell r="K162" t="str">
            <v>Sectorial</v>
          </cell>
          <cell r="L162" t="str">
            <v>SI</v>
          </cell>
          <cell r="M162" t="str">
            <v>SI</v>
          </cell>
          <cell r="N162" t="str">
            <v>NO</v>
          </cell>
          <cell r="O162" t="str">
            <v>SI</v>
          </cell>
          <cell r="P162" t="str">
            <v>Municipios</v>
          </cell>
          <cell r="Q162" t="str">
            <v>Semestral</v>
          </cell>
          <cell r="R162" t="str">
            <v>Acumulado</v>
          </cell>
          <cell r="S162">
            <v>26</v>
          </cell>
          <cell r="T162">
            <v>10</v>
          </cell>
          <cell r="U162">
            <v>10</v>
          </cell>
          <cell r="V162">
            <v>10</v>
          </cell>
          <cell r="W162">
            <v>10</v>
          </cell>
          <cell r="X162">
            <v>80</v>
          </cell>
          <cell r="Y162">
            <v>0</v>
          </cell>
          <cell r="Z162">
            <v>0</v>
          </cell>
          <cell r="AA162">
            <v>0</v>
          </cell>
          <cell r="AB162">
            <v>0</v>
          </cell>
          <cell r="AC162">
            <v>0</v>
          </cell>
          <cell r="AD162">
            <v>0</v>
          </cell>
          <cell r="AE162" t="str">
            <v>Se han venido desarrollando las gestiones relacionadas con los procesos contractuales para el desarrollo de los proyectos en región, a través de los cuales se brindará capacitación para la eliminación del uso del mercurio en las actividades de beneficio d</v>
          </cell>
          <cell r="AF162">
            <v>42490.208333333299</v>
          </cell>
          <cell r="AG162">
            <v>42506.8120585301</v>
          </cell>
          <cell r="AH162" t="str">
            <v>Monica María Grand Marin</v>
          </cell>
          <cell r="AI162" t="str">
            <v>mmgrand@minminas.gov.co</v>
          </cell>
          <cell r="AJ162">
            <v>15</v>
          </cell>
          <cell r="AK162">
            <v>0</v>
          </cell>
          <cell r="AL162">
            <v>0</v>
          </cell>
        </row>
        <row r="163">
          <cell r="A163">
            <v>4954</v>
          </cell>
          <cell r="B163" t="str">
            <v>Todos por un Nuevo País</v>
          </cell>
          <cell r="C163" t="str">
            <v>Competitividad e infraestructura estratégica</v>
          </cell>
          <cell r="D163" t="str">
            <v>Consolidar el desarrollo minero-energético para la equidad regional</v>
          </cell>
          <cell r="E163" t="str">
            <v>Minas y Energía</v>
          </cell>
          <cell r="F163" t="str">
            <v>MINMINAS</v>
          </cell>
          <cell r="G163" t="str">
            <v>Consolidación del sector minero como impulsor del desarrollo sostenible</v>
          </cell>
          <cell r="H163">
            <v>4954</v>
          </cell>
          <cell r="I163" t="str">
            <v>Unidades de producción minera bajo el amparo de un titulo de pequeña y mediana escala formalizadas en el grado básico</v>
          </cell>
          <cell r="J163" t="str">
            <v>Producto</v>
          </cell>
          <cell r="K163" t="str">
            <v>Sectorial</v>
          </cell>
          <cell r="L163" t="str">
            <v>NO</v>
          </cell>
          <cell r="M163" t="str">
            <v>SI</v>
          </cell>
          <cell r="N163" t="str">
            <v>NO</v>
          </cell>
          <cell r="O163" t="str">
            <v>SI</v>
          </cell>
          <cell r="P163" t="str">
            <v>Unidad de producción Minera</v>
          </cell>
          <cell r="Q163" t="str">
            <v>Trimestral</v>
          </cell>
          <cell r="R163" t="str">
            <v>Acumulado</v>
          </cell>
          <cell r="S163">
            <v>390</v>
          </cell>
          <cell r="T163">
            <v>494</v>
          </cell>
          <cell r="U163">
            <v>556</v>
          </cell>
          <cell r="V163">
            <v>750</v>
          </cell>
          <cell r="W163">
            <v>800</v>
          </cell>
          <cell r="X163">
            <v>2600</v>
          </cell>
          <cell r="Y163">
            <v>0</v>
          </cell>
          <cell r="Z163">
            <v>0</v>
          </cell>
          <cell r="AA163">
            <v>208</v>
          </cell>
          <cell r="AB163">
            <v>8</v>
          </cell>
          <cell r="AC163">
            <v>42460.208333333299</v>
          </cell>
          <cell r="AD163">
            <v>42506.8749579051</v>
          </cell>
          <cell r="AE16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3">
            <v>42460.208333333299</v>
          </cell>
          <cell r="AG163">
            <v>42506.874957754597</v>
          </cell>
          <cell r="AH163" t="str">
            <v>Monica María Grand Marin</v>
          </cell>
          <cell r="AI163" t="str">
            <v>mmgrand@minminas.gov.co</v>
          </cell>
          <cell r="AJ163">
            <v>15</v>
          </cell>
          <cell r="AK163">
            <v>42551.208333333299</v>
          </cell>
          <cell r="AL163">
            <v>-58</v>
          </cell>
        </row>
        <row r="164">
          <cell r="A164">
            <v>4955</v>
          </cell>
          <cell r="B164" t="str">
            <v>Todos por un Nuevo País</v>
          </cell>
          <cell r="C164" t="str">
            <v>Competitividad e infraestructura estratégica</v>
          </cell>
          <cell r="D164" t="str">
            <v>Consolidar el desarrollo minero-energético para la equidad regional</v>
          </cell>
          <cell r="E164" t="str">
            <v>Minas y Energía</v>
          </cell>
          <cell r="F164" t="str">
            <v>MINMINAS</v>
          </cell>
          <cell r="G164" t="str">
            <v>Consolidación del sector minero como impulsor del desarrollo sostenible</v>
          </cell>
          <cell r="H164">
            <v>4955</v>
          </cell>
          <cell r="I164" t="str">
            <v>Unidades de producción minera bajo el amparo de un título asistidas en lo técnico minero, ambiental o empresarial</v>
          </cell>
          <cell r="J164" t="str">
            <v>Producto</v>
          </cell>
          <cell r="K164" t="str">
            <v>Sectorial</v>
          </cell>
          <cell r="L164" t="str">
            <v>SI</v>
          </cell>
          <cell r="M164" t="str">
            <v>SI</v>
          </cell>
          <cell r="N164" t="str">
            <v>NO</v>
          </cell>
          <cell r="O164" t="str">
            <v>SI</v>
          </cell>
          <cell r="P164" t="str">
            <v>Unidad de Producción Minera</v>
          </cell>
          <cell r="Q164" t="str">
            <v>Trimestral</v>
          </cell>
          <cell r="R164" t="str">
            <v>Acumulado</v>
          </cell>
          <cell r="S164">
            <v>287</v>
          </cell>
          <cell r="T164">
            <v>494</v>
          </cell>
          <cell r="U164">
            <v>556</v>
          </cell>
          <cell r="V164">
            <v>750</v>
          </cell>
          <cell r="W164">
            <v>800</v>
          </cell>
          <cell r="X164">
            <v>2600</v>
          </cell>
          <cell r="Y164">
            <v>0</v>
          </cell>
          <cell r="Z164">
            <v>0</v>
          </cell>
          <cell r="AA164">
            <v>1389</v>
          </cell>
          <cell r="AB164">
            <v>53.42</v>
          </cell>
          <cell r="AC164">
            <v>42460.208333333299</v>
          </cell>
          <cell r="AD164">
            <v>42471.685611689798</v>
          </cell>
          <cell r="AE164"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4">
            <v>42490.208333333299</v>
          </cell>
          <cell r="AG164">
            <v>42506.875195601897</v>
          </cell>
          <cell r="AH164" t="str">
            <v>Monica María Grand Marin</v>
          </cell>
          <cell r="AI164" t="str">
            <v>mmgrand@minminas.gov.co</v>
          </cell>
          <cell r="AJ164">
            <v>15</v>
          </cell>
          <cell r="AK164">
            <v>42551.208333333299</v>
          </cell>
          <cell r="AL164">
            <v>-58</v>
          </cell>
        </row>
        <row r="165">
          <cell r="A165">
            <v>4951</v>
          </cell>
          <cell r="B165" t="str">
            <v>Todos por un Nuevo País</v>
          </cell>
          <cell r="C165" t="str">
            <v>Competitividad e infraestructura estratégica</v>
          </cell>
          <cell r="D165" t="str">
            <v>Consolidar el desarrollo minero-energético para la equidad regional</v>
          </cell>
          <cell r="E165" t="str">
            <v>Minas y Energía</v>
          </cell>
          <cell r="F165" t="str">
            <v>MINMINAS</v>
          </cell>
          <cell r="G165" t="str">
            <v>Desarrollo de un Sector Minero Energético sostenible y bajo en carbono</v>
          </cell>
          <cell r="H165">
            <v>4951</v>
          </cell>
          <cell r="I165" t="str">
            <v>Capacidad instalada de fuentes no convencionales y energías renovables en el sistema energético nacional (MW)</v>
          </cell>
          <cell r="J165" t="str">
            <v>Resultado</v>
          </cell>
          <cell r="K165" t="str">
            <v>Sectorial</v>
          </cell>
          <cell r="L165" t="str">
            <v>SI</v>
          </cell>
          <cell r="M165" t="str">
            <v>NO</v>
          </cell>
          <cell r="N165" t="str">
            <v>NO</v>
          </cell>
          <cell r="O165" t="str">
            <v>SI</v>
          </cell>
          <cell r="P165" t="str">
            <v>MW</v>
          </cell>
          <cell r="Q165" t="str">
            <v>Trimestral</v>
          </cell>
          <cell r="R165" t="str">
            <v>Capacidad</v>
          </cell>
          <cell r="S165">
            <v>9893</v>
          </cell>
          <cell r="T165">
            <v>11045</v>
          </cell>
          <cell r="U165">
            <v>11414</v>
          </cell>
          <cell r="V165">
            <v>11456</v>
          </cell>
          <cell r="W165">
            <v>11534</v>
          </cell>
          <cell r="X165">
            <v>11534</v>
          </cell>
          <cell r="Y165">
            <v>11534.76</v>
          </cell>
          <cell r="Z165">
            <v>100</v>
          </cell>
          <cell r="AA165">
            <v>11534.76</v>
          </cell>
          <cell r="AB165">
            <v>100</v>
          </cell>
          <cell r="AC165">
            <v>42460.208333333299</v>
          </cell>
          <cell r="AD165">
            <v>42468.724051620396</v>
          </cell>
          <cell r="AE165" t="str">
            <v>En el mes de abril se presento un aumento en la capacidad efectiva neta de generación hidráulica de 990 MW, debido al ingreso de la planta porce III 4 con 190 MW, Sogamoso 1 con 263 MW, Sogamoso 2 con 273 MW y Sogamoso 3 con 264 MW. Se presento una dismin</v>
          </cell>
          <cell r="AF165">
            <v>42490.208333333299</v>
          </cell>
          <cell r="AG165">
            <v>42496.701166319399</v>
          </cell>
          <cell r="AH165" t="str">
            <v>Rogerio Ramírez</v>
          </cell>
          <cell r="AI165" t="str">
            <v>rramirez@minminas.gov.co</v>
          </cell>
          <cell r="AJ165">
            <v>45</v>
          </cell>
          <cell r="AK165">
            <v>42551.208333333299</v>
          </cell>
          <cell r="AL165">
            <v>-88</v>
          </cell>
        </row>
        <row r="166">
          <cell r="A166">
            <v>4958</v>
          </cell>
          <cell r="B166" t="str">
            <v>Todos por un Nuevo País</v>
          </cell>
          <cell r="C166" t="str">
            <v>Competitividad e infraestructura estratégica</v>
          </cell>
          <cell r="D166" t="str">
            <v>Consolidar el desarrollo minero-energético para la equidad regional</v>
          </cell>
          <cell r="E166" t="str">
            <v>Minas y Energía</v>
          </cell>
          <cell r="F166" t="str">
            <v>MINMINAS</v>
          </cell>
          <cell r="G166" t="str">
            <v>Consolidación del sector minero como impulsor del desarrollo sostenible</v>
          </cell>
          <cell r="H166">
            <v>4958</v>
          </cell>
          <cell r="I166" t="str">
            <v>Plantas de beneficio de oro en titulos mineros que  utilizan mercurio</v>
          </cell>
          <cell r="J166" t="str">
            <v>Resultado</v>
          </cell>
          <cell r="K166" t="str">
            <v>Sectorial</v>
          </cell>
          <cell r="L166" t="str">
            <v>SI</v>
          </cell>
          <cell r="M166" t="str">
            <v>SI</v>
          </cell>
          <cell r="N166" t="str">
            <v>NO</v>
          </cell>
          <cell r="O166" t="str">
            <v>SI</v>
          </cell>
          <cell r="P166" t="str">
            <v>Planta de beneficio de oro</v>
          </cell>
          <cell r="Q166" t="str">
            <v>Trimestral</v>
          </cell>
          <cell r="R166" t="str">
            <v>Reducción</v>
          </cell>
          <cell r="S166">
            <v>50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t="str">
            <v>Monica María Grand Marin</v>
          </cell>
          <cell r="AI166" t="str">
            <v>mmgrand@minminas.gov.co</v>
          </cell>
          <cell r="AJ166">
            <v>15</v>
          </cell>
          <cell r="AK166">
            <v>0</v>
          </cell>
          <cell r="AL166">
            <v>0</v>
          </cell>
        </row>
        <row r="167">
          <cell r="A167">
            <v>4959</v>
          </cell>
          <cell r="B167" t="str">
            <v>Todos por un Nuevo País</v>
          </cell>
          <cell r="C167" t="str">
            <v>Competitividad e infraestructura estratégica</v>
          </cell>
          <cell r="D167" t="str">
            <v>Consolidar el desarrollo minero-energético para la equidad regional</v>
          </cell>
          <cell r="E167" t="str">
            <v>Minas y Energía</v>
          </cell>
          <cell r="F167" t="str">
            <v>MINMINAS</v>
          </cell>
          <cell r="G167" t="str">
            <v>Consolidación del sector minero como impulsor del desarrollo sostenible</v>
          </cell>
          <cell r="H167">
            <v>4959</v>
          </cell>
          <cell r="I167" t="str">
            <v>Plantas de beneficio de oro en titulos mineros asistidas en tecnologías limpias</v>
          </cell>
          <cell r="J167" t="str">
            <v>Producto</v>
          </cell>
          <cell r="K167" t="str">
            <v>Sectorial</v>
          </cell>
          <cell r="L167" t="str">
            <v>SI</v>
          </cell>
          <cell r="M167" t="str">
            <v>SI</v>
          </cell>
          <cell r="N167" t="str">
            <v>NO</v>
          </cell>
          <cell r="O167" t="str">
            <v>SI</v>
          </cell>
          <cell r="P167" t="str">
            <v xml:space="preserve">Plantas de beneficio de oro </v>
          </cell>
          <cell r="Q167" t="str">
            <v>Anual</v>
          </cell>
          <cell r="R167" t="str">
            <v>Acumulado</v>
          </cell>
          <cell r="S167">
            <v>6</v>
          </cell>
          <cell r="T167">
            <v>14</v>
          </cell>
          <cell r="U167">
            <v>12</v>
          </cell>
          <cell r="V167">
            <v>12</v>
          </cell>
          <cell r="W167">
            <v>12</v>
          </cell>
          <cell r="X167">
            <v>50</v>
          </cell>
          <cell r="Y167">
            <v>0</v>
          </cell>
          <cell r="Z167">
            <v>0</v>
          </cell>
          <cell r="AA167">
            <v>0</v>
          </cell>
          <cell r="AB167">
            <v>0</v>
          </cell>
          <cell r="AC167">
            <v>0</v>
          </cell>
          <cell r="AD167">
            <v>0</v>
          </cell>
          <cell r="AE167" t="str">
            <v>Se han venido desarrollando las gestiones relacionadas con los procesos contractuales para el desarrollo de los proyectos en región, a través de los cuales se brindará la asistencia teórico práctica para la eliminación del uso del mercurio en las activida</v>
          </cell>
          <cell r="AF167">
            <v>42490.208333333299</v>
          </cell>
          <cell r="AG167">
            <v>42506.829469641198</v>
          </cell>
          <cell r="AH167" t="str">
            <v>Monica María Grand Marin</v>
          </cell>
          <cell r="AI167" t="str">
            <v>mmgrand@minminas.gov.co</v>
          </cell>
          <cell r="AJ167">
            <v>15</v>
          </cell>
          <cell r="AK167">
            <v>0</v>
          </cell>
          <cell r="AL167">
            <v>0</v>
          </cell>
        </row>
        <row r="168">
          <cell r="A168">
            <v>4947</v>
          </cell>
          <cell r="B168" t="str">
            <v>Todos por un Nuevo País</v>
          </cell>
          <cell r="C168" t="str">
            <v>Competitividad e infraestructura estratégica</v>
          </cell>
          <cell r="D168" t="str">
            <v>Consolidar el desarrollo minero-energético para la equidad regional</v>
          </cell>
          <cell r="E168" t="str">
            <v>Minas y Energía</v>
          </cell>
          <cell r="F168" t="str">
            <v>MINMINAS</v>
          </cell>
          <cell r="G168" t="str">
            <v>Ampliación de la cobertura en la prestación del servicio de energía eléctrica</v>
          </cell>
          <cell r="H168">
            <v>4947</v>
          </cell>
          <cell r="I168" t="str">
            <v>Nuevos usuarios con servicio de energía eléctrica con recursos públicos</v>
          </cell>
          <cell r="J168" t="str">
            <v>Producto</v>
          </cell>
          <cell r="K168" t="str">
            <v>Sectorial</v>
          </cell>
          <cell r="L168" t="str">
            <v>SI</v>
          </cell>
          <cell r="M168" t="str">
            <v>SI</v>
          </cell>
          <cell r="N168" t="str">
            <v>NO</v>
          </cell>
          <cell r="O168" t="str">
            <v>SI</v>
          </cell>
          <cell r="P168" t="str">
            <v>Usuarios</v>
          </cell>
          <cell r="Q168" t="str">
            <v>Trimestral</v>
          </cell>
          <cell r="R168" t="str">
            <v>Acumulado</v>
          </cell>
          <cell r="S168">
            <v>57028</v>
          </cell>
          <cell r="T168">
            <v>7703</v>
          </cell>
          <cell r="U168">
            <v>23387</v>
          </cell>
          <cell r="V168">
            <v>52041</v>
          </cell>
          <cell r="W168">
            <v>90339</v>
          </cell>
          <cell r="X168">
            <v>173469</v>
          </cell>
          <cell r="Y168">
            <v>8365</v>
          </cell>
          <cell r="Z168">
            <v>35.770000000000003</v>
          </cell>
          <cell r="AA168">
            <v>19312</v>
          </cell>
          <cell r="AB168">
            <v>11.13</v>
          </cell>
          <cell r="AC168">
            <v>42460.208333333299</v>
          </cell>
          <cell r="AD168">
            <v>42471.648505057899</v>
          </cell>
          <cell r="AE168" t="str">
            <v xml:space="preserve">El MME suscribió los contratos en el 2015, para que con la vigencia del año 2016, beneficie a 1830 nuevos usuarios en los departamentos de Antioquia, Bolívar, Chocó, Meta, Nariño, Santander y Guaviare con recursos del fondo FAZNI. Durante los años 2014 y </v>
          </cell>
          <cell r="AF168">
            <v>42490.208333333299</v>
          </cell>
          <cell r="AG168">
            <v>42506.814017326396</v>
          </cell>
          <cell r="AH168" t="str">
            <v>Rogerio Ramírez</v>
          </cell>
          <cell r="AI168" t="str">
            <v>rramirez@minminas.gov.co</v>
          </cell>
          <cell r="AJ168">
            <v>45</v>
          </cell>
          <cell r="AK168">
            <v>42551.208333333299</v>
          </cell>
          <cell r="AL168">
            <v>-88</v>
          </cell>
        </row>
        <row r="169">
          <cell r="A169">
            <v>4948</v>
          </cell>
          <cell r="B169" t="str">
            <v>Todos por un Nuevo País</v>
          </cell>
          <cell r="C169" t="str">
            <v>Competitividad e infraestructura estratégica</v>
          </cell>
          <cell r="D169" t="str">
            <v>Consolidar el desarrollo minero-energético para la equidad regional</v>
          </cell>
          <cell r="E169" t="str">
            <v>Minas y Energía</v>
          </cell>
          <cell r="F169" t="str">
            <v>MINMINAS</v>
          </cell>
          <cell r="G169" t="str">
            <v>Ampliación de la cobertura en la prestación del servicio de energía eléctrica</v>
          </cell>
          <cell r="H169">
            <v>4948</v>
          </cell>
          <cell r="I169" t="str">
            <v>Nuevos usuarios conectados a las Zonas No Interconectadas (ZNI) pertenecientes a zonas anteriormente sin cobertura mediante recursos públicos</v>
          </cell>
          <cell r="J169" t="str">
            <v>Producto</v>
          </cell>
          <cell r="K169" t="str">
            <v>Sectorial</v>
          </cell>
          <cell r="L169" t="str">
            <v>SI</v>
          </cell>
          <cell r="M169" t="str">
            <v>SI</v>
          </cell>
          <cell r="N169" t="str">
            <v>NO</v>
          </cell>
          <cell r="O169" t="str">
            <v>SI</v>
          </cell>
          <cell r="P169" t="str">
            <v>Usuarios</v>
          </cell>
          <cell r="Q169" t="str">
            <v>Trimestral</v>
          </cell>
          <cell r="R169" t="str">
            <v>Acumulado</v>
          </cell>
          <cell r="S169">
            <v>15219</v>
          </cell>
          <cell r="T169">
            <v>843</v>
          </cell>
          <cell r="U169">
            <v>1687</v>
          </cell>
          <cell r="V169">
            <v>2530</v>
          </cell>
          <cell r="W169">
            <v>3373</v>
          </cell>
          <cell r="X169">
            <v>8434</v>
          </cell>
          <cell r="Y169">
            <v>1830</v>
          </cell>
          <cell r="Z169">
            <v>100</v>
          </cell>
          <cell r="AA169">
            <v>3668</v>
          </cell>
          <cell r="AB169">
            <v>43.491</v>
          </cell>
          <cell r="AC169">
            <v>42460.208333333299</v>
          </cell>
          <cell r="AD169">
            <v>42496.783721296299</v>
          </cell>
          <cell r="AE169" t="str">
            <v>El MME suscribió los contratos en el 2015, para que con la vigencia del año 2016, beneficie a 1830 nuevos usuarios en los departamentos de Antioquia, Bolívar, Chocó, Meta, Nariño, Santander y Guaviare con recursos del fondo FAZNI.</v>
          </cell>
          <cell r="AF169">
            <v>42429.208333333299</v>
          </cell>
          <cell r="AG169">
            <v>42496.783721145803</v>
          </cell>
          <cell r="AH169" t="str">
            <v>Rogerio Ramírez</v>
          </cell>
          <cell r="AI169" t="str">
            <v>rramirez@minminas.gov.co</v>
          </cell>
          <cell r="AJ169">
            <v>0</v>
          </cell>
          <cell r="AK169">
            <v>42551.208333333299</v>
          </cell>
          <cell r="AL169">
            <v>-43</v>
          </cell>
        </row>
        <row r="170">
          <cell r="A170">
            <v>4949</v>
          </cell>
          <cell r="B170" t="str">
            <v>Todos por un Nuevo País</v>
          </cell>
          <cell r="C170" t="str">
            <v>Competitividad e infraestructura estratégica</v>
          </cell>
          <cell r="D170" t="str">
            <v>Consolidar el desarrollo minero-energético para la equidad regional</v>
          </cell>
          <cell r="E170" t="str">
            <v>Minas y Energía</v>
          </cell>
          <cell r="F170" t="str">
            <v>MINMINAS</v>
          </cell>
          <cell r="G170" t="str">
            <v>Ampliación de la cobertura en la prestación del servicio de energía eléctrica</v>
          </cell>
          <cell r="H170">
            <v>4949</v>
          </cell>
          <cell r="I170" t="str">
            <v>Nuevos usuarios conectados al Sistema Interconectado Nacional (SIN) pertenecientes a zonas anteriormente sin cobertura mediante recursos públicos</v>
          </cell>
          <cell r="J170" t="str">
            <v>Producto</v>
          </cell>
          <cell r="K170" t="str">
            <v>Sectorial</v>
          </cell>
          <cell r="L170" t="str">
            <v>SI</v>
          </cell>
          <cell r="M170" t="str">
            <v>SI</v>
          </cell>
          <cell r="N170" t="str">
            <v>NO</v>
          </cell>
          <cell r="O170" t="str">
            <v>SI</v>
          </cell>
          <cell r="P170" t="str">
            <v>Usuarios</v>
          </cell>
          <cell r="Q170" t="str">
            <v>Trimestral</v>
          </cell>
          <cell r="R170" t="str">
            <v>Acumulado</v>
          </cell>
          <cell r="S170">
            <v>40921</v>
          </cell>
          <cell r="T170">
            <v>6860</v>
          </cell>
          <cell r="U170">
            <v>10393</v>
          </cell>
          <cell r="V170">
            <v>15589</v>
          </cell>
          <cell r="W170">
            <v>19122</v>
          </cell>
          <cell r="X170">
            <v>51963</v>
          </cell>
          <cell r="Y170">
            <v>6535</v>
          </cell>
          <cell r="Z170">
            <v>62.88</v>
          </cell>
          <cell r="AA170">
            <v>15644</v>
          </cell>
          <cell r="AB170">
            <v>30.11</v>
          </cell>
          <cell r="AC170">
            <v>42460.208333333299</v>
          </cell>
          <cell r="AD170">
            <v>42471.649321643497</v>
          </cell>
          <cell r="AE170" t="str">
            <v>Durante los años 2014 y 2015 se comprometieron recursos mediante contratos del fondo FAER, que afectan el presupuesto de la vigencia 2016 que pretende beneficiar con el servicio de energía eléctrica a 6535 nuevos usuarios que están ubicados en los departa</v>
          </cell>
          <cell r="AF170">
            <v>42490.208333333299</v>
          </cell>
          <cell r="AG170">
            <v>42496.784412534696</v>
          </cell>
          <cell r="AH170" t="str">
            <v>Rogerio Ramírez</v>
          </cell>
          <cell r="AI170" t="str">
            <v>rramirez@minminas.gov.co</v>
          </cell>
          <cell r="AJ170">
            <v>0</v>
          </cell>
          <cell r="AK170">
            <v>42551.208333333299</v>
          </cell>
          <cell r="AL170">
            <v>-43</v>
          </cell>
        </row>
        <row r="171">
          <cell r="A171">
            <v>4950</v>
          </cell>
          <cell r="B171" t="str">
            <v>Todos por un Nuevo País</v>
          </cell>
          <cell r="C171" t="str">
            <v>Competitividad e infraestructura estratégica</v>
          </cell>
          <cell r="D171" t="str">
            <v>Consolidar el desarrollo minero-energético para la equidad regional</v>
          </cell>
          <cell r="E171" t="str">
            <v>Minas y Energía</v>
          </cell>
          <cell r="F171" t="str">
            <v>MINMINAS</v>
          </cell>
          <cell r="G171" t="str">
            <v>Ampliación de la cobertura en la prestación del servicio de energía eléctrica</v>
          </cell>
          <cell r="H171">
            <v>4950</v>
          </cell>
          <cell r="I171" t="str">
            <v>Nuevos usuarios conectados al Sistema Interconectado Nacional (SIN) pertenecientes a zonas anteriormente sin cobertura mediante planes de expansión de los distribuidores.</v>
          </cell>
          <cell r="J171" t="str">
            <v>Producto</v>
          </cell>
          <cell r="K171" t="str">
            <v>Sectorial</v>
          </cell>
          <cell r="L171" t="str">
            <v>SI</v>
          </cell>
          <cell r="M171" t="str">
            <v>SI</v>
          </cell>
          <cell r="N171" t="str">
            <v>NO</v>
          </cell>
          <cell r="O171" t="str">
            <v>SI</v>
          </cell>
          <cell r="P171" t="str">
            <v>Usuarios</v>
          </cell>
          <cell r="Q171" t="str">
            <v>Trimestral</v>
          </cell>
          <cell r="R171" t="str">
            <v>Acumulado</v>
          </cell>
          <cell r="S171">
            <v>0</v>
          </cell>
          <cell r="T171">
            <v>0</v>
          </cell>
          <cell r="U171">
            <v>11307</v>
          </cell>
          <cell r="V171">
            <v>33922</v>
          </cell>
          <cell r="W171">
            <v>67843</v>
          </cell>
          <cell r="X171">
            <v>113072</v>
          </cell>
          <cell r="Y171">
            <v>0</v>
          </cell>
          <cell r="Z171">
            <v>0</v>
          </cell>
          <cell r="AA171">
            <v>0</v>
          </cell>
          <cell r="AB171">
            <v>0</v>
          </cell>
          <cell r="AC171">
            <v>42460.208333333299</v>
          </cell>
          <cell r="AD171">
            <v>42496.783991122698</v>
          </cell>
          <cell r="AE171" t="str">
            <v xml:space="preserve">Los días 13 y 14 de abril, el MME envió una comunicación a los Operadores de Red, para que reporten trimestralmente, los nuevos usuarios energizados que se encuentran ubicados en zonas anteriormente sin cobertura. En la actualidad se continua gestionando </v>
          </cell>
          <cell r="AF171">
            <v>42490.208333333299</v>
          </cell>
          <cell r="AG171">
            <v>42506.815323645802</v>
          </cell>
          <cell r="AH171" t="str">
            <v>Rogerio Ramírez</v>
          </cell>
          <cell r="AI171" t="str">
            <v>rramirez@minminas.gov.co</v>
          </cell>
          <cell r="AJ171">
            <v>45</v>
          </cell>
          <cell r="AK171">
            <v>42551.208333333299</v>
          </cell>
          <cell r="AL171">
            <v>-88</v>
          </cell>
        </row>
        <row r="172">
          <cell r="A172">
            <v>4953</v>
          </cell>
          <cell r="B172" t="str">
            <v>Todos por un Nuevo País</v>
          </cell>
          <cell r="C172" t="str">
            <v>Competitividad e infraestructura estratégica</v>
          </cell>
          <cell r="D172" t="str">
            <v>Consolidar el desarrollo minero-energético para la equidad regional</v>
          </cell>
          <cell r="E172" t="str">
            <v>Minas y Energía</v>
          </cell>
          <cell r="F172" t="str">
            <v>MINMINAS</v>
          </cell>
          <cell r="G172" t="str">
            <v>Ampliación de la cobertura en la prestación del servicio de energía eléctrica</v>
          </cell>
          <cell r="H172">
            <v>4953</v>
          </cell>
          <cell r="I172" t="str">
            <v>Factor de carga promedio día del sistema</v>
          </cell>
          <cell r="J172" t="str">
            <v>Resultado</v>
          </cell>
          <cell r="K172" t="str">
            <v>Sectorial</v>
          </cell>
          <cell r="L172" t="str">
            <v>SI</v>
          </cell>
          <cell r="M172" t="str">
            <v>SI</v>
          </cell>
          <cell r="N172" t="str">
            <v>NO</v>
          </cell>
          <cell r="O172" t="str">
            <v>SI</v>
          </cell>
          <cell r="P172" t="str">
            <v>Pendiente</v>
          </cell>
          <cell r="Q172" t="str">
            <v>Anual</v>
          </cell>
          <cell r="R172" t="str">
            <v>Flujo</v>
          </cell>
          <cell r="S172">
            <v>0.82499999999999996</v>
          </cell>
          <cell r="T172">
            <v>0.82499999999999996</v>
          </cell>
          <cell r="U172">
            <v>0.83099999999999996</v>
          </cell>
          <cell r="V172">
            <v>0.83799999999999997</v>
          </cell>
          <cell r="W172">
            <v>0.84399999999999997</v>
          </cell>
          <cell r="X172">
            <v>0.84399999999999997</v>
          </cell>
          <cell r="Y172">
            <v>0</v>
          </cell>
          <cell r="Z172">
            <v>0</v>
          </cell>
          <cell r="AA172">
            <v>0</v>
          </cell>
          <cell r="AB172">
            <v>0</v>
          </cell>
          <cell r="AC172">
            <v>0</v>
          </cell>
          <cell r="AD172">
            <v>0</v>
          </cell>
          <cell r="AE172" t="str">
            <v>El factor de carga del sistema fue de 0,836 presentando un incremento significativo de 0.95% con respecto a diciembre de 2015</v>
          </cell>
          <cell r="AF172">
            <v>42400.208333333299</v>
          </cell>
          <cell r="AG172">
            <v>42468.468926076399</v>
          </cell>
          <cell r="AH172" t="str">
            <v>Omar Serrano</v>
          </cell>
          <cell r="AI172" t="str">
            <v>ooserrano@minminas.gov.co</v>
          </cell>
          <cell r="AJ172">
            <v>30</v>
          </cell>
          <cell r="AK172">
            <v>0</v>
          </cell>
          <cell r="AL172">
            <v>0</v>
          </cell>
        </row>
        <row r="173">
          <cell r="A173">
            <v>5227</v>
          </cell>
          <cell r="B173" t="str">
            <v>Todos por un Nuevo País</v>
          </cell>
          <cell r="C173" t="str">
            <v>Competitividad e infraestructura estratégica</v>
          </cell>
          <cell r="D173" t="str">
            <v>Consolidar el desarrollo minero-energético para la equidad regional</v>
          </cell>
          <cell r="E173" t="str">
            <v>Minas y Energía</v>
          </cell>
          <cell r="F173" t="str">
            <v>MINMINAS</v>
          </cell>
          <cell r="G173" t="str">
            <v>Ampliación de la cobertura en la prestación del servicio de energía eléctrica</v>
          </cell>
          <cell r="H173">
            <v>5227</v>
          </cell>
          <cell r="I173" t="str">
            <v>Capacidad instalada de generación de energía eléctrica (MW)</v>
          </cell>
          <cell r="J173" t="str">
            <v>Resultado</v>
          </cell>
          <cell r="K173" t="str">
            <v>Sectorial</v>
          </cell>
          <cell r="L173" t="str">
            <v>NO</v>
          </cell>
          <cell r="M173" t="str">
            <v>NO</v>
          </cell>
          <cell r="N173" t="str">
            <v>NO</v>
          </cell>
          <cell r="O173" t="str">
            <v>SI</v>
          </cell>
          <cell r="P173" t="str">
            <v>Megavatio</v>
          </cell>
          <cell r="Q173" t="str">
            <v>Trimestral</v>
          </cell>
          <cell r="R173" t="str">
            <v>Capacidad</v>
          </cell>
          <cell r="S173">
            <v>14764</v>
          </cell>
          <cell r="T173">
            <v>16229</v>
          </cell>
          <cell r="U173">
            <v>16599</v>
          </cell>
          <cell r="V173">
            <v>16599</v>
          </cell>
          <cell r="W173">
            <v>16600</v>
          </cell>
          <cell r="X173">
            <v>16600</v>
          </cell>
          <cell r="Y173">
            <v>16418.919999999998</v>
          </cell>
          <cell r="Z173">
            <v>90.19</v>
          </cell>
          <cell r="AA173">
            <v>16418.919999999998</v>
          </cell>
          <cell r="AB173">
            <v>90.14</v>
          </cell>
          <cell r="AC173">
            <v>42460.208333333299</v>
          </cell>
          <cell r="AD173">
            <v>42468.464979664401</v>
          </cell>
          <cell r="AE173" t="str">
            <v>En el mes de abril se presento un aumento en la capacidad instalada de generación efectiva neta de 1.829,80 MW, debido a: -Ingreso de las plantas hidráulicas: Porce III 4 (190 MW), Sogamoso 1 (263 MW), Sogamoso 2 (273 MW) y Sogamoso 3 (264 MW). -Ingreso d</v>
          </cell>
          <cell r="AF173">
            <v>42490.208333333299</v>
          </cell>
          <cell r="AG173">
            <v>42496.701895335602</v>
          </cell>
          <cell r="AH173" t="str">
            <v>Rogerio Ramírez</v>
          </cell>
          <cell r="AI173" t="str">
            <v>rramirez@minminas.gov.co</v>
          </cell>
          <cell r="AJ173">
            <v>45</v>
          </cell>
          <cell r="AK173">
            <v>42551.208333333299</v>
          </cell>
          <cell r="AL173">
            <v>-88</v>
          </cell>
        </row>
        <row r="174">
          <cell r="A174">
            <v>5199</v>
          </cell>
          <cell r="B174" t="str">
            <v>Todos por un Nuevo País</v>
          </cell>
          <cell r="C174" t="str">
            <v>Competitividad e infraestructura estratégica</v>
          </cell>
          <cell r="D174" t="str">
            <v>Consolidar el desarrollo minero-energético para la equidad regional</v>
          </cell>
          <cell r="E174" t="str">
            <v>Minas y Energía</v>
          </cell>
          <cell r="F174" t="str">
            <v>UPME</v>
          </cell>
          <cell r="G174" t="str">
            <v>Ampliación de la cobertura en la prestación del servicio de energía eléctrica</v>
          </cell>
          <cell r="H174">
            <v>5199</v>
          </cell>
          <cell r="I174" t="str">
            <v>Kilómetros de redes de transmisión</v>
          </cell>
          <cell r="J174" t="str">
            <v>Gestión</v>
          </cell>
          <cell r="K174" t="str">
            <v>Sectorial</v>
          </cell>
          <cell r="L174" t="str">
            <v>NO</v>
          </cell>
          <cell r="M174" t="str">
            <v>NO</v>
          </cell>
          <cell r="N174" t="str">
            <v>NO</v>
          </cell>
          <cell r="O174" t="str">
            <v>SI</v>
          </cell>
          <cell r="P174" t="str">
            <v>Kilómetros</v>
          </cell>
          <cell r="Q174" t="str">
            <v>Semestral</v>
          </cell>
          <cell r="R174" t="str">
            <v>Capacidad</v>
          </cell>
          <cell r="S174">
            <v>14626</v>
          </cell>
          <cell r="T174">
            <v>14626</v>
          </cell>
          <cell r="U174">
            <v>0</v>
          </cell>
          <cell r="V174">
            <v>0</v>
          </cell>
          <cell r="W174">
            <v>15307</v>
          </cell>
          <cell r="X174">
            <v>15307</v>
          </cell>
          <cell r="Y174">
            <v>0</v>
          </cell>
          <cell r="Z174">
            <v>0</v>
          </cell>
          <cell r="AA174">
            <v>0</v>
          </cell>
          <cell r="AB174">
            <v>0</v>
          </cell>
          <cell r="AC174">
            <v>0</v>
          </cell>
          <cell r="AD174">
            <v>0</v>
          </cell>
          <cell r="AE174">
            <v>0</v>
          </cell>
          <cell r="AF174">
            <v>0</v>
          </cell>
          <cell r="AG174">
            <v>0</v>
          </cell>
          <cell r="AH174" t="str">
            <v>Libardo Murillo</v>
          </cell>
          <cell r="AI174" t="str">
            <v>libardo.murillo@upme.gov.co</v>
          </cell>
          <cell r="AJ174">
            <v>0</v>
          </cell>
          <cell r="AK174">
            <v>0</v>
          </cell>
          <cell r="AL174">
            <v>0</v>
          </cell>
        </row>
        <row r="175">
          <cell r="A175">
            <v>4952</v>
          </cell>
          <cell r="B175" t="str">
            <v>Todos por un Nuevo País</v>
          </cell>
          <cell r="C175" t="str">
            <v>Competitividad e infraestructura estratégica</v>
          </cell>
          <cell r="D175" t="str">
            <v>Consolidar el desarrollo minero-energético para la equidad regional</v>
          </cell>
          <cell r="E175" t="str">
            <v>Minas y Energía</v>
          </cell>
          <cell r="F175" t="str">
            <v>UPME</v>
          </cell>
          <cell r="G175" t="str">
            <v>Desarrollo de un Sector Minero Energético sostenible y bajo en carbono</v>
          </cell>
          <cell r="H175">
            <v>4952</v>
          </cell>
          <cell r="I175" t="str">
            <v>Planes de Energización Rural Sostenible (PERS)</v>
          </cell>
          <cell r="J175" t="str">
            <v>Gestión</v>
          </cell>
          <cell r="K175" t="str">
            <v>Sectorial</v>
          </cell>
          <cell r="L175" t="str">
            <v>SI</v>
          </cell>
          <cell r="M175" t="str">
            <v>NO</v>
          </cell>
          <cell r="N175" t="str">
            <v>NO</v>
          </cell>
          <cell r="O175" t="str">
            <v>SI</v>
          </cell>
          <cell r="P175" t="str">
            <v>Planes</v>
          </cell>
          <cell r="Q175" t="str">
            <v>Anual</v>
          </cell>
          <cell r="R175" t="str">
            <v>Acumulado</v>
          </cell>
          <cell r="S175">
            <v>1</v>
          </cell>
          <cell r="T175">
            <v>1</v>
          </cell>
          <cell r="U175">
            <v>1</v>
          </cell>
          <cell r="V175">
            <v>1</v>
          </cell>
          <cell r="W175">
            <v>1</v>
          </cell>
          <cell r="X175">
            <v>4</v>
          </cell>
          <cell r="Y175">
            <v>0</v>
          </cell>
          <cell r="Z175">
            <v>0</v>
          </cell>
          <cell r="AA175">
            <v>0</v>
          </cell>
          <cell r="AB175">
            <v>0</v>
          </cell>
          <cell r="AC175">
            <v>0</v>
          </cell>
          <cell r="AD175">
            <v>0</v>
          </cell>
          <cell r="AE175" t="str">
            <v>Ya completada la fase de recopilación y clasificación de información disponible en un 80%, al tiempo se procede a caracterizar el consumo básico de energía y estimación de la demanda, esta labor está en un 35%. Se analiza la oferta y la demanda y se proce</v>
          </cell>
          <cell r="AF175">
            <v>42400.208333333299</v>
          </cell>
          <cell r="AG175">
            <v>42495.368350428202</v>
          </cell>
          <cell r="AH175" t="str">
            <v>Libardo Murillo</v>
          </cell>
          <cell r="AI175" t="str">
            <v>libardo.murillo@upme.gov.co</v>
          </cell>
          <cell r="AJ175">
            <v>0</v>
          </cell>
          <cell r="AK175">
            <v>0</v>
          </cell>
          <cell r="AL175">
            <v>0</v>
          </cell>
        </row>
        <row r="176">
          <cell r="A176">
            <v>4492</v>
          </cell>
          <cell r="B176" t="str">
            <v>Todos por un Nuevo País</v>
          </cell>
          <cell r="C176" t="str">
            <v>Movilidad social</v>
          </cell>
          <cell r="D176" t="str">
            <v>Garantizar los mínimos vitales y avanzar en el fortalecimiento de las capacidades de la población en pobreza extrema para su efectiva inclusión social y productiva (Sistema de Promoción Social).</v>
          </cell>
          <cell r="E176" t="str">
            <v>Agropecuario</v>
          </cell>
          <cell r="F176" t="str">
            <v>Unidad de Restitución de Tierras</v>
          </cell>
          <cell r="G176" t="str">
            <v>Atención y Asistencia a Territorios vulnerables y/o excluidos</v>
          </cell>
          <cell r="H176">
            <v>4492</v>
          </cell>
          <cell r="I176" t="str">
            <v>Familias con orden judicial de restitución de tierras</v>
          </cell>
          <cell r="J176" t="str">
            <v>Producto</v>
          </cell>
          <cell r="K176" t="str">
            <v>Sectorial</v>
          </cell>
          <cell r="L176" t="str">
            <v>SI</v>
          </cell>
          <cell r="M176" t="str">
            <v>SI</v>
          </cell>
          <cell r="N176" t="str">
            <v>NO</v>
          </cell>
          <cell r="O176" t="str">
            <v>SI</v>
          </cell>
          <cell r="P176" t="str">
            <v>Familias</v>
          </cell>
          <cell r="Q176" t="str">
            <v>Mensual</v>
          </cell>
          <cell r="R176" t="str">
            <v>Capacidad</v>
          </cell>
          <cell r="S176">
            <v>2868</v>
          </cell>
          <cell r="T176">
            <v>5901</v>
          </cell>
          <cell r="U176">
            <v>8934</v>
          </cell>
          <cell r="V176">
            <v>11967</v>
          </cell>
          <cell r="W176">
            <v>15000</v>
          </cell>
          <cell r="X176">
            <v>15000</v>
          </cell>
          <cell r="Y176">
            <v>4717</v>
          </cell>
          <cell r="Z176">
            <v>30.481000000000002</v>
          </cell>
          <cell r="AA176">
            <v>4717</v>
          </cell>
          <cell r="AB176">
            <v>15.241</v>
          </cell>
          <cell r="AC176">
            <v>42490.208333333299</v>
          </cell>
          <cell r="AD176">
            <v>42501.450963391202</v>
          </cell>
          <cell r="AE176" t="str">
            <v>La URT, a 30 de abril de 2016, reporta un acumulado de 4.717 familias beneficiarias de las órdenes de restitución de tierras, 2.475 por la ruta individual y 2.242 por la ruta colectiva. Cabe anotar que de éste acumulado, en lo corrido de 2016 se han benef</v>
          </cell>
          <cell r="AF176">
            <v>42490.208333333299</v>
          </cell>
          <cell r="AG176">
            <v>42501.450963229203</v>
          </cell>
          <cell r="AH176" t="str">
            <v>Alba Rocío Ortiz</v>
          </cell>
          <cell r="AI176" t="str">
            <v>alba.ortiz@esap.edu.co</v>
          </cell>
          <cell r="AJ176">
            <v>10</v>
          </cell>
          <cell r="AK176">
            <v>42520.208333333299</v>
          </cell>
          <cell r="AL176">
            <v>-23</v>
          </cell>
        </row>
        <row r="177">
          <cell r="A177">
            <v>4967</v>
          </cell>
          <cell r="B177" t="str">
            <v>Todos por un Nuevo País</v>
          </cell>
          <cell r="C177" t="str">
            <v>Movilidad social</v>
          </cell>
          <cell r="D177" t="str">
            <v>Garantizar los mínimos vitales y avanzar en el fortalecimiento de las capacidades de la población en pobreza extrema para su efectiva inclusión social y productiva (Sistema de Promoción Social).</v>
          </cell>
          <cell r="E177" t="str">
            <v>Inclusión Social y Reconciliación</v>
          </cell>
          <cell r="F177" t="str">
            <v xml:space="preserve">Agencia Nacional para la Superación de la Pobreza </v>
          </cell>
          <cell r="G177" t="str">
            <v>Atención y Asistencia a Poblaciones  vulnerables y/o excluidas</v>
          </cell>
          <cell r="H177">
            <v>4967</v>
          </cell>
          <cell r="I177" t="str">
            <v>Hogares Acompañados por la Estrategia UNIDOS</v>
          </cell>
          <cell r="J177" t="str">
            <v>Producto</v>
          </cell>
          <cell r="K177" t="str">
            <v>Sectorial</v>
          </cell>
          <cell r="L177" t="str">
            <v>NO</v>
          </cell>
          <cell r="M177" t="str">
            <v>SI</v>
          </cell>
          <cell r="N177" t="str">
            <v>NO</v>
          </cell>
          <cell r="O177" t="str">
            <v>SI</v>
          </cell>
          <cell r="P177" t="str">
            <v>Hogares</v>
          </cell>
          <cell r="Q177" t="str">
            <v>Mensual</v>
          </cell>
          <cell r="R177" t="str">
            <v>Flujo</v>
          </cell>
          <cell r="S177">
            <v>1149290</v>
          </cell>
          <cell r="T177">
            <v>1070000</v>
          </cell>
          <cell r="U177">
            <v>1060000</v>
          </cell>
          <cell r="V177">
            <v>1060000</v>
          </cell>
          <cell r="W177">
            <v>1060000</v>
          </cell>
          <cell r="X177">
            <v>1060000</v>
          </cell>
          <cell r="Y177">
            <v>0</v>
          </cell>
          <cell r="Z177">
            <v>0</v>
          </cell>
          <cell r="AA177">
            <v>0</v>
          </cell>
          <cell r="AB177">
            <v>0</v>
          </cell>
          <cell r="AC177">
            <v>0</v>
          </cell>
          <cell r="AD177">
            <v>0</v>
          </cell>
          <cell r="AE177">
            <v>0</v>
          </cell>
          <cell r="AF177">
            <v>0</v>
          </cell>
          <cell r="AG177">
            <v>0</v>
          </cell>
          <cell r="AH177" t="str">
            <v>Carolina Blackburn Cardona</v>
          </cell>
          <cell r="AI177" t="str">
            <v>carolina.blackburn@prosperidadsocial.gov.co</v>
          </cell>
          <cell r="AJ177">
            <v>15</v>
          </cell>
          <cell r="AK177">
            <v>0</v>
          </cell>
          <cell r="AL177">
            <v>0</v>
          </cell>
        </row>
        <row r="178">
          <cell r="A178">
            <v>4332</v>
          </cell>
          <cell r="B178" t="str">
            <v>Todos por un Nuevo País</v>
          </cell>
          <cell r="C178" t="str">
            <v>Movilidad social</v>
          </cell>
          <cell r="D178" t="str">
            <v>Garantizar los mínimos vitales y avanzar en el fortalecimiento de las capacidades de la población en pobreza extrema para su efectiva inclusión social y productiva (Sistema de Promoción Social).</v>
          </cell>
          <cell r="E178" t="str">
            <v>Inclusión Social y Reconciliación</v>
          </cell>
          <cell r="F178" t="str">
            <v xml:space="preserve">Agencia Nacional para la Superación de la Pobreza </v>
          </cell>
          <cell r="G178" t="str">
            <v>Atención y Asistencia a Poblaciones  vulnerables y/o excluidas</v>
          </cell>
          <cell r="H178">
            <v>4332</v>
          </cell>
          <cell r="I178" t="str">
            <v>Hogares beneficiarios del Subsidio Familiar de Vivienda en Especie con acompañamiento familiar y comunitario</v>
          </cell>
          <cell r="J178" t="str">
            <v>Producto</v>
          </cell>
          <cell r="K178" t="str">
            <v>Sectorial</v>
          </cell>
          <cell r="L178" t="str">
            <v>SI</v>
          </cell>
          <cell r="M178" t="str">
            <v>SI</v>
          </cell>
          <cell r="N178" t="str">
            <v>NO</v>
          </cell>
          <cell r="O178" t="str">
            <v>SI</v>
          </cell>
          <cell r="P178" t="str">
            <v>Hogares</v>
          </cell>
          <cell r="Q178" t="str">
            <v>Mensual</v>
          </cell>
          <cell r="R178" t="str">
            <v>Capacidad</v>
          </cell>
          <cell r="S178">
            <v>22804</v>
          </cell>
          <cell r="T178">
            <v>65000</v>
          </cell>
          <cell r="U178">
            <v>100000</v>
          </cell>
          <cell r="V178">
            <v>100000</v>
          </cell>
          <cell r="W178">
            <v>100000</v>
          </cell>
          <cell r="X178">
            <v>100000</v>
          </cell>
          <cell r="Y178">
            <v>43075</v>
          </cell>
          <cell r="Z178">
            <v>26.26</v>
          </cell>
          <cell r="AA178">
            <v>43075</v>
          </cell>
          <cell r="AB178">
            <v>26.26</v>
          </cell>
          <cell r="AC178">
            <v>42429.208333333299</v>
          </cell>
          <cell r="AD178">
            <v>42439.564618900498</v>
          </cell>
          <cell r="AE178" t="str">
            <v>No se presenta avance en el indicador, dado que en la actualidad la Estrategia Red UNIDOS se encuentra en proceso de contratación de los Cogestores Sociales (con corte a 29 de febrero se han contratado 2.118 Cogestores Sociales) en los 20 grupos adjudicad</v>
          </cell>
          <cell r="AF178">
            <v>42429.208333333299</v>
          </cell>
          <cell r="AG178">
            <v>42439.564618784701</v>
          </cell>
          <cell r="AH178" t="str">
            <v>Carolina Blackburn Cardona</v>
          </cell>
          <cell r="AI178" t="str">
            <v>carolina.blackburn@prosperidadsocial.gov.co</v>
          </cell>
          <cell r="AJ178">
            <v>15</v>
          </cell>
          <cell r="AK178">
            <v>42458.208333333299</v>
          </cell>
          <cell r="AL178">
            <v>33</v>
          </cell>
        </row>
        <row r="179">
          <cell r="A179">
            <v>4333</v>
          </cell>
          <cell r="B179" t="str">
            <v>Todos por un Nuevo País</v>
          </cell>
          <cell r="C179" t="str">
            <v>Movilidad social</v>
          </cell>
          <cell r="D179" t="str">
            <v>Garantizar los mínimos vitales y avanzar en el fortalecimiento de las capacidades de la población en pobreza extrema para su efectiva inclusión social y productiva (Sistema de Promoción Social).</v>
          </cell>
          <cell r="E179" t="str">
            <v>Inclusión Social y Reconciliación</v>
          </cell>
          <cell r="F179" t="str">
            <v xml:space="preserve">Agencia Nacional para la Superación de la Pobreza </v>
          </cell>
          <cell r="G179" t="str">
            <v>Atención y Asistencia a Poblaciones  vulnerables y/o excluidas</v>
          </cell>
          <cell r="H179">
            <v>4333</v>
          </cell>
          <cell r="I179" t="str">
            <v>Hogares pobres y vulnerables en zonas rurales con acompañamiento familiar</v>
          </cell>
          <cell r="J179" t="str">
            <v>Gestión</v>
          </cell>
          <cell r="K179" t="str">
            <v>Sectorial</v>
          </cell>
          <cell r="L179" t="str">
            <v>SI</v>
          </cell>
          <cell r="M179" t="str">
            <v>SI</v>
          </cell>
          <cell r="N179" t="str">
            <v>NO</v>
          </cell>
          <cell r="O179" t="str">
            <v>SI</v>
          </cell>
          <cell r="P179" t="str">
            <v>Hogares</v>
          </cell>
          <cell r="Q179" t="str">
            <v>Mensual</v>
          </cell>
          <cell r="R179" t="str">
            <v>Flujo</v>
          </cell>
          <cell r="S179">
            <v>640110</v>
          </cell>
          <cell r="T179">
            <v>600000</v>
          </cell>
          <cell r="U179">
            <v>650000</v>
          </cell>
          <cell r="V179">
            <v>650000</v>
          </cell>
          <cell r="W179">
            <v>650000</v>
          </cell>
          <cell r="X179">
            <v>650000</v>
          </cell>
          <cell r="Y179">
            <v>582015</v>
          </cell>
          <cell r="Z179">
            <v>89.54</v>
          </cell>
          <cell r="AA179">
            <v>582015</v>
          </cell>
          <cell r="AB179">
            <v>89.54</v>
          </cell>
          <cell r="AC179">
            <v>42429.208333333299</v>
          </cell>
          <cell r="AD179">
            <v>42439.564289351903</v>
          </cell>
          <cell r="AE179" t="str">
            <v>No se presenta avance en el indicador, dado que en la actualidad la Estrategia Red UNIDOS se encuentra en proceso de contratación de los Cogestores Sociales (con corte a 29 de febrero se han contratado 2.118 Cogestores Sociales) en los 20 grupos adjudicad</v>
          </cell>
          <cell r="AF179">
            <v>42429.208333333299</v>
          </cell>
          <cell r="AG179">
            <v>42439.564289236099</v>
          </cell>
          <cell r="AH179" t="str">
            <v>Carolina Blackburn Cardona</v>
          </cell>
          <cell r="AI179" t="str">
            <v>carolina.blackburn@prosperidadsocial.gov.co</v>
          </cell>
          <cell r="AJ179">
            <v>15</v>
          </cell>
          <cell r="AK179">
            <v>42458.208333333299</v>
          </cell>
          <cell r="AL179">
            <v>33</v>
          </cell>
        </row>
        <row r="180">
          <cell r="A180">
            <v>4345</v>
          </cell>
          <cell r="B180" t="str">
            <v>Todos por un Nuevo País</v>
          </cell>
          <cell r="C180" t="str">
            <v>Movilidad social</v>
          </cell>
          <cell r="D180" t="str">
            <v>Garantizar los mínimos vitales y avanzar en el fortalecimiento de las capacidades de la población en pobreza extrema para su efectiva inclusión social y productiva (Sistema de Promoción Social).</v>
          </cell>
          <cell r="E180" t="str">
            <v>Inclusión Social y Reconciliación</v>
          </cell>
          <cell r="F180" t="str">
            <v>ICBF</v>
          </cell>
          <cell r="G180" t="str">
            <v>Atención y Asistencia a Poblaciones  vulnerables y/o excluidas</v>
          </cell>
          <cell r="H180">
            <v>4345</v>
          </cell>
          <cell r="I180" t="str">
            <v>Familias en situación de vulnerabilidad afectadas en su estructura y dinámica relacional atendidas mediante la modalidad familias para la paz.</v>
          </cell>
          <cell r="J180" t="str">
            <v>Producto</v>
          </cell>
          <cell r="K180" t="str">
            <v>Sectorial</v>
          </cell>
          <cell r="L180" t="str">
            <v>SI</v>
          </cell>
          <cell r="M180" t="str">
            <v>SI</v>
          </cell>
          <cell r="N180" t="str">
            <v>NO</v>
          </cell>
          <cell r="O180" t="str">
            <v>SI</v>
          </cell>
          <cell r="P180" t="str">
            <v>Familias</v>
          </cell>
          <cell r="Q180" t="str">
            <v>Mensual</v>
          </cell>
          <cell r="R180" t="str">
            <v>Acumulado</v>
          </cell>
          <cell r="S180">
            <v>541854</v>
          </cell>
          <cell r="T180">
            <v>105488</v>
          </cell>
          <cell r="U180">
            <v>140000</v>
          </cell>
          <cell r="V180">
            <v>157256</v>
          </cell>
          <cell r="W180">
            <v>157256</v>
          </cell>
          <cell r="X180">
            <v>560000</v>
          </cell>
          <cell r="Y180">
            <v>0</v>
          </cell>
          <cell r="Z180">
            <v>0</v>
          </cell>
          <cell r="AA180">
            <v>105473</v>
          </cell>
          <cell r="AB180">
            <v>18.834</v>
          </cell>
          <cell r="AC180">
            <v>42490.208333333299</v>
          </cell>
          <cell r="AD180">
            <v>42501.647728553202</v>
          </cell>
          <cell r="AE180" t="str">
            <v xml:space="preserve">•Posterior al envío de información realizado por la Dirección de Contratación, se da inicio al diligenciamiento de los estudios previos de la modalidad para ser firmados y aprobados por las diferentes Direcciones Regionales. •En las 33 Regionales ICBF se </v>
          </cell>
          <cell r="AF180">
            <v>42490.208333333299</v>
          </cell>
          <cell r="AG180">
            <v>42501.6477284375</v>
          </cell>
          <cell r="AH180" t="str">
            <v>Pedro Quijano Samper</v>
          </cell>
          <cell r="AI180" t="str">
            <v>Pedro.Quijano@icbf.gov.co</v>
          </cell>
          <cell r="AJ180">
            <v>30</v>
          </cell>
          <cell r="AK180">
            <v>42520.208333333299</v>
          </cell>
          <cell r="AL180">
            <v>-43</v>
          </cell>
        </row>
        <row r="181">
          <cell r="A181">
            <v>4766</v>
          </cell>
          <cell r="B181" t="str">
            <v>Todos por un Nuevo País</v>
          </cell>
          <cell r="C181" t="str">
            <v>Movilidad social</v>
          </cell>
          <cell r="D181" t="str">
            <v>Garantizar los mínimos vitales y avanzar en el fortalecimiento de las capacidades de la población en pobreza extrema para su efectiva inclusión social y productiva (Sistema de Promoción Social).</v>
          </cell>
          <cell r="E181" t="str">
            <v>Inclusión Social y Reconciliación</v>
          </cell>
          <cell r="F181" t="str">
            <v>Prosperidad Social</v>
          </cell>
          <cell r="G181" t="str">
            <v>Atención y Asistencia a Poblaciones  vulnerables y/o excluidas</v>
          </cell>
          <cell r="H181">
            <v>4766</v>
          </cell>
          <cell r="I181" t="str">
            <v>Pobreza extrema</v>
          </cell>
          <cell r="J181" t="str">
            <v>Gestión</v>
          </cell>
          <cell r="K181" t="str">
            <v>Sectorial</v>
          </cell>
          <cell r="L181" t="str">
            <v>SI</v>
          </cell>
          <cell r="M181" t="str">
            <v>NO</v>
          </cell>
          <cell r="N181" t="str">
            <v>NO</v>
          </cell>
          <cell r="O181" t="str">
            <v>SI</v>
          </cell>
          <cell r="P181" t="str">
            <v>Porcentaje</v>
          </cell>
          <cell r="Q181" t="str">
            <v>Anual</v>
          </cell>
          <cell r="R181" t="str">
            <v>Reducción</v>
          </cell>
          <cell r="S181">
            <v>8.1</v>
          </cell>
          <cell r="T181">
            <v>7.6</v>
          </cell>
          <cell r="U181">
            <v>7.1</v>
          </cell>
          <cell r="V181">
            <v>6.5</v>
          </cell>
          <cell r="W181">
            <v>6</v>
          </cell>
          <cell r="X181">
            <v>6</v>
          </cell>
          <cell r="Y181">
            <v>0</v>
          </cell>
          <cell r="Z181">
            <v>0</v>
          </cell>
          <cell r="AA181">
            <v>0</v>
          </cell>
          <cell r="AB181">
            <v>0</v>
          </cell>
          <cell r="AC181">
            <v>0</v>
          </cell>
          <cell r="AD181">
            <v>0</v>
          </cell>
          <cell r="AE181" t="str">
            <v>La periodicidad del indicador es anual. El último dato disponible es el del año 2015 y su valor es de 7,9%.</v>
          </cell>
          <cell r="AF181">
            <v>42490.208333333299</v>
          </cell>
          <cell r="AG181">
            <v>42501.631856713</v>
          </cell>
          <cell r="AH181" t="str">
            <v>Marilyn Jímenez Chaves</v>
          </cell>
          <cell r="AI181" t="str">
            <v>marilyn.jimenez@dps.gov.co</v>
          </cell>
          <cell r="AJ181">
            <v>90</v>
          </cell>
          <cell r="AK181">
            <v>0</v>
          </cell>
          <cell r="AL181">
            <v>0</v>
          </cell>
        </row>
        <row r="182">
          <cell r="A182">
            <v>4770</v>
          </cell>
          <cell r="B182" t="str">
            <v>Todos por un Nuevo País</v>
          </cell>
          <cell r="C182" t="str">
            <v>Movilidad social</v>
          </cell>
          <cell r="D182" t="str">
            <v>Garantizar los mínimos vitales y avanzar en el fortalecimiento de las capacidades de la población en pobreza extrema para su efectiva inclusión social y productiva (Sistema de Promoción Social).</v>
          </cell>
          <cell r="E182" t="str">
            <v>Inclusión Social y Reconciliación</v>
          </cell>
          <cell r="F182" t="str">
            <v>Prosperidad Social</v>
          </cell>
          <cell r="G182" t="str">
            <v>Atención y Asistencia a Poblaciones  vulnerables y/o excluidas</v>
          </cell>
          <cell r="H182">
            <v>4770</v>
          </cell>
          <cell r="I182" t="str">
            <v>Personas vinculadas a Jóvenes en Acción</v>
          </cell>
          <cell r="J182" t="str">
            <v>Producto</v>
          </cell>
          <cell r="K182" t="str">
            <v>Sectorial</v>
          </cell>
          <cell r="L182" t="str">
            <v>SI</v>
          </cell>
          <cell r="M182" t="str">
            <v>SI</v>
          </cell>
          <cell r="N182" t="str">
            <v>NO</v>
          </cell>
          <cell r="O182" t="str">
            <v>SI</v>
          </cell>
          <cell r="P182" t="str">
            <v>Jóvenes</v>
          </cell>
          <cell r="Q182" t="str">
            <v>Bimestral</v>
          </cell>
          <cell r="R182" t="str">
            <v>Stock</v>
          </cell>
          <cell r="S182">
            <v>152370</v>
          </cell>
          <cell r="T182">
            <v>152370</v>
          </cell>
          <cell r="U182">
            <v>152370</v>
          </cell>
          <cell r="V182">
            <v>152370</v>
          </cell>
          <cell r="W182">
            <v>152370</v>
          </cell>
          <cell r="X182">
            <v>152370</v>
          </cell>
          <cell r="Y182">
            <v>224317</v>
          </cell>
          <cell r="Z182">
            <v>100</v>
          </cell>
          <cell r="AA182">
            <v>224317</v>
          </cell>
          <cell r="AB182">
            <v>100</v>
          </cell>
          <cell r="AC182">
            <v>42490.208333333299</v>
          </cell>
          <cell r="AD182">
            <v>42499.747714236102</v>
          </cell>
          <cell r="AE182" t="str">
            <v>. Con corte a 30 de abril de 2016, 224.317 jóvenes se encontraban matriculados en Instituciones de Educación con las cuales Prosperidad Social tiene convenio. . Se dio continuidad a la realización de los talleres exprienciales del Módulo Presencial del co</v>
          </cell>
          <cell r="AF182">
            <v>42490.208333333299</v>
          </cell>
          <cell r="AG182">
            <v>42499.747714085701</v>
          </cell>
          <cell r="AH182" t="str">
            <v>Juan Pablo Ortiz Vallejo</v>
          </cell>
          <cell r="AI182" t="str">
            <v>jportiz@dps.gov.co</v>
          </cell>
          <cell r="AJ182">
            <v>0</v>
          </cell>
          <cell r="AK182">
            <v>42551.208333333299</v>
          </cell>
          <cell r="AL182">
            <v>-43</v>
          </cell>
        </row>
        <row r="183">
          <cell r="A183">
            <v>4771</v>
          </cell>
          <cell r="B183" t="str">
            <v>Todos por un Nuevo País</v>
          </cell>
          <cell r="C183" t="str">
            <v>Movilidad social</v>
          </cell>
          <cell r="D183" t="str">
            <v>Garantizar los mínimos vitales y avanzar en el fortalecimiento de las capacidades de la población en pobreza extrema para su efectiva inclusión social y productiva (Sistema de Promoción Social).</v>
          </cell>
          <cell r="E183" t="str">
            <v>Inclusión Social y Reconciliación</v>
          </cell>
          <cell r="F183" t="str">
            <v>Prosperidad Social</v>
          </cell>
          <cell r="G183" t="str">
            <v>Atención y Asistencia a Poblaciones  vulnerables y/o excluidas</v>
          </cell>
          <cell r="H183">
            <v>4771</v>
          </cell>
          <cell r="I183" t="str">
            <v>Familias indígenas y afrodescendientes con seguridad alimentaria, proyecto productivo y fortalecidas a escala comunitaria</v>
          </cell>
          <cell r="J183" t="str">
            <v>Producto</v>
          </cell>
          <cell r="K183" t="str">
            <v>Sectorial</v>
          </cell>
          <cell r="L183" t="str">
            <v>SI</v>
          </cell>
          <cell r="M183" t="str">
            <v>SI</v>
          </cell>
          <cell r="N183" t="str">
            <v>NO</v>
          </cell>
          <cell r="O183" t="str">
            <v>SI</v>
          </cell>
          <cell r="P183" t="str">
            <v>Hogares</v>
          </cell>
          <cell r="Q183" t="str">
            <v>Anual</v>
          </cell>
          <cell r="R183" t="str">
            <v>Acumulado</v>
          </cell>
          <cell r="S183">
            <v>10000</v>
          </cell>
          <cell r="T183">
            <v>726</v>
          </cell>
          <cell r="U183">
            <v>20000</v>
          </cell>
          <cell r="V183">
            <v>0</v>
          </cell>
          <cell r="W183">
            <v>10000</v>
          </cell>
          <cell r="X183">
            <v>30726</v>
          </cell>
          <cell r="Y183">
            <v>0</v>
          </cell>
          <cell r="Z183">
            <v>0</v>
          </cell>
          <cell r="AA183">
            <v>0</v>
          </cell>
          <cell r="AB183">
            <v>0</v>
          </cell>
          <cell r="AC183">
            <v>0</v>
          </cell>
          <cell r="AD183">
            <v>0</v>
          </cell>
          <cell r="AE183" t="str">
            <v xml:space="preserve">Se ha levantado el perfil sociodemográfico de 20.000 hogares y se avanza en la construcción metodológica de las caracterización de entrada. </v>
          </cell>
          <cell r="AF183">
            <v>42490.208333333299</v>
          </cell>
          <cell r="AG183">
            <v>42501.6302820255</v>
          </cell>
          <cell r="AH183" t="str">
            <v>Sergio Barraza</v>
          </cell>
          <cell r="AI183" t="str">
            <v>sergio.Barraza@prosperidadsocial.gov.co</v>
          </cell>
          <cell r="AJ183">
            <v>30</v>
          </cell>
          <cell r="AK183">
            <v>0</v>
          </cell>
          <cell r="AL183">
            <v>0</v>
          </cell>
        </row>
        <row r="184">
          <cell r="A184">
            <v>5150</v>
          </cell>
          <cell r="B184" t="str">
            <v>Todos por un Nuevo País</v>
          </cell>
          <cell r="C184" t="str">
            <v>Movilidad social</v>
          </cell>
          <cell r="D184" t="str">
            <v>Garantizar los mínimos vitales y avanzar en el fortalecimiento de las capacidades de la población en pobreza extrema para su efectiva inclusión social y productiva (Sistema de Promoción Social).</v>
          </cell>
          <cell r="E184" t="str">
            <v>Inclusión Social y Reconciliación</v>
          </cell>
          <cell r="F184" t="str">
            <v>Prosperidad Social</v>
          </cell>
          <cell r="G184" t="str">
            <v>Atención y Asistencia a Poblaciones  vulnerables y/o excluidas</v>
          </cell>
          <cell r="H184">
            <v>5150</v>
          </cell>
          <cell r="I184" t="str">
            <v>Familias de minorías étnicas atendidas con practicas de autoconsumo</v>
          </cell>
          <cell r="J184" t="str">
            <v>Producto</v>
          </cell>
          <cell r="K184" t="str">
            <v>Transversal</v>
          </cell>
          <cell r="L184" t="str">
            <v>SI</v>
          </cell>
          <cell r="M184" t="str">
            <v>SI</v>
          </cell>
          <cell r="N184" t="str">
            <v>NO</v>
          </cell>
          <cell r="O184" t="str">
            <v>SI</v>
          </cell>
          <cell r="P184" t="str">
            <v>Familias</v>
          </cell>
          <cell r="Q184" t="str">
            <v>Mensual</v>
          </cell>
          <cell r="R184" t="str">
            <v>Acumulado</v>
          </cell>
          <cell r="S184">
            <v>10654</v>
          </cell>
          <cell r="T184">
            <v>3250</v>
          </cell>
          <cell r="U184">
            <v>3250</v>
          </cell>
          <cell r="V184">
            <v>3250</v>
          </cell>
          <cell r="W184">
            <v>3250</v>
          </cell>
          <cell r="X184">
            <v>13000</v>
          </cell>
          <cell r="Y184">
            <v>0</v>
          </cell>
          <cell r="Z184">
            <v>0</v>
          </cell>
          <cell r="AA184">
            <v>9220</v>
          </cell>
          <cell r="AB184">
            <v>70.92</v>
          </cell>
          <cell r="AC184">
            <v>42400.208333333299</v>
          </cell>
          <cell r="AD184">
            <v>42471.368091203702</v>
          </cell>
          <cell r="AE184" t="str">
            <v>Para el presente mes, Las Vigencias Futuras solicitadas se encuentran en proceso de aprobación por el Ministerio de Hacienda. Lo anterior indica que el proceso de contratación para la atención de familias inicia en el mes de mayo</v>
          </cell>
          <cell r="AF184">
            <v>42460.208333333299</v>
          </cell>
          <cell r="AG184">
            <v>42500.430565162002</v>
          </cell>
          <cell r="AH184" t="str">
            <v>Michela Espinosa Reyes</v>
          </cell>
          <cell r="AI184" t="str">
            <v>Michela.Espinosa@dps.gov.co</v>
          </cell>
          <cell r="AJ184">
            <v>0</v>
          </cell>
          <cell r="AK184">
            <v>42429.208333333299</v>
          </cell>
          <cell r="AL184">
            <v>77</v>
          </cell>
        </row>
        <row r="185">
          <cell r="A185">
            <v>4965</v>
          </cell>
          <cell r="B185" t="str">
            <v>Todos por un Nuevo País</v>
          </cell>
          <cell r="C185" t="str">
            <v>Movilidad social</v>
          </cell>
          <cell r="D185" t="str">
            <v>Garantizar los mínimos vitales y avanzar en el fortalecimiento de las capacidades de la población en pobreza extrema para su efectiva inclusión social y productiva (Sistema de Promoción Social).</v>
          </cell>
          <cell r="E185" t="str">
            <v>Inclusión Social y Reconciliación</v>
          </cell>
          <cell r="F185" t="str">
            <v>Prosperidad Social</v>
          </cell>
          <cell r="G185" t="str">
            <v>Atención y Asistencia a Poblaciones  vulnerables y/o excluidas</v>
          </cell>
          <cell r="H185">
            <v>4965</v>
          </cell>
          <cell r="I185" t="str">
            <v>Niños y niñas beneficiarios con transferencias condicionadas en salud del programa más familias en acción</v>
          </cell>
          <cell r="J185" t="str">
            <v>Producto</v>
          </cell>
          <cell r="K185" t="str">
            <v>Sectorial</v>
          </cell>
          <cell r="L185" t="str">
            <v>NO</v>
          </cell>
          <cell r="M185" t="str">
            <v>SI</v>
          </cell>
          <cell r="N185" t="str">
            <v>NO</v>
          </cell>
          <cell r="O185" t="str">
            <v>SI</v>
          </cell>
          <cell r="P185" t="str">
            <v>Niños, niñas y adolescentes</v>
          </cell>
          <cell r="Q185" t="str">
            <v>Bimestral</v>
          </cell>
          <cell r="R185" t="str">
            <v>Flujo</v>
          </cell>
          <cell r="S185">
            <v>1614416</v>
          </cell>
          <cell r="T185">
            <v>1480000</v>
          </cell>
          <cell r="U185">
            <v>1480000</v>
          </cell>
          <cell r="V185">
            <v>1480000</v>
          </cell>
          <cell r="W185">
            <v>1480000</v>
          </cell>
          <cell r="X185">
            <v>1480000</v>
          </cell>
          <cell r="Y185">
            <v>1350791</v>
          </cell>
          <cell r="Z185">
            <v>91.27</v>
          </cell>
          <cell r="AA185">
            <v>1457913</v>
          </cell>
          <cell r="AB185">
            <v>98.507999999999996</v>
          </cell>
          <cell r="AC185">
            <v>42490.208333333299</v>
          </cell>
          <cell r="AD185">
            <v>42501.608772604202</v>
          </cell>
          <cell r="AE185" t="str">
            <v>Se continúan adelantando los encuentros de socialización con nuevas autoridades locales para la firma de convenios interadministrativos, con asistencia de 884 alcaldes.</v>
          </cell>
          <cell r="AF185">
            <v>42490.208333333299</v>
          </cell>
          <cell r="AG185">
            <v>42501.608772419</v>
          </cell>
          <cell r="AH185" t="str">
            <v>Ana Cecilia Tamayo Osorio</v>
          </cell>
          <cell r="AI185" t="str">
            <v>ana.tamayo@dps.gov.co</v>
          </cell>
          <cell r="AJ185">
            <v>0</v>
          </cell>
          <cell r="AK185">
            <v>42551.208333333299</v>
          </cell>
          <cell r="AL185">
            <v>-43</v>
          </cell>
        </row>
        <row r="186">
          <cell r="A186">
            <v>4966</v>
          </cell>
          <cell r="B186" t="str">
            <v>Todos por un Nuevo País</v>
          </cell>
          <cell r="C186" t="str">
            <v>Movilidad social</v>
          </cell>
          <cell r="D186" t="str">
            <v>Garantizar los mínimos vitales y avanzar en el fortalecimiento de las capacidades de la población en pobreza extrema para su efectiva inclusión social y productiva (Sistema de Promoción Social).</v>
          </cell>
          <cell r="E186" t="str">
            <v>Inclusión Social y Reconciliación</v>
          </cell>
          <cell r="F186" t="str">
            <v>Prosperidad Social</v>
          </cell>
          <cell r="G186" t="str">
            <v>Atención y Asistencia a Poblaciones  vulnerables y/o excluidas</v>
          </cell>
          <cell r="H186">
            <v>4966</v>
          </cell>
          <cell r="I186" t="str">
            <v>Niños, niñas y adolescentes (NNA) beneficiarios con transferencias condicionadas en educación del programa más familias en acción.</v>
          </cell>
          <cell r="J186" t="str">
            <v>Producto</v>
          </cell>
          <cell r="K186" t="str">
            <v>Sectorial</v>
          </cell>
          <cell r="L186" t="str">
            <v>NO</v>
          </cell>
          <cell r="M186" t="str">
            <v>SI</v>
          </cell>
          <cell r="N186" t="str">
            <v>NO</v>
          </cell>
          <cell r="O186" t="str">
            <v>SI</v>
          </cell>
          <cell r="P186" t="str">
            <v>Niños, niñas y adolescentes</v>
          </cell>
          <cell r="Q186" t="str">
            <v>Bimestral</v>
          </cell>
          <cell r="R186" t="str">
            <v>Flujo</v>
          </cell>
          <cell r="S186">
            <v>3191537</v>
          </cell>
          <cell r="T186">
            <v>3070000</v>
          </cell>
          <cell r="U186">
            <v>3070000</v>
          </cell>
          <cell r="V186">
            <v>3070000</v>
          </cell>
          <cell r="W186">
            <v>3070000</v>
          </cell>
          <cell r="X186">
            <v>3070000</v>
          </cell>
          <cell r="Y186">
            <v>3114272</v>
          </cell>
          <cell r="Z186">
            <v>100</v>
          </cell>
          <cell r="AA186">
            <v>3099462</v>
          </cell>
          <cell r="AB186">
            <v>100</v>
          </cell>
          <cell r="AC186">
            <v>42490.208333333299</v>
          </cell>
          <cell r="AD186">
            <v>42501.608976655101</v>
          </cell>
          <cell r="AE186" t="str">
            <v>Se continúan adelantando los encuentros de socialización con nuevas autoridades locales para la firma de convenios interadministrativos, con asistencia de 884 alcaldes</v>
          </cell>
          <cell r="AF186">
            <v>42490.208333333299</v>
          </cell>
          <cell r="AG186">
            <v>42501.608976504598</v>
          </cell>
          <cell r="AH186" t="str">
            <v>Ana Cecilia Tamayo Osorio</v>
          </cell>
          <cell r="AI186" t="str">
            <v>ana.tamayo@dps.gov.co</v>
          </cell>
          <cell r="AJ186">
            <v>0</v>
          </cell>
          <cell r="AK186">
            <v>42551.208333333299</v>
          </cell>
          <cell r="AL186">
            <v>-43</v>
          </cell>
        </row>
        <row r="187">
          <cell r="A187">
            <v>4968</v>
          </cell>
          <cell r="B187" t="str">
            <v>Todos por un Nuevo País</v>
          </cell>
          <cell r="C187" t="str">
            <v>Movilidad social</v>
          </cell>
          <cell r="D187" t="str">
            <v>Garantizar los mínimos vitales y avanzar en el fortalecimiento de las capacidades de la población en pobreza extrema para su efectiva inclusión social y productiva (Sistema de Promoción Social).</v>
          </cell>
          <cell r="E187" t="str">
            <v>Inclusión Social y Reconciliación</v>
          </cell>
          <cell r="F187" t="str">
            <v>Prosperidad Social</v>
          </cell>
          <cell r="G187" t="str">
            <v>Atención y Asistencia a Poblaciones  vulnerables y/o excluidas</v>
          </cell>
          <cell r="H187">
            <v>4968</v>
          </cell>
          <cell r="I187" t="str">
            <v>Familias beneficiarias con transferencias condicionadas del programa Mas Familias en Accion</v>
          </cell>
          <cell r="J187" t="str">
            <v>Producto</v>
          </cell>
          <cell r="K187" t="str">
            <v>Sectorial</v>
          </cell>
          <cell r="L187" t="str">
            <v>SI</v>
          </cell>
          <cell r="M187" t="str">
            <v>SI</v>
          </cell>
          <cell r="N187" t="str">
            <v>NO</v>
          </cell>
          <cell r="O187" t="str">
            <v>SI</v>
          </cell>
          <cell r="P187" t="str">
            <v>Familias</v>
          </cell>
          <cell r="Q187" t="str">
            <v>Bimestral</v>
          </cell>
          <cell r="R187" t="str">
            <v>Flujo</v>
          </cell>
          <cell r="S187">
            <v>2683012</v>
          </cell>
          <cell r="T187">
            <v>2550000</v>
          </cell>
          <cell r="U187">
            <v>2550000</v>
          </cell>
          <cell r="V187">
            <v>2550000</v>
          </cell>
          <cell r="W187">
            <v>2706709</v>
          </cell>
          <cell r="X187">
            <v>2706709</v>
          </cell>
          <cell r="Y187">
            <v>2531181</v>
          </cell>
          <cell r="Z187">
            <v>99.262</v>
          </cell>
          <cell r="AA187">
            <v>2559954</v>
          </cell>
          <cell r="AB187">
            <v>94.578000000000003</v>
          </cell>
          <cell r="AC187">
            <v>42490.208333333299</v>
          </cell>
          <cell r="AD187">
            <v>42500.650221030097</v>
          </cell>
          <cell r="AE187" t="str">
            <v>Se continúan adelantando los encuentros de socialización con nuevas autoridades locales para la firma de convenios interadministrativos, con asistencia de 884 alcaldes</v>
          </cell>
          <cell r="AF187">
            <v>42490.208333333299</v>
          </cell>
          <cell r="AG187">
            <v>42500.650220868098</v>
          </cell>
          <cell r="AH187" t="str">
            <v>Ana Cecilia Tamayo Osorio</v>
          </cell>
          <cell r="AI187" t="str">
            <v>ana.tamayo@dps.gov.co</v>
          </cell>
          <cell r="AJ187">
            <v>0</v>
          </cell>
          <cell r="AK187">
            <v>42551.208333333299</v>
          </cell>
          <cell r="AL187">
            <v>-43</v>
          </cell>
        </row>
        <row r="188">
          <cell r="A188">
            <v>4969</v>
          </cell>
          <cell r="B188" t="str">
            <v>Todos por un Nuevo País</v>
          </cell>
          <cell r="C188" t="str">
            <v>Movilidad social</v>
          </cell>
          <cell r="D188" t="str">
            <v>Garantizar los mínimos vitales y avanzar en el fortalecimiento de las capacidades de la población en pobreza extrema para su efectiva inclusión social y productiva (Sistema de Promoción Social).</v>
          </cell>
          <cell r="E188" t="str">
            <v>Inclusión Social y Reconciliación</v>
          </cell>
          <cell r="F188" t="str">
            <v>Prosperidad Social</v>
          </cell>
          <cell r="G188" t="str">
            <v>Atención y Asistencia a Poblaciones  vulnerables y/o excluidas</v>
          </cell>
          <cell r="H188">
            <v>4969</v>
          </cell>
          <cell r="I188" t="str">
            <v>Familias atendidas con practicas de autoconsumo</v>
          </cell>
          <cell r="J188" t="str">
            <v>Producto</v>
          </cell>
          <cell r="K188" t="str">
            <v>Sectorial</v>
          </cell>
          <cell r="L188" t="str">
            <v>SI</v>
          </cell>
          <cell r="M188" t="str">
            <v>SI</v>
          </cell>
          <cell r="N188" t="str">
            <v>NO</v>
          </cell>
          <cell r="O188" t="str">
            <v>SI</v>
          </cell>
          <cell r="P188" t="str">
            <v>Familias</v>
          </cell>
          <cell r="Q188" t="str">
            <v>Semestral</v>
          </cell>
          <cell r="R188" t="str">
            <v>Capacidad</v>
          </cell>
          <cell r="S188">
            <v>267762</v>
          </cell>
          <cell r="T188">
            <v>324762</v>
          </cell>
          <cell r="U188">
            <v>397762</v>
          </cell>
          <cell r="V188">
            <v>462762</v>
          </cell>
          <cell r="W188">
            <v>527762</v>
          </cell>
          <cell r="X188">
            <v>527762</v>
          </cell>
          <cell r="Y188">
            <v>0</v>
          </cell>
          <cell r="Z188">
            <v>0</v>
          </cell>
          <cell r="AA188">
            <v>0</v>
          </cell>
          <cell r="AB188">
            <v>0</v>
          </cell>
          <cell r="AC188">
            <v>0</v>
          </cell>
          <cell r="AD188">
            <v>0</v>
          </cell>
          <cell r="AE188" t="str">
            <v>Para el presente mes, Las Vigencias Futuras solicitadas se encuentran en proceso de aprobación por el Ministerio de Hacienda. Lo anterior indica que el proceso de contratación para la atención de familias inicia en el mes de mayo</v>
          </cell>
          <cell r="AF188">
            <v>42490.208333333299</v>
          </cell>
          <cell r="AG188">
            <v>42500.4283518171</v>
          </cell>
          <cell r="AH188" t="str">
            <v>Michela Espinosa Reyes</v>
          </cell>
          <cell r="AI188" t="str">
            <v>Michela.Espinosa@dps.gov.co</v>
          </cell>
          <cell r="AJ188">
            <v>0</v>
          </cell>
          <cell r="AK188">
            <v>0</v>
          </cell>
          <cell r="AL188">
            <v>0</v>
          </cell>
        </row>
        <row r="189">
          <cell r="A189">
            <v>5149</v>
          </cell>
          <cell r="B189" t="str">
            <v>Todos por un Nuevo País</v>
          </cell>
          <cell r="C189" t="str">
            <v>Movilidad social</v>
          </cell>
          <cell r="D189" t="str">
            <v>Garantizar los mínimos vitales y avanzar en el fortalecimiento de las capacidades de la población en pobreza extrema para su efectiva inclusión social y productiva (Sistema de Promoción Social).</v>
          </cell>
          <cell r="E189" t="str">
            <v>Inclusión Social y Reconciliación</v>
          </cell>
          <cell r="F189" t="str">
            <v>Prosperidad Social</v>
          </cell>
          <cell r="G189" t="str">
            <v>Atención y Asistencia a Poblaciones  vulnerables y/o excluidas</v>
          </cell>
          <cell r="H189">
            <v>5149</v>
          </cell>
          <cell r="I189" t="str">
            <v>Personas con capacidades fortalecidas para la generación de ingresos</v>
          </cell>
          <cell r="J189" t="str">
            <v>Producto</v>
          </cell>
          <cell r="K189" t="str">
            <v>Sectorial</v>
          </cell>
          <cell r="L189" t="str">
            <v>SI</v>
          </cell>
          <cell r="M189" t="str">
            <v>SI</v>
          </cell>
          <cell r="N189" t="str">
            <v>NO</v>
          </cell>
          <cell r="O189" t="str">
            <v>SI</v>
          </cell>
          <cell r="P189" t="str">
            <v>Personas</v>
          </cell>
          <cell r="Q189" t="str">
            <v>Anual</v>
          </cell>
          <cell r="R189" t="str">
            <v>Capacidad</v>
          </cell>
          <cell r="S189">
            <v>211806</v>
          </cell>
          <cell r="T189">
            <v>229806</v>
          </cell>
          <cell r="U189">
            <v>240806</v>
          </cell>
          <cell r="V189">
            <v>251806</v>
          </cell>
          <cell r="W189">
            <v>262806</v>
          </cell>
          <cell r="X189">
            <v>262806</v>
          </cell>
          <cell r="Y189">
            <v>0</v>
          </cell>
          <cell r="Z189">
            <v>0</v>
          </cell>
          <cell r="AA189">
            <v>0</v>
          </cell>
          <cell r="AB189">
            <v>0</v>
          </cell>
          <cell r="AC189">
            <v>0</v>
          </cell>
          <cell r="AD189">
            <v>0</v>
          </cell>
          <cell r="AE189" t="str">
            <v>Empleabilidad : participantes vinculados al mercado laboral-contrato formal mínimo 2 meses, luego a su proceso de formación.. Empleo Temporal: Se amplia en dos meses mas el contrato de 846 personas de la Guajira en los municipios de Uribía 346 y Maicao 50</v>
          </cell>
          <cell r="AF189">
            <v>42490.208333333299</v>
          </cell>
          <cell r="AG189">
            <v>42501.632727893499</v>
          </cell>
          <cell r="AH189" t="str">
            <v>Sergio Barraza</v>
          </cell>
          <cell r="AI189" t="str">
            <v>sergio.Barraza@prosperidadsocial.gov.co</v>
          </cell>
          <cell r="AJ189">
            <v>0</v>
          </cell>
          <cell r="AK189">
            <v>0</v>
          </cell>
          <cell r="AL189">
            <v>0</v>
          </cell>
        </row>
        <row r="190">
          <cell r="A190">
            <v>4774</v>
          </cell>
          <cell r="B190" t="str">
            <v>Todos por un Nuevo País</v>
          </cell>
          <cell r="C190" t="str">
            <v>Movilidad social</v>
          </cell>
          <cell r="D190" t="str">
            <v>Garantizar los mínimos vitales y avanzar en el fortalecimiento de las capacidades de la población en pobreza extrema para su efectiva inclusión social y productiva (Sistema de Promoción Social).</v>
          </cell>
          <cell r="E190" t="str">
            <v>Inclusión Social y Reconciliación</v>
          </cell>
          <cell r="F190" t="str">
            <v>Prosperidad Social</v>
          </cell>
          <cell r="G190" t="str">
            <v>Atención y Asistencia a Territorios vulnerables y/o excluidos</v>
          </cell>
          <cell r="H190">
            <v>4774</v>
          </cell>
          <cell r="I190" t="str">
            <v>Veredas con intervenciones integrales implementadas</v>
          </cell>
          <cell r="J190" t="str">
            <v>Producto</v>
          </cell>
          <cell r="K190" t="str">
            <v>Sectorial</v>
          </cell>
          <cell r="L190" t="str">
            <v>SI</v>
          </cell>
          <cell r="M190" t="str">
            <v>SI</v>
          </cell>
          <cell r="N190" t="str">
            <v>NO</v>
          </cell>
          <cell r="O190" t="str">
            <v>SI</v>
          </cell>
          <cell r="P190" t="str">
            <v>Veredas</v>
          </cell>
          <cell r="Q190" t="str">
            <v>Anual</v>
          </cell>
          <cell r="R190" t="str">
            <v>Acumulado</v>
          </cell>
          <cell r="S190">
            <v>0</v>
          </cell>
          <cell r="T190">
            <v>0</v>
          </cell>
          <cell r="U190">
            <v>45</v>
          </cell>
          <cell r="V190">
            <v>0</v>
          </cell>
          <cell r="W190">
            <v>165</v>
          </cell>
          <cell r="X190">
            <v>210</v>
          </cell>
          <cell r="Y190">
            <v>0</v>
          </cell>
          <cell r="Z190">
            <v>0</v>
          </cell>
          <cell r="AA190">
            <v>0</v>
          </cell>
          <cell r="AB190">
            <v>0</v>
          </cell>
          <cell r="AC190">
            <v>0</v>
          </cell>
          <cell r="AD190">
            <v>0</v>
          </cell>
          <cell r="AE190">
            <v>0</v>
          </cell>
          <cell r="AF190">
            <v>0</v>
          </cell>
          <cell r="AG190">
            <v>0</v>
          </cell>
          <cell r="AH190" t="str">
            <v>Marilyn Jímenez Chaves</v>
          </cell>
          <cell r="AI190" t="str">
            <v>marilyn.jimenez@dps.gov.co</v>
          </cell>
          <cell r="AJ190">
            <v>0</v>
          </cell>
          <cell r="AK190">
            <v>0</v>
          </cell>
          <cell r="AL190">
            <v>0</v>
          </cell>
        </row>
        <row r="191">
          <cell r="A191">
            <v>4994</v>
          </cell>
          <cell r="B191" t="str">
            <v>Todos por un Nuevo País</v>
          </cell>
          <cell r="C191" t="str">
            <v>Movilidad social</v>
          </cell>
          <cell r="D191" t="str">
            <v>Garantizar los mínimos vitales y avanzar en el fortalecimiento de las capacidades de la población en pobreza extrema para su efectiva inclusión social y productiva (Sistema de Promoción Social).</v>
          </cell>
          <cell r="E191" t="str">
            <v>Inclusión Social y Reconciliación</v>
          </cell>
          <cell r="F191" t="str">
            <v>Prosperidad Social</v>
          </cell>
          <cell r="G191" t="str">
            <v>Atención y Asistencia a Territorios vulnerables y/o excluidos</v>
          </cell>
          <cell r="H191">
            <v>4994</v>
          </cell>
          <cell r="I191" t="str">
            <v>Obras de infraestructura social y comunitaria entregadas</v>
          </cell>
          <cell r="J191" t="str">
            <v>Producto</v>
          </cell>
          <cell r="K191" t="str">
            <v>Transversal</v>
          </cell>
          <cell r="L191" t="str">
            <v>SI</v>
          </cell>
          <cell r="M191" t="str">
            <v>SI</v>
          </cell>
          <cell r="N191" t="str">
            <v>NO</v>
          </cell>
          <cell r="O191" t="str">
            <v>SI</v>
          </cell>
          <cell r="P191" t="str">
            <v>Obras</v>
          </cell>
          <cell r="Q191" t="str">
            <v>Mensual</v>
          </cell>
          <cell r="R191" t="str">
            <v>Capacidad</v>
          </cell>
          <cell r="S191">
            <v>377</v>
          </cell>
          <cell r="T191">
            <v>527</v>
          </cell>
          <cell r="U191">
            <v>777</v>
          </cell>
          <cell r="V191">
            <v>1077</v>
          </cell>
          <cell r="W191">
            <v>1377</v>
          </cell>
          <cell r="X191">
            <v>1377</v>
          </cell>
          <cell r="Y191">
            <v>653</v>
          </cell>
          <cell r="Z191">
            <v>69</v>
          </cell>
          <cell r="AA191">
            <v>653</v>
          </cell>
          <cell r="AB191">
            <v>27.6</v>
          </cell>
          <cell r="AC191">
            <v>42490.208333333299</v>
          </cell>
          <cell r="AD191">
            <v>42499.743839386603</v>
          </cell>
          <cell r="AE191" t="str">
            <v xml:space="preserve">Durante el mes de abril se entregaron un total de 58 obras que corresponden a los sectores de infraestructura vial 29 en los siguientes departamentos así: Antioquia 2, Atlántico 1, Bolívar 1, Caldas 1, Cauca 1, Córdoba 5, Cundinamarca 3, Huila 1, Meta 1, </v>
          </cell>
          <cell r="AF191">
            <v>42490.208333333299</v>
          </cell>
          <cell r="AG191">
            <v>42499.7438392361</v>
          </cell>
          <cell r="AH191" t="str">
            <v>John Fredy Navarro Gómez</v>
          </cell>
          <cell r="AI191" t="str">
            <v>John.Navarro@dps.gov.co</v>
          </cell>
          <cell r="AJ191">
            <v>15</v>
          </cell>
          <cell r="AK191">
            <v>42520.208333333299</v>
          </cell>
          <cell r="AL191">
            <v>-28</v>
          </cell>
        </row>
        <row r="192">
          <cell r="A192">
            <v>5206</v>
          </cell>
          <cell r="B192" t="str">
            <v>Todos por un Nuevo País</v>
          </cell>
          <cell r="C192" t="str">
            <v>Movilidad social</v>
          </cell>
          <cell r="D192" t="str">
            <v>Garantizar los mínimos vitales y avanzar en el fortalecimiento de las capacidades de la población en pobreza extrema para su efectiva inclusión social y productiva (Sistema de Promoción Social).</v>
          </cell>
          <cell r="E192" t="str">
            <v>Inclusión Social y Reconciliación</v>
          </cell>
          <cell r="F192" t="str">
            <v>Prosperidad Social</v>
          </cell>
          <cell r="G192" t="str">
            <v>Atención y Asistencia a Territorios vulnerables y/o excluidos</v>
          </cell>
          <cell r="H192">
            <v>5206</v>
          </cell>
          <cell r="I192" t="str">
            <v>Familias vinculadas a intervenciones rurales integrales</v>
          </cell>
          <cell r="J192" t="str">
            <v>Producto</v>
          </cell>
          <cell r="K192" t="str">
            <v>Sectorial</v>
          </cell>
          <cell r="L192" t="str">
            <v>SI</v>
          </cell>
          <cell r="M192" t="str">
            <v>SI</v>
          </cell>
          <cell r="N192" t="str">
            <v>NO</v>
          </cell>
          <cell r="O192" t="str">
            <v>SI</v>
          </cell>
          <cell r="P192" t="str">
            <v>Familias</v>
          </cell>
          <cell r="Q192" t="str">
            <v>Mensual</v>
          </cell>
          <cell r="R192" t="str">
            <v>Acumulado</v>
          </cell>
          <cell r="S192">
            <v>54144</v>
          </cell>
          <cell r="T192">
            <v>30000</v>
          </cell>
          <cell r="U192">
            <v>14000</v>
          </cell>
          <cell r="V192">
            <v>45000</v>
          </cell>
          <cell r="W192">
            <v>20000</v>
          </cell>
          <cell r="X192">
            <v>109000</v>
          </cell>
          <cell r="Y192">
            <v>1831</v>
          </cell>
          <cell r="Z192">
            <v>13.079000000000001</v>
          </cell>
          <cell r="AA192">
            <v>19972</v>
          </cell>
          <cell r="AB192">
            <v>18.323</v>
          </cell>
          <cell r="AC192">
            <v>42490.208333333299</v>
          </cell>
          <cell r="AD192">
            <v>42501.648554201398</v>
          </cell>
          <cell r="AE192" t="str">
            <v>IRACA : continua la atención de los participantes según el cronograma de actividades Familias Rurales: La ejecución del programa está programada para iniciar en el segundo semestre de 2016. FEST: La atención a los hogares de la convocatoria IV en este com</v>
          </cell>
          <cell r="AF192">
            <v>42490.208333333299</v>
          </cell>
          <cell r="AG192">
            <v>42501.648554016203</v>
          </cell>
          <cell r="AH192" t="str">
            <v>Sergio Barraza</v>
          </cell>
          <cell r="AI192" t="str">
            <v>sergio.Barraza@prosperidadsocial.gov.co</v>
          </cell>
          <cell r="AJ192">
            <v>0</v>
          </cell>
          <cell r="AK192">
            <v>42520.208333333299</v>
          </cell>
          <cell r="AL192">
            <v>-13</v>
          </cell>
        </row>
        <row r="193">
          <cell r="A193">
            <v>5223</v>
          </cell>
          <cell r="B193" t="str">
            <v>Todos por un Nuevo País</v>
          </cell>
          <cell r="C193" t="str">
            <v>Movilidad social</v>
          </cell>
          <cell r="D193" t="str">
            <v>Garantizar los mínimos vitales y avanzar en el fortalecimiento de las capacidades de la población en pobreza extrema para su efectiva inclusión social y productiva (Sistema de Promoción Social).</v>
          </cell>
          <cell r="E193" t="str">
            <v>Inclusión Social y Reconciliación</v>
          </cell>
          <cell r="F193" t="str">
            <v>Prosperidad Social</v>
          </cell>
          <cell r="G193" t="str">
            <v>Atención y Asistencia a Territorios vulnerables y/o excluidos</v>
          </cell>
          <cell r="H193">
            <v>5223</v>
          </cell>
          <cell r="I193" t="str">
            <v>Iniciativas Ciudadanas de Desarrollo y Paz acompañadas en proceso de fortalecimiento</v>
          </cell>
          <cell r="J193" t="str">
            <v>Producto</v>
          </cell>
          <cell r="K193" t="str">
            <v>Sectorial</v>
          </cell>
          <cell r="L193" t="str">
            <v>SI</v>
          </cell>
          <cell r="M193" t="str">
            <v>SI</v>
          </cell>
          <cell r="N193" t="str">
            <v>NO</v>
          </cell>
          <cell r="O193" t="str">
            <v>SI</v>
          </cell>
          <cell r="P193" t="str">
            <v>Iniciativas</v>
          </cell>
          <cell r="Q193" t="str">
            <v>Anual</v>
          </cell>
          <cell r="R193" t="str">
            <v>Stock</v>
          </cell>
          <cell r="S193">
            <v>0</v>
          </cell>
          <cell r="T193">
            <v>4</v>
          </cell>
          <cell r="U193">
            <v>4</v>
          </cell>
          <cell r="V193">
            <v>0</v>
          </cell>
          <cell r="W193">
            <v>0</v>
          </cell>
          <cell r="X193">
            <v>4</v>
          </cell>
          <cell r="Y193">
            <v>0</v>
          </cell>
          <cell r="Z193">
            <v>0</v>
          </cell>
          <cell r="AA193">
            <v>0</v>
          </cell>
          <cell r="AB193">
            <v>0</v>
          </cell>
          <cell r="AC193">
            <v>0</v>
          </cell>
          <cell r="AD193">
            <v>0</v>
          </cell>
          <cell r="AE193" t="str">
            <v xml:space="preserve">A través del convenio con la Red Adelco para el acompañamiento al Comité Territorial de la región, se consolidó un documento de visión de región con los miembros del Comité. La versión final fue entregada por la RedAdelco al DPS en el mes de febrero y en </v>
          </cell>
          <cell r="AF193">
            <v>42429.208333333299</v>
          </cell>
          <cell r="AG193">
            <v>42501.507271840303</v>
          </cell>
          <cell r="AH193" t="str">
            <v>Sebastian Zuleta Henriquez</v>
          </cell>
          <cell r="AI193" t="str">
            <v>Sebastian.zuleta@prosperidadsocial.gov.co</v>
          </cell>
          <cell r="AJ193">
            <v>0</v>
          </cell>
          <cell r="AK193">
            <v>0</v>
          </cell>
          <cell r="AL193">
            <v>0</v>
          </cell>
        </row>
        <row r="194">
          <cell r="A194">
            <v>4338</v>
          </cell>
          <cell r="B194" t="str">
            <v>Todos por un Nuevo País</v>
          </cell>
          <cell r="C194" t="str">
            <v>Movilidad social</v>
          </cell>
          <cell r="D194" t="str">
            <v>Garantizar los mínimos vitales y avanzar en el fortalecimiento de las capacidades de la población en pobreza extrema para su efectiva inclusión social y productiva (Sistema de Promoción Social).</v>
          </cell>
          <cell r="E194" t="str">
            <v>Inclusión Social y Reconciliación</v>
          </cell>
          <cell r="F194" t="str">
            <v>Unidad Administrtiva Epecial para la Consolidación</v>
          </cell>
          <cell r="G194" t="str">
            <v>Atención y Asistencia a Territorios vulnerables y/o excluidos</v>
          </cell>
          <cell r="H194">
            <v>4338</v>
          </cell>
          <cell r="I194" t="str">
            <v>Nuevas familias atendidas en desarrollo alternativo</v>
          </cell>
          <cell r="J194" t="str">
            <v>Producto</v>
          </cell>
          <cell r="K194" t="str">
            <v>Sectorial</v>
          </cell>
          <cell r="L194" t="str">
            <v>SI</v>
          </cell>
          <cell r="M194" t="str">
            <v>SI</v>
          </cell>
          <cell r="N194" t="str">
            <v>NO</v>
          </cell>
          <cell r="O194" t="str">
            <v>SI</v>
          </cell>
          <cell r="P194" t="str">
            <v>Familias</v>
          </cell>
          <cell r="Q194" t="str">
            <v>Mensual</v>
          </cell>
          <cell r="R194" t="str">
            <v>Acumulado</v>
          </cell>
          <cell r="S194">
            <v>8535</v>
          </cell>
          <cell r="T194">
            <v>7300</v>
          </cell>
          <cell r="U194">
            <v>7300</v>
          </cell>
          <cell r="V194">
            <v>7300</v>
          </cell>
          <cell r="W194">
            <v>7283</v>
          </cell>
          <cell r="X194">
            <v>29183</v>
          </cell>
          <cell r="Y194">
            <v>0</v>
          </cell>
          <cell r="Z194">
            <v>0</v>
          </cell>
          <cell r="AA194">
            <v>8740</v>
          </cell>
          <cell r="AB194">
            <v>29.95</v>
          </cell>
          <cell r="AC194">
            <v>42429.208333333299</v>
          </cell>
          <cell r="AD194">
            <v>42464.524200891203</v>
          </cell>
          <cell r="AE194" t="str">
            <v>Aun no esta definido el nuevo modelo de intervencion para este año 2016, estamos pendientes de los nuevos lineamientos que incluyan una nueva focalización, permitiendo asi replantear la estrategia de intervención, de acuerdo a los cambios que vienen inmer</v>
          </cell>
          <cell r="AF194">
            <v>42490.208333333299</v>
          </cell>
          <cell r="AG194">
            <v>42495.818422025499</v>
          </cell>
          <cell r="AH194" t="str">
            <v>Jairo Cabrera</v>
          </cell>
          <cell r="AI194" t="str">
            <v>jairoe.cabrera@consolidacion.gov.co</v>
          </cell>
          <cell r="AJ194">
            <v>0</v>
          </cell>
          <cell r="AK194">
            <v>42458.208333333299</v>
          </cell>
          <cell r="AL194">
            <v>48</v>
          </cell>
        </row>
        <row r="195">
          <cell r="A195">
            <v>4339</v>
          </cell>
          <cell r="B195" t="str">
            <v>Todos por un Nuevo País</v>
          </cell>
          <cell r="C195" t="str">
            <v>Movilidad social</v>
          </cell>
          <cell r="D195" t="str">
            <v>Garantizar los mínimos vitales y avanzar en el fortalecimiento de las capacidades de la población en pobreza extrema para su efectiva inclusión social y productiva (Sistema de Promoción Social).</v>
          </cell>
          <cell r="E195" t="str">
            <v>Inclusión Social y Reconciliación</v>
          </cell>
          <cell r="F195" t="str">
            <v>Unidad Administrtiva Epecial para la Consolidación</v>
          </cell>
          <cell r="G195" t="str">
            <v>Atención y Asistencia a Territorios vulnerables y/o excluidos</v>
          </cell>
          <cell r="H195">
            <v>4339</v>
          </cell>
          <cell r="I195" t="str">
            <v>Organizaciones de Desarrollo Alternativo apoyadas</v>
          </cell>
          <cell r="J195" t="str">
            <v>Producto</v>
          </cell>
          <cell r="K195" t="str">
            <v>Sectorial</v>
          </cell>
          <cell r="L195" t="str">
            <v>SI</v>
          </cell>
          <cell r="M195" t="str">
            <v>SI</v>
          </cell>
          <cell r="N195" t="str">
            <v>NO</v>
          </cell>
          <cell r="O195" t="str">
            <v>SI</v>
          </cell>
          <cell r="P195" t="str">
            <v>Organizaciones</v>
          </cell>
          <cell r="Q195" t="str">
            <v>Trimestral</v>
          </cell>
          <cell r="R195" t="str">
            <v>Acumulado</v>
          </cell>
          <cell r="S195">
            <v>297</v>
          </cell>
          <cell r="T195">
            <v>40</v>
          </cell>
          <cell r="U195">
            <v>40</v>
          </cell>
          <cell r="V195">
            <v>40</v>
          </cell>
          <cell r="W195">
            <v>40</v>
          </cell>
          <cell r="X195">
            <v>160</v>
          </cell>
          <cell r="Y195">
            <v>0</v>
          </cell>
          <cell r="Z195">
            <v>0</v>
          </cell>
          <cell r="AA195">
            <v>0</v>
          </cell>
          <cell r="AB195">
            <v>0</v>
          </cell>
          <cell r="AC195">
            <v>0</v>
          </cell>
          <cell r="AD195">
            <v>0</v>
          </cell>
          <cell r="AE195" t="str">
            <v xml:space="preserve">A la fecha se encuentra listo y frmado el convenio con la fundacion para el desarrollo economico y empresarial Qualitas Training Tools. </v>
          </cell>
          <cell r="AF195">
            <v>42490.208333333299</v>
          </cell>
          <cell r="AG195">
            <v>42495.818791319398</v>
          </cell>
          <cell r="AH195" t="str">
            <v>Jairo Cabrera</v>
          </cell>
          <cell r="AI195" t="str">
            <v>jairoe.cabrera@consolidacion.gov.co</v>
          </cell>
          <cell r="AJ195">
            <v>0</v>
          </cell>
          <cell r="AK195">
            <v>0</v>
          </cell>
          <cell r="AL195">
            <v>0</v>
          </cell>
        </row>
        <row r="196">
          <cell r="A196">
            <v>4790</v>
          </cell>
          <cell r="B196" t="str">
            <v>Todos por un Nuevo País</v>
          </cell>
          <cell r="C196" t="str">
            <v>Movilidad social</v>
          </cell>
          <cell r="D196" t="str">
            <v>Garantizar los mínimos vitales y avanzar en el fortalecimiento de las capacidades de la población en pobreza extrema para su efectiva inclusión social y productiva (Sistema de Promoción Social).</v>
          </cell>
          <cell r="E196" t="str">
            <v>Salud y Protección</v>
          </cell>
          <cell r="F196" t="str">
            <v>Ministerio de Salud</v>
          </cell>
          <cell r="G196" t="str">
            <v>Protección social en salud y sostenibilidad</v>
          </cell>
          <cell r="H196">
            <v>4790</v>
          </cell>
          <cell r="I196" t="str">
            <v>Percepción de acceso a los servicios de salud</v>
          </cell>
          <cell r="J196" t="str">
            <v>Resultado</v>
          </cell>
          <cell r="K196" t="str">
            <v>Sectorial</v>
          </cell>
          <cell r="L196" t="str">
            <v>SI</v>
          </cell>
          <cell r="M196" t="str">
            <v>NO</v>
          </cell>
          <cell r="N196" t="str">
            <v>NO</v>
          </cell>
          <cell r="O196" t="str">
            <v>SI</v>
          </cell>
          <cell r="P196" t="str">
            <v>Porcentaje</v>
          </cell>
          <cell r="Q196" t="str">
            <v>Anual</v>
          </cell>
          <cell r="R196" t="str">
            <v>Capacidad</v>
          </cell>
          <cell r="S196">
            <v>46</v>
          </cell>
          <cell r="T196">
            <v>54</v>
          </cell>
          <cell r="U196">
            <v>56</v>
          </cell>
          <cell r="V196">
            <v>58</v>
          </cell>
          <cell r="W196">
            <v>60</v>
          </cell>
          <cell r="X196">
            <v>60</v>
          </cell>
          <cell r="Y196">
            <v>0</v>
          </cell>
          <cell r="Z196">
            <v>0</v>
          </cell>
          <cell r="AA196">
            <v>0</v>
          </cell>
          <cell r="AB196">
            <v>0</v>
          </cell>
          <cell r="AC196">
            <v>0</v>
          </cell>
          <cell r="AD196">
            <v>0</v>
          </cell>
          <cell r="AE196" t="str">
            <v>Se da inicio a la elaboración de los estudios previos para el proceso contractual de la Encuesta de percepción de los usuarios de las EPS 2016. Ademas se revisan los primeros resultados de la Encuesta de 2015 junto con la empresa que realizo la encuesta I</v>
          </cell>
          <cell r="AF196">
            <v>42400.208333333299</v>
          </cell>
          <cell r="AG196">
            <v>42501.506922997702</v>
          </cell>
          <cell r="AH196" t="str">
            <v>German  Escobar</v>
          </cell>
          <cell r="AI196" t="str">
            <v>gescobar@minsalud.gov.co</v>
          </cell>
          <cell r="AJ196">
            <v>90</v>
          </cell>
          <cell r="AK196">
            <v>0</v>
          </cell>
          <cell r="AL196">
            <v>0</v>
          </cell>
        </row>
        <row r="197">
          <cell r="A197">
            <v>4791</v>
          </cell>
          <cell r="B197" t="str">
            <v>Todos por un Nuevo País</v>
          </cell>
          <cell r="C197" t="str">
            <v>Movilidad social</v>
          </cell>
          <cell r="D197" t="str">
            <v>Garantizar los mínimos vitales y avanzar en el fortalecimiento de las capacidades de la población en pobreza extrema para su efectiva inclusión social y productiva (Sistema de Promoción Social).</v>
          </cell>
          <cell r="E197" t="str">
            <v>Salud y Protección</v>
          </cell>
          <cell r="F197" t="str">
            <v>Ministerio de Salud</v>
          </cell>
          <cell r="G197" t="str">
            <v>Protección social en salud y sostenibilidad</v>
          </cell>
          <cell r="H197">
            <v>4791</v>
          </cell>
          <cell r="I197" t="str">
            <v>Porcentaje de población afiliada al sistema de salud</v>
          </cell>
          <cell r="J197" t="str">
            <v>Resultado</v>
          </cell>
          <cell r="K197" t="str">
            <v>Sectorial</v>
          </cell>
          <cell r="L197" t="str">
            <v>SI</v>
          </cell>
          <cell r="M197" t="str">
            <v>NO</v>
          </cell>
          <cell r="N197" t="str">
            <v>NO</v>
          </cell>
          <cell r="O197" t="str">
            <v>SI</v>
          </cell>
          <cell r="P197" t="str">
            <v xml:space="preserve">porcentaje </v>
          </cell>
          <cell r="Q197" t="str">
            <v>Mensual</v>
          </cell>
          <cell r="R197" t="str">
            <v>Flujo</v>
          </cell>
          <cell r="S197">
            <v>96</v>
          </cell>
          <cell r="T197">
            <v>96.7</v>
          </cell>
          <cell r="U197">
            <v>96.8</v>
          </cell>
          <cell r="V197">
            <v>96.9</v>
          </cell>
          <cell r="W197">
            <v>97</v>
          </cell>
          <cell r="X197">
            <v>97</v>
          </cell>
          <cell r="Y197">
            <v>97.16</v>
          </cell>
          <cell r="Z197">
            <v>100</v>
          </cell>
          <cell r="AA197">
            <v>97.58</v>
          </cell>
          <cell r="AB197">
            <v>100</v>
          </cell>
          <cell r="AC197">
            <v>42460.208333333299</v>
          </cell>
          <cell r="AD197">
            <v>42471.379893946803</v>
          </cell>
          <cell r="AE197" t="str">
            <v>La información correspondiente a este indicador para el mes de abril de 2016, se reportara en el mes de junio del año en curso, debido a que se estan revisando los datos de afiliaciones a salud, del régimen contributivo y subsidiado.</v>
          </cell>
          <cell r="AF197">
            <v>42490.208333333299</v>
          </cell>
          <cell r="AG197">
            <v>42501.653108912004</v>
          </cell>
          <cell r="AH197" t="str">
            <v>José Luis Ortiz Hoyos</v>
          </cell>
          <cell r="AI197" t="str">
            <v>jortizh@minsalud.gov.co</v>
          </cell>
          <cell r="AJ197">
            <v>60</v>
          </cell>
          <cell r="AK197">
            <v>42490.208333333299</v>
          </cell>
          <cell r="AL197">
            <v>-43</v>
          </cell>
        </row>
        <row r="198">
          <cell r="A198">
            <v>4792</v>
          </cell>
          <cell r="B198" t="str">
            <v>Todos por un Nuevo País</v>
          </cell>
          <cell r="C198" t="str">
            <v>Movilidad social</v>
          </cell>
          <cell r="D198" t="str">
            <v>Garantizar los mínimos vitales y avanzar en el fortalecimiento de las capacidades de la población en pobreza extrema para su efectiva inclusión social y productiva (Sistema de Promoción Social).</v>
          </cell>
          <cell r="E198" t="str">
            <v>Salud y Protección</v>
          </cell>
          <cell r="F198" t="str">
            <v>Ministerio de Salud</v>
          </cell>
          <cell r="G198" t="str">
            <v>Protección social en salud y sostenibilidad</v>
          </cell>
          <cell r="H198">
            <v>4792</v>
          </cell>
          <cell r="I198" t="str">
            <v>Porcentaje de personas entre 18 a 25 años afiliadas al sistema de salud</v>
          </cell>
          <cell r="J198" t="str">
            <v>Resultado</v>
          </cell>
          <cell r="K198" t="str">
            <v>Sectorial</v>
          </cell>
          <cell r="L198" t="str">
            <v>SI</v>
          </cell>
          <cell r="M198" t="str">
            <v>NO</v>
          </cell>
          <cell r="N198" t="str">
            <v>NO</v>
          </cell>
          <cell r="O198" t="str">
            <v>SI</v>
          </cell>
          <cell r="P198" t="str">
            <v xml:space="preserve">porcentaje </v>
          </cell>
          <cell r="Q198" t="str">
            <v>Mensual</v>
          </cell>
          <cell r="R198" t="str">
            <v>Flujo</v>
          </cell>
          <cell r="S198">
            <v>95</v>
          </cell>
          <cell r="T198">
            <v>96.5</v>
          </cell>
          <cell r="U198">
            <v>97</v>
          </cell>
          <cell r="V198">
            <v>97.5</v>
          </cell>
          <cell r="W198">
            <v>99</v>
          </cell>
          <cell r="X198">
            <v>99</v>
          </cell>
          <cell r="Y198">
            <v>98.71</v>
          </cell>
          <cell r="Z198">
            <v>100</v>
          </cell>
          <cell r="AA198">
            <v>98.65</v>
          </cell>
          <cell r="AB198">
            <v>99.65</v>
          </cell>
          <cell r="AC198">
            <v>42460.208333333299</v>
          </cell>
          <cell r="AD198">
            <v>42471.379681562503</v>
          </cell>
          <cell r="AE198" t="str">
            <v>La información correspondiente a este indicador para el mes de abril de 2016, se reportara en el mes de junio del año en curso, debido a que se están revisando los datos de afiliaciones a salud, del régimen contributivo y subsidiado.</v>
          </cell>
          <cell r="AF198">
            <v>42490.208333333299</v>
          </cell>
          <cell r="AG198">
            <v>42501.653265046298</v>
          </cell>
          <cell r="AH198" t="str">
            <v>José Luis Ortiz Hoyos</v>
          </cell>
          <cell r="AI198" t="str">
            <v>jortizh@minsalud.gov.co</v>
          </cell>
          <cell r="AJ198">
            <v>60</v>
          </cell>
          <cell r="AK198">
            <v>42490.208333333299</v>
          </cell>
          <cell r="AL198">
            <v>-43</v>
          </cell>
        </row>
        <row r="199">
          <cell r="A199">
            <v>4800</v>
          </cell>
          <cell r="B199" t="str">
            <v>Todos por un Nuevo País</v>
          </cell>
          <cell r="C199" t="str">
            <v>Movilidad social</v>
          </cell>
          <cell r="D199" t="str">
            <v>Garantizar los mínimos vitales y avanzar en el fortalecimiento de las capacidades de la población en pobreza extrema para su efectiva inclusión social y productiva (Sistema de Promoción Social).</v>
          </cell>
          <cell r="E199" t="str">
            <v>Salud y Protección</v>
          </cell>
          <cell r="F199" t="str">
            <v>Ministerio de Salud</v>
          </cell>
          <cell r="G199" t="str">
            <v>Protección social en salud y sostenibilidad</v>
          </cell>
          <cell r="H199">
            <v>4800</v>
          </cell>
          <cell r="I199" t="str">
            <v>Tasa de mortalidad por desnutrición en menores de 5 años (por cada 100.000)</v>
          </cell>
          <cell r="J199" t="str">
            <v>Resultado</v>
          </cell>
          <cell r="K199" t="str">
            <v>Sectorial</v>
          </cell>
          <cell r="L199" t="str">
            <v>SI</v>
          </cell>
          <cell r="M199" t="str">
            <v>SI</v>
          </cell>
          <cell r="N199" t="str">
            <v>NO</v>
          </cell>
          <cell r="O199" t="str">
            <v>SI</v>
          </cell>
          <cell r="P199" t="str">
            <v>tasa</v>
          </cell>
          <cell r="Q199" t="str">
            <v>Anual</v>
          </cell>
          <cell r="R199" t="str">
            <v>Reducción</v>
          </cell>
          <cell r="S199">
            <v>7.6</v>
          </cell>
          <cell r="T199">
            <v>7.2</v>
          </cell>
          <cell r="U199">
            <v>6.9</v>
          </cell>
          <cell r="V199">
            <v>6.5</v>
          </cell>
          <cell r="W199">
            <v>6</v>
          </cell>
          <cell r="X199">
            <v>6</v>
          </cell>
          <cell r="Y199">
            <v>0</v>
          </cell>
          <cell r="Z199">
            <v>0</v>
          </cell>
          <cell r="AA199">
            <v>0</v>
          </cell>
          <cell r="AB199">
            <v>0</v>
          </cell>
          <cell r="AC199">
            <v>0</v>
          </cell>
          <cell r="AD199">
            <v>0</v>
          </cell>
          <cell r="AE199" t="str">
            <v>En el mes de abril se notificaron 15 casos. El INS realiza seguimiento a la veracidad y calidad de los datos reportados como casos notificados. Se realiza el taller nacional de la ruta para la atención integral a la desnutrición aguda en situación de emer</v>
          </cell>
          <cell r="AF199">
            <v>42490.208333333299</v>
          </cell>
          <cell r="AG199">
            <v>42495.8216159722</v>
          </cell>
          <cell r="AH199" t="str">
            <v>Elkin de Jesus Osorio Saldarriaga</v>
          </cell>
          <cell r="AI199" t="str">
            <v>eosorio@minsalud.gov.co</v>
          </cell>
          <cell r="AJ199">
            <v>540</v>
          </cell>
          <cell r="AK199">
            <v>0</v>
          </cell>
          <cell r="AL199">
            <v>0</v>
          </cell>
        </row>
        <row r="200">
          <cell r="A200">
            <v>4801</v>
          </cell>
          <cell r="B200" t="str">
            <v>Todos por un Nuevo País</v>
          </cell>
          <cell r="C200" t="str">
            <v>Movilidad social</v>
          </cell>
          <cell r="D200" t="str">
            <v>Garantizar los mínimos vitales y avanzar en el fortalecimiento de las capacidades de la población en pobreza extrema para su efectiva inclusión social y productiva (Sistema de Promoción Social).</v>
          </cell>
          <cell r="E200" t="str">
            <v>Salud y Protección</v>
          </cell>
          <cell r="F200" t="str">
            <v>Ministerio de Salud</v>
          </cell>
          <cell r="G200" t="str">
            <v>Protección social en salud y sostenibilidad</v>
          </cell>
          <cell r="H200">
            <v>4801</v>
          </cell>
          <cell r="I200" t="str">
            <v>Porcentaje de nacidos vivos a término con bajo peso al nacer</v>
          </cell>
          <cell r="J200" t="str">
            <v>Resultado</v>
          </cell>
          <cell r="K200" t="str">
            <v>Sectorial</v>
          </cell>
          <cell r="L200" t="str">
            <v>SI</v>
          </cell>
          <cell r="M200" t="str">
            <v>SI</v>
          </cell>
          <cell r="N200" t="str">
            <v>NO</v>
          </cell>
          <cell r="O200" t="str">
            <v>SI</v>
          </cell>
          <cell r="P200" t="str">
            <v>Porcentaje</v>
          </cell>
          <cell r="Q200" t="str">
            <v>Anual</v>
          </cell>
          <cell r="R200" t="str">
            <v>Reducción</v>
          </cell>
          <cell r="S200">
            <v>3.84</v>
          </cell>
          <cell r="T200">
            <v>3.8</v>
          </cell>
          <cell r="U200">
            <v>3.8</v>
          </cell>
          <cell r="V200">
            <v>3.8</v>
          </cell>
          <cell r="W200">
            <v>3.8</v>
          </cell>
          <cell r="X200">
            <v>3.8</v>
          </cell>
          <cell r="Y200">
            <v>0</v>
          </cell>
          <cell r="Z200">
            <v>0</v>
          </cell>
          <cell r="AA200">
            <v>0</v>
          </cell>
          <cell r="AB200">
            <v>0</v>
          </cell>
          <cell r="AC200">
            <v>0</v>
          </cell>
          <cell r="AD200">
            <v>0</v>
          </cell>
          <cell r="AE200"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00">
            <v>42490.208333333299</v>
          </cell>
          <cell r="AG200">
            <v>42500.324725578699</v>
          </cell>
          <cell r="AH200" t="str">
            <v>Lía Marcela Güiza Castillo</v>
          </cell>
          <cell r="AI200" t="str">
            <v>lguiza@minsalud.gov.co</v>
          </cell>
          <cell r="AJ200">
            <v>540</v>
          </cell>
          <cell r="AK200">
            <v>0</v>
          </cell>
          <cell r="AL200">
            <v>0</v>
          </cell>
        </row>
        <row r="201">
          <cell r="A201">
            <v>4802</v>
          </cell>
          <cell r="B201" t="str">
            <v>Todos por un Nuevo País</v>
          </cell>
          <cell r="C201" t="str">
            <v>Movilidad social</v>
          </cell>
          <cell r="D201" t="str">
            <v>Garantizar los mínimos vitales y avanzar en el fortalecimiento de las capacidades de la población en pobreza extrema para su efectiva inclusión social y productiva (Sistema de Promoción Social).</v>
          </cell>
          <cell r="E201" t="str">
            <v>Salud y Protección</v>
          </cell>
          <cell r="F201" t="str">
            <v>Ministerio de Salud</v>
          </cell>
          <cell r="G201" t="str">
            <v>Protección social en salud y sostenibilidad</v>
          </cell>
          <cell r="H201">
            <v>4802</v>
          </cell>
          <cell r="I201" t="str">
            <v>Departamentos que implementan el Programa de Prevención y Reducción de Anemia en niños entre 6 y 23 meses de edad en el marco de Ruta de Atención Integral a la Primera Infancia</v>
          </cell>
          <cell r="J201" t="str">
            <v>Producto</v>
          </cell>
          <cell r="K201" t="str">
            <v>Sectorial</v>
          </cell>
          <cell r="L201" t="str">
            <v>SI</v>
          </cell>
          <cell r="M201" t="str">
            <v>SI</v>
          </cell>
          <cell r="N201" t="str">
            <v>NO</v>
          </cell>
          <cell r="O201" t="str">
            <v>SI</v>
          </cell>
          <cell r="P201" t="str">
            <v>Departamentos</v>
          </cell>
          <cell r="Q201" t="str">
            <v>Anual</v>
          </cell>
          <cell r="R201" t="str">
            <v>Acumulado</v>
          </cell>
          <cell r="S201">
            <v>0</v>
          </cell>
          <cell r="T201">
            <v>2</v>
          </cell>
          <cell r="U201">
            <v>3</v>
          </cell>
          <cell r="V201">
            <v>4</v>
          </cell>
          <cell r="W201">
            <v>4</v>
          </cell>
          <cell r="X201">
            <v>13</v>
          </cell>
          <cell r="Y201">
            <v>0</v>
          </cell>
          <cell r="Z201">
            <v>0</v>
          </cell>
          <cell r="AA201">
            <v>0</v>
          </cell>
          <cell r="AB201">
            <v>0</v>
          </cell>
          <cell r="AC201">
            <v>0</v>
          </cell>
          <cell r="AD201">
            <v>0</v>
          </cell>
          <cell r="AE201" t="str">
            <v xml:space="preserve">Se da continuidad a la implementación del programa "Prevención y Reducción de Anemia en niños entre 6 y 23 meses" en los territorios priorizados, con la consolidación del proceso de desarrollo de capacidades que hace parte del programa; inicio de la fase </v>
          </cell>
          <cell r="AF201">
            <v>42460.208333333299</v>
          </cell>
          <cell r="AG201">
            <v>42468.389120914399</v>
          </cell>
          <cell r="AH201" t="str">
            <v>Elkin de Jesus Osorio Saldarriaga</v>
          </cell>
          <cell r="AI201" t="str">
            <v>eosorio@minsalud.gov.co</v>
          </cell>
          <cell r="AJ201">
            <v>0</v>
          </cell>
          <cell r="AK201">
            <v>0</v>
          </cell>
          <cell r="AL201">
            <v>0</v>
          </cell>
        </row>
        <row r="202">
          <cell r="A202">
            <v>4803</v>
          </cell>
          <cell r="B202" t="str">
            <v>Todos por un Nuevo País</v>
          </cell>
          <cell r="C202" t="str">
            <v>Movilidad social</v>
          </cell>
          <cell r="D202" t="str">
            <v>Garantizar los mínimos vitales y avanzar en el fortalecimiento de las capacidades de la población en pobreza extrema para su efectiva inclusión social y productiva (Sistema de Promoción Social).</v>
          </cell>
          <cell r="E202" t="str">
            <v>Salud y Protección</v>
          </cell>
          <cell r="F202" t="str">
            <v>Ministerio de Salud</v>
          </cell>
          <cell r="G202" t="str">
            <v>Protección social en salud y sostenibilidad</v>
          </cell>
          <cell r="H202">
            <v>4803</v>
          </cell>
          <cell r="I202" t="str">
            <v>Departamentos con el sistema de vigilancia nutricional poblacional implementado</v>
          </cell>
          <cell r="J202" t="str">
            <v>Producto</v>
          </cell>
          <cell r="K202" t="str">
            <v>Sectorial</v>
          </cell>
          <cell r="L202" t="str">
            <v>SI</v>
          </cell>
          <cell r="M202" t="str">
            <v>SI</v>
          </cell>
          <cell r="N202" t="str">
            <v>NO</v>
          </cell>
          <cell r="O202" t="str">
            <v>SI</v>
          </cell>
          <cell r="P202" t="str">
            <v>Departamentos</v>
          </cell>
          <cell r="Q202" t="str">
            <v>Anual</v>
          </cell>
          <cell r="R202" t="str">
            <v>Capacidad</v>
          </cell>
          <cell r="S202">
            <v>0</v>
          </cell>
          <cell r="T202">
            <v>5</v>
          </cell>
          <cell r="U202">
            <v>10</v>
          </cell>
          <cell r="V202">
            <v>20</v>
          </cell>
          <cell r="W202">
            <v>32</v>
          </cell>
          <cell r="X202">
            <v>32</v>
          </cell>
          <cell r="Y202">
            <v>0</v>
          </cell>
          <cell r="Z202">
            <v>0</v>
          </cell>
          <cell r="AA202">
            <v>0</v>
          </cell>
          <cell r="AB202">
            <v>0</v>
          </cell>
          <cell r="AC202">
            <v>0</v>
          </cell>
          <cell r="AD202">
            <v>0</v>
          </cell>
          <cell r="AE202" t="str">
            <v xml:space="preserve">En el mes de abril se mantienen las actividades rutinarias de vigilancia nutricional (bajo peso al nacer, morbilidad por desnutrición aguda moderada y severa en menores de 5 años, mortalidad por, y, asociadas a desnutrición en menores de 5 años) a través </v>
          </cell>
          <cell r="AF202">
            <v>42490.208333333299</v>
          </cell>
          <cell r="AG202">
            <v>42501.358258946799</v>
          </cell>
          <cell r="AH202" t="str">
            <v>Elkin de Jesus Osorio Saldarriaga</v>
          </cell>
          <cell r="AI202" t="str">
            <v>eosorio@minsalud.gov.co</v>
          </cell>
          <cell r="AJ202">
            <v>0</v>
          </cell>
          <cell r="AK202">
            <v>0</v>
          </cell>
          <cell r="AL202">
            <v>0</v>
          </cell>
        </row>
        <row r="203">
          <cell r="A203">
            <v>4804</v>
          </cell>
          <cell r="B203" t="str">
            <v>Todos por un Nuevo País</v>
          </cell>
          <cell r="C203" t="str">
            <v>Movilidad social</v>
          </cell>
          <cell r="D203" t="str">
            <v>Garantizar los mínimos vitales y avanzar en el fortalecimiento de las capacidades de la población en pobreza extrema para su efectiva inclusión social y productiva (Sistema de Promoción Social).</v>
          </cell>
          <cell r="E203" t="str">
            <v>Salud y Protección</v>
          </cell>
          <cell r="F203" t="str">
            <v>Ministerio de Salud</v>
          </cell>
          <cell r="G203" t="str">
            <v>Protección social en salud y sostenibilidad</v>
          </cell>
          <cell r="H203">
            <v>4804</v>
          </cell>
          <cell r="I203" t="str">
            <v>Municipios con la estrategia de ciudades, ruralidad y entornos para los estilos de vida saludable implementada</v>
          </cell>
          <cell r="J203" t="str">
            <v>Producto</v>
          </cell>
          <cell r="K203" t="str">
            <v>Sectorial</v>
          </cell>
          <cell r="L203" t="str">
            <v>SI</v>
          </cell>
          <cell r="M203" t="str">
            <v>SI</v>
          </cell>
          <cell r="N203" t="str">
            <v>NO</v>
          </cell>
          <cell r="O203" t="str">
            <v>SI</v>
          </cell>
          <cell r="P203" t="str">
            <v>Municipios</v>
          </cell>
          <cell r="Q203" t="str">
            <v>Semestral</v>
          </cell>
          <cell r="R203" t="str">
            <v>Acumulado</v>
          </cell>
          <cell r="S203">
            <v>1</v>
          </cell>
          <cell r="T203">
            <v>0</v>
          </cell>
          <cell r="U203">
            <v>18</v>
          </cell>
          <cell r="V203">
            <v>18</v>
          </cell>
          <cell r="W203">
            <v>19</v>
          </cell>
          <cell r="X203">
            <v>55</v>
          </cell>
          <cell r="Y203">
            <v>0</v>
          </cell>
          <cell r="Z203">
            <v>0</v>
          </cell>
          <cell r="AA203">
            <v>0</v>
          </cell>
          <cell r="AB203">
            <v>0</v>
          </cell>
          <cell r="AC203">
            <v>0</v>
          </cell>
          <cell r="AD203">
            <v>0</v>
          </cell>
          <cell r="AE203" t="str">
            <v>Se define plan de implementación y despliegue para la estrategia CERS de ciudades, entorno y ruralidad saludable, se definen 3 talleres de socialización para las áreas demostrativas en Barranquilla, Pereira Y Cali.Se adelanta implementación de lineamiento</v>
          </cell>
          <cell r="AF203">
            <v>42490.208333333299</v>
          </cell>
          <cell r="AG203">
            <v>42501.604766747703</v>
          </cell>
          <cell r="AH203" t="str">
            <v>Fernando  Ramírez Campos</v>
          </cell>
          <cell r="AI203" t="str">
            <v>framirez@minsalud.gov.co</v>
          </cell>
          <cell r="AJ203">
            <v>60</v>
          </cell>
          <cell r="AK203">
            <v>0</v>
          </cell>
          <cell r="AL203">
            <v>0</v>
          </cell>
        </row>
        <row r="204">
          <cell r="A204">
            <v>5384</v>
          </cell>
          <cell r="B204" t="str">
            <v>Todos por un Nuevo País</v>
          </cell>
          <cell r="C204" t="str">
            <v>Movilidad social</v>
          </cell>
          <cell r="D204" t="str">
            <v>Garantizar los mínimos vitales y avanzar en el fortalecimiento de las capacidades de la población en pobreza extrema para su efectiva inclusión social y productiva (Sistema de Promoción Social).</v>
          </cell>
          <cell r="E204" t="str">
            <v>Salud y Protección</v>
          </cell>
          <cell r="F204" t="str">
            <v>Ministerio de Salud</v>
          </cell>
          <cell r="G204" t="str">
            <v>Protección social en salud y sostenibilidad</v>
          </cell>
          <cell r="H204">
            <v>5384</v>
          </cell>
          <cell r="I204" t="str">
            <v>Porcentaje de nacidos vivos con 4 o más controles prenatales – Nacional</v>
          </cell>
          <cell r="J204" t="str">
            <v>Gestión</v>
          </cell>
          <cell r="K204" t="str">
            <v>Sectorial</v>
          </cell>
          <cell r="L204" t="str">
            <v>NO</v>
          </cell>
          <cell r="M204" t="str">
            <v>NO</v>
          </cell>
          <cell r="N204" t="str">
            <v>NO</v>
          </cell>
          <cell r="O204" t="str">
            <v>SI</v>
          </cell>
          <cell r="P204" t="str">
            <v>Porcentaje</v>
          </cell>
          <cell r="Q204" t="str">
            <v>Anual</v>
          </cell>
          <cell r="R204" t="str">
            <v>Flujo</v>
          </cell>
          <cell r="S204">
            <v>84.8</v>
          </cell>
          <cell r="T204">
            <v>86.4</v>
          </cell>
          <cell r="U204">
            <v>87</v>
          </cell>
          <cell r="V204">
            <v>87.5</v>
          </cell>
          <cell r="W204">
            <v>88</v>
          </cell>
          <cell r="X204">
            <v>88</v>
          </cell>
          <cell r="Y204">
            <v>0</v>
          </cell>
          <cell r="Z204">
            <v>0</v>
          </cell>
          <cell r="AA204">
            <v>0</v>
          </cell>
          <cell r="AB204">
            <v>0</v>
          </cell>
          <cell r="AC204">
            <v>0</v>
          </cell>
          <cell r="AD204">
            <v>0</v>
          </cell>
          <cell r="AE204">
            <v>0</v>
          </cell>
          <cell r="AF204">
            <v>0</v>
          </cell>
          <cell r="AG204">
            <v>0</v>
          </cell>
          <cell r="AH204" t="str">
            <v>Ana María  Peñuela Poveda</v>
          </cell>
          <cell r="AI204" t="str">
            <v>apenuela@minsalud.gov.co</v>
          </cell>
          <cell r="AJ204">
            <v>540</v>
          </cell>
          <cell r="AK204">
            <v>0</v>
          </cell>
          <cell r="AL204">
            <v>0</v>
          </cell>
        </row>
        <row r="205">
          <cell r="A205">
            <v>5385</v>
          </cell>
          <cell r="B205" t="str">
            <v>Todos por un Nuevo País</v>
          </cell>
          <cell r="C205" t="str">
            <v>Movilidad social</v>
          </cell>
          <cell r="D205" t="str">
            <v>Garantizar los mínimos vitales y avanzar en el fortalecimiento de las capacidades de la población en pobreza extrema para su efectiva inclusión social y productiva (Sistema de Promoción Social).</v>
          </cell>
          <cell r="E205" t="str">
            <v>Salud y Protección</v>
          </cell>
          <cell r="F205" t="str">
            <v>Ministerio de Salud</v>
          </cell>
          <cell r="G205" t="str">
            <v>Protección social en salud y sostenibilidad</v>
          </cell>
          <cell r="H205">
            <v>5385</v>
          </cell>
          <cell r="I205" t="str">
            <v>Porcentaje de nacidos vivos con cuatro o más controles prenatales - Área rural dispersa</v>
          </cell>
          <cell r="J205" t="str">
            <v>Producto</v>
          </cell>
          <cell r="K205" t="str">
            <v>Sectorial</v>
          </cell>
          <cell r="L205" t="str">
            <v>NO</v>
          </cell>
          <cell r="M205" t="str">
            <v>NO</v>
          </cell>
          <cell r="N205" t="str">
            <v>NO</v>
          </cell>
          <cell r="O205" t="str">
            <v>SI</v>
          </cell>
          <cell r="P205" t="str">
            <v>Porcentaje</v>
          </cell>
          <cell r="Q205" t="str">
            <v>Anual</v>
          </cell>
          <cell r="R205" t="str">
            <v>Flujo</v>
          </cell>
          <cell r="S205">
            <v>77.8</v>
          </cell>
          <cell r="T205">
            <v>78.900000000000006</v>
          </cell>
          <cell r="U205">
            <v>80.7</v>
          </cell>
          <cell r="V205">
            <v>82.2</v>
          </cell>
          <cell r="W205">
            <v>83.6</v>
          </cell>
          <cell r="X205">
            <v>83.6</v>
          </cell>
          <cell r="Y205">
            <v>0</v>
          </cell>
          <cell r="Z205">
            <v>0</v>
          </cell>
          <cell r="AA205">
            <v>0</v>
          </cell>
          <cell r="AB205">
            <v>0</v>
          </cell>
          <cell r="AC205">
            <v>0</v>
          </cell>
          <cell r="AD205">
            <v>0</v>
          </cell>
          <cell r="AE205">
            <v>0</v>
          </cell>
          <cell r="AF205">
            <v>0</v>
          </cell>
          <cell r="AG205">
            <v>0</v>
          </cell>
          <cell r="AH205" t="str">
            <v>Ana María  Peñuela Poveda</v>
          </cell>
          <cell r="AI205" t="str">
            <v>apenuela@minsalud.gov.co</v>
          </cell>
          <cell r="AJ205">
            <v>540</v>
          </cell>
          <cell r="AK205">
            <v>0</v>
          </cell>
          <cell r="AL205">
            <v>0</v>
          </cell>
        </row>
        <row r="206">
          <cell r="A206">
            <v>5371</v>
          </cell>
          <cell r="B206" t="str">
            <v>Todos por un Nuevo País</v>
          </cell>
          <cell r="C206" t="str">
            <v>Movilidad social</v>
          </cell>
          <cell r="D206" t="str">
            <v>Garantizar los mínimos vitales y avanzar en el fortalecimiento de las capacidades de la población en pobreza extrema para su efectiva inclusión social y productiva (Sistema de Promoción Social).</v>
          </cell>
          <cell r="E206" t="str">
            <v>Salud y Protección</v>
          </cell>
          <cell r="F206" t="str">
            <v>Ministerio de Salud</v>
          </cell>
          <cell r="G206" t="str">
            <v>Salud Pública y promoción social</v>
          </cell>
          <cell r="H206">
            <v>5371</v>
          </cell>
          <cell r="I206" t="str">
            <v>Porcentaje de niños y niñas en primera infancia atendidos en educación inicial en el marco de la atención integral que reciben la consulta para la detección temprana de alteraciones en el crecimiento y desarrollo.</v>
          </cell>
          <cell r="J206" t="str">
            <v>Producto</v>
          </cell>
          <cell r="K206" t="str">
            <v>Transversal</v>
          </cell>
          <cell r="L206" t="str">
            <v>NO</v>
          </cell>
          <cell r="M206" t="str">
            <v>SI</v>
          </cell>
          <cell r="N206" t="str">
            <v>NO</v>
          </cell>
          <cell r="O206" t="str">
            <v>SI</v>
          </cell>
          <cell r="P206" t="str">
            <v>Porcentaje</v>
          </cell>
          <cell r="Q206" t="str">
            <v>Trimestral</v>
          </cell>
          <cell r="R206" t="str">
            <v>Stock</v>
          </cell>
          <cell r="S206">
            <v>0</v>
          </cell>
          <cell r="T206">
            <v>100</v>
          </cell>
          <cell r="U206">
            <v>100</v>
          </cell>
          <cell r="V206">
            <v>100</v>
          </cell>
          <cell r="W206">
            <v>100</v>
          </cell>
          <cell r="X206">
            <v>100</v>
          </cell>
          <cell r="Y206">
            <v>0</v>
          </cell>
          <cell r="Z206">
            <v>0</v>
          </cell>
          <cell r="AA206">
            <v>0</v>
          </cell>
          <cell r="AB206">
            <v>0</v>
          </cell>
          <cell r="AC206">
            <v>0</v>
          </cell>
          <cell r="AD206">
            <v>0</v>
          </cell>
          <cell r="AE206">
            <v>0</v>
          </cell>
          <cell r="AF206">
            <v>0</v>
          </cell>
          <cell r="AG206">
            <v>0</v>
          </cell>
          <cell r="AH206" t="str">
            <v>Martha Imelda  Linero Deluque</v>
          </cell>
          <cell r="AI206" t="str">
            <v>mlinero@minsalud.gov.co</v>
          </cell>
          <cell r="AJ206">
            <v>60</v>
          </cell>
          <cell r="AK206">
            <v>0</v>
          </cell>
          <cell r="AL206">
            <v>0</v>
          </cell>
        </row>
        <row r="207">
          <cell r="A207">
            <v>5372</v>
          </cell>
          <cell r="B207" t="str">
            <v>Todos por un Nuevo País</v>
          </cell>
          <cell r="C207" t="str">
            <v>Movilidad social</v>
          </cell>
          <cell r="D207" t="str">
            <v>Garantizar los mínimos vitales y avanzar en el fortalecimiento de las capacidades de la población en pobreza extrema para su efectiva inclusión social y productiva (Sistema de Promoción Social).</v>
          </cell>
          <cell r="E207" t="str">
            <v>Salud y Protección</v>
          </cell>
          <cell r="F207" t="str">
            <v>Ministerio de Salud</v>
          </cell>
          <cell r="G207" t="str">
            <v>Salud Pública y promoción social</v>
          </cell>
          <cell r="H207">
            <v>5372</v>
          </cell>
          <cell r="I207" t="str">
            <v>Porcentaje de niños y niñas en primera infancia atendidos en educación inicial en el marco de la atención integral con esquema de vacunación completo para la edad</v>
          </cell>
          <cell r="J207" t="str">
            <v>Producto</v>
          </cell>
          <cell r="K207" t="str">
            <v>Transversal</v>
          </cell>
          <cell r="L207" t="str">
            <v>NO</v>
          </cell>
          <cell r="M207" t="str">
            <v>SI</v>
          </cell>
          <cell r="N207" t="str">
            <v>NO</v>
          </cell>
          <cell r="O207" t="str">
            <v>SI</v>
          </cell>
          <cell r="P207" t="str">
            <v>Porcentaje</v>
          </cell>
          <cell r="Q207" t="str">
            <v>Trimestral</v>
          </cell>
          <cell r="R207" t="str">
            <v>Capacidad</v>
          </cell>
          <cell r="S207">
            <v>0</v>
          </cell>
          <cell r="T207">
            <v>80</v>
          </cell>
          <cell r="U207">
            <v>85</v>
          </cell>
          <cell r="V207">
            <v>90</v>
          </cell>
          <cell r="W207">
            <v>95</v>
          </cell>
          <cell r="X207">
            <v>95</v>
          </cell>
          <cell r="Y207">
            <v>0</v>
          </cell>
          <cell r="Z207">
            <v>0</v>
          </cell>
          <cell r="AA207">
            <v>0</v>
          </cell>
          <cell r="AB207">
            <v>0</v>
          </cell>
          <cell r="AC207">
            <v>0</v>
          </cell>
          <cell r="AD207">
            <v>0</v>
          </cell>
          <cell r="AE207">
            <v>0</v>
          </cell>
          <cell r="AF207">
            <v>0</v>
          </cell>
          <cell r="AG207">
            <v>0</v>
          </cell>
          <cell r="AH207" t="str">
            <v>Diego Alejandro  García Londoño</v>
          </cell>
          <cell r="AI207" t="str">
            <v>dgarcial@minsalud.gov.co</v>
          </cell>
          <cell r="AJ207">
            <v>60</v>
          </cell>
          <cell r="AK207">
            <v>0</v>
          </cell>
          <cell r="AL207">
            <v>0</v>
          </cell>
        </row>
        <row r="208">
          <cell r="A208">
            <v>5373</v>
          </cell>
          <cell r="B208" t="str">
            <v>Todos por un Nuevo País</v>
          </cell>
          <cell r="C208" t="str">
            <v>Movilidad social</v>
          </cell>
          <cell r="D208" t="str">
            <v>Garantizar los mínimos vitales y avanzar en el fortalecimiento de las capacidades de la población en pobreza extrema para su efectiva inclusión social y productiva (Sistema de Promoción Social).</v>
          </cell>
          <cell r="E208" t="str">
            <v>Salud y Protección</v>
          </cell>
          <cell r="F208" t="str">
            <v>Ministerio de Salud</v>
          </cell>
          <cell r="G208" t="str">
            <v>Salud Pública y promoción social</v>
          </cell>
          <cell r="H208">
            <v>5373</v>
          </cell>
          <cell r="I208" t="str">
            <v>Porcentaje de mujeres gestantes inscritas en las modalidades de educación inicial en el marco de la atención integral que reciben las consultas para la detección temprana de las alteraciones del embarazo</v>
          </cell>
          <cell r="J208" t="str">
            <v>Producto</v>
          </cell>
          <cell r="K208" t="str">
            <v>Transversal</v>
          </cell>
          <cell r="L208" t="str">
            <v>NO</v>
          </cell>
          <cell r="M208" t="str">
            <v>SI</v>
          </cell>
          <cell r="N208" t="str">
            <v>NO</v>
          </cell>
          <cell r="O208" t="str">
            <v>SI</v>
          </cell>
          <cell r="P208" t="str">
            <v>Porcentaje</v>
          </cell>
          <cell r="Q208" t="str">
            <v>Trimestral</v>
          </cell>
          <cell r="R208" t="str">
            <v>Stock</v>
          </cell>
          <cell r="S208">
            <v>0</v>
          </cell>
          <cell r="T208">
            <v>100</v>
          </cell>
          <cell r="U208">
            <v>100</v>
          </cell>
          <cell r="V208">
            <v>100</v>
          </cell>
          <cell r="W208">
            <v>100</v>
          </cell>
          <cell r="X208">
            <v>100</v>
          </cell>
          <cell r="Y208">
            <v>0</v>
          </cell>
          <cell r="Z208">
            <v>0</v>
          </cell>
          <cell r="AA208">
            <v>0</v>
          </cell>
          <cell r="AB208">
            <v>0</v>
          </cell>
          <cell r="AC208">
            <v>0</v>
          </cell>
          <cell r="AD208">
            <v>0</v>
          </cell>
          <cell r="AE208">
            <v>0</v>
          </cell>
          <cell r="AF208">
            <v>0</v>
          </cell>
          <cell r="AG208">
            <v>0</v>
          </cell>
          <cell r="AH208" t="str">
            <v>Martha Imelda  Linero Deluque</v>
          </cell>
          <cell r="AI208" t="str">
            <v>mlinero@minsalud.gov.co</v>
          </cell>
          <cell r="AJ208">
            <v>60</v>
          </cell>
          <cell r="AK208">
            <v>0</v>
          </cell>
          <cell r="AL208">
            <v>0</v>
          </cell>
        </row>
        <row r="209">
          <cell r="A209">
            <v>5374</v>
          </cell>
          <cell r="B209" t="str">
            <v>Todos por un Nuevo País</v>
          </cell>
          <cell r="C209" t="str">
            <v>Movilidad social</v>
          </cell>
          <cell r="D209" t="str">
            <v>Garantizar los mínimos vitales y avanzar en el fortalecimiento de las capacidades de la población en pobreza extrema para su efectiva inclusión social y productiva (Sistema de Promoción Social).</v>
          </cell>
          <cell r="E209" t="str">
            <v>Salud y Protección</v>
          </cell>
          <cell r="F209" t="str">
            <v>Ministerio de Salud</v>
          </cell>
          <cell r="G209" t="str">
            <v>Salud Pública y promoción social</v>
          </cell>
          <cell r="H209">
            <v>5374</v>
          </cell>
          <cell r="I209" t="str">
            <v>Porcentaje de mujeres gestantes inscritas en las modalidades de educación inicial en el marco de la atención integral que reciben atención del parto institucional o cesárea.</v>
          </cell>
          <cell r="J209" t="str">
            <v>Producto</v>
          </cell>
          <cell r="K209" t="str">
            <v>Transversal</v>
          </cell>
          <cell r="L209" t="str">
            <v>NO</v>
          </cell>
          <cell r="M209" t="str">
            <v>SI</v>
          </cell>
          <cell r="N209" t="str">
            <v>NO</v>
          </cell>
          <cell r="O209" t="str">
            <v>SI</v>
          </cell>
          <cell r="P209" t="str">
            <v>Porcentaje</v>
          </cell>
          <cell r="Q209" t="str">
            <v>Trimestral</v>
          </cell>
          <cell r="R209" t="str">
            <v>Capacidad</v>
          </cell>
          <cell r="S209">
            <v>0</v>
          </cell>
          <cell r="T209">
            <v>95</v>
          </cell>
          <cell r="U209">
            <v>95</v>
          </cell>
          <cell r="V209">
            <v>97</v>
          </cell>
          <cell r="W209">
            <v>99</v>
          </cell>
          <cell r="X209">
            <v>99</v>
          </cell>
          <cell r="Y209">
            <v>0</v>
          </cell>
          <cell r="Z209">
            <v>0</v>
          </cell>
          <cell r="AA209">
            <v>0</v>
          </cell>
          <cell r="AB209">
            <v>0</v>
          </cell>
          <cell r="AC209">
            <v>0</v>
          </cell>
          <cell r="AD209">
            <v>0</v>
          </cell>
          <cell r="AE209">
            <v>0</v>
          </cell>
          <cell r="AF209">
            <v>0</v>
          </cell>
          <cell r="AG209">
            <v>0</v>
          </cell>
          <cell r="AH209" t="str">
            <v>Martha Imelda  Linero Deluque</v>
          </cell>
          <cell r="AI209" t="str">
            <v>mlinero@minsalud.gov.co</v>
          </cell>
          <cell r="AJ209">
            <v>60</v>
          </cell>
          <cell r="AK209">
            <v>0</v>
          </cell>
          <cell r="AL209">
            <v>0</v>
          </cell>
        </row>
        <row r="210">
          <cell r="A210">
            <v>5375</v>
          </cell>
          <cell r="B210" t="str">
            <v>Todos por un Nuevo País</v>
          </cell>
          <cell r="C210" t="str">
            <v>Movilidad social</v>
          </cell>
          <cell r="D210" t="str">
            <v>Garantizar los mínimos vitales y avanzar en el fortalecimiento de las capacidades de la población en pobreza extrema para su efectiva inclusión social y productiva (Sistema de Promoción Social).</v>
          </cell>
          <cell r="E210" t="str">
            <v>Salud y Protección</v>
          </cell>
          <cell r="F210" t="str">
            <v>Ministerio de Salud</v>
          </cell>
          <cell r="G210" t="str">
            <v>Salud Pública y promoción social</v>
          </cell>
          <cell r="H210">
            <v>5375</v>
          </cell>
          <cell r="I210" t="str">
            <v>Porcentaje de niños y niñas en primera infancia atendidos en educación inicial en el marco de la atención integral con afiliación vigente al Sistema General de Seguridad Social en Salud</v>
          </cell>
          <cell r="J210" t="str">
            <v>Producto</v>
          </cell>
          <cell r="K210" t="str">
            <v>Transversal</v>
          </cell>
          <cell r="L210" t="str">
            <v>NO</v>
          </cell>
          <cell r="M210" t="str">
            <v>SI</v>
          </cell>
          <cell r="N210" t="str">
            <v>NO</v>
          </cell>
          <cell r="O210" t="str">
            <v>SI</v>
          </cell>
          <cell r="P210" t="str">
            <v>Porcentaje</v>
          </cell>
          <cell r="Q210" t="str">
            <v>Trimestral</v>
          </cell>
          <cell r="R210" t="str">
            <v>Stock</v>
          </cell>
          <cell r="S210">
            <v>0</v>
          </cell>
          <cell r="T210">
            <v>95</v>
          </cell>
          <cell r="U210">
            <v>100</v>
          </cell>
          <cell r="V210">
            <v>100</v>
          </cell>
          <cell r="W210">
            <v>100</v>
          </cell>
          <cell r="X210">
            <v>0</v>
          </cell>
          <cell r="Y210">
            <v>0</v>
          </cell>
          <cell r="Z210">
            <v>0</v>
          </cell>
          <cell r="AA210">
            <v>0</v>
          </cell>
          <cell r="AB210">
            <v>0</v>
          </cell>
          <cell r="AC210">
            <v>0</v>
          </cell>
          <cell r="AD210">
            <v>0</v>
          </cell>
          <cell r="AE210">
            <v>0</v>
          </cell>
          <cell r="AF210">
            <v>0</v>
          </cell>
          <cell r="AG210">
            <v>0</v>
          </cell>
          <cell r="AH210" t="str">
            <v>Lía Marcela Güiza Castillo</v>
          </cell>
          <cell r="AI210" t="str">
            <v>lguiza@minsalud.gov.co</v>
          </cell>
          <cell r="AJ210">
            <v>60</v>
          </cell>
          <cell r="AK210">
            <v>0</v>
          </cell>
          <cell r="AL210">
            <v>0</v>
          </cell>
        </row>
        <row r="211">
          <cell r="A211">
            <v>5376</v>
          </cell>
          <cell r="B211" t="str">
            <v>Todos por un Nuevo País</v>
          </cell>
          <cell r="C211" t="str">
            <v>Movilidad social</v>
          </cell>
          <cell r="D211" t="str">
            <v>Garantizar los mínimos vitales y avanzar en el fortalecimiento de las capacidades de la población en pobreza extrema para su efectiva inclusión social y productiva (Sistema de Promoción Social).</v>
          </cell>
          <cell r="E211" t="str">
            <v>Salud y Protección</v>
          </cell>
          <cell r="F211" t="str">
            <v>Ministerio de Salud</v>
          </cell>
          <cell r="G211" t="str">
            <v>Salud Pública y promoción social</v>
          </cell>
          <cell r="H211">
            <v>5376</v>
          </cell>
          <cell r="I211" t="str">
            <v>Porcentaje de mujeres gestantes inscritas en las modalidades de educación inicial en el marco de la atención integral con afiliación vigente al Sistema General de Seguridad Social en Salud</v>
          </cell>
          <cell r="J211" t="str">
            <v>Producto</v>
          </cell>
          <cell r="K211" t="str">
            <v>Transversal</v>
          </cell>
          <cell r="L211" t="str">
            <v>NO</v>
          </cell>
          <cell r="M211" t="str">
            <v>SI</v>
          </cell>
          <cell r="N211" t="str">
            <v>NO</v>
          </cell>
          <cell r="O211" t="str">
            <v>SI</v>
          </cell>
          <cell r="P211" t="str">
            <v>Porcentaje</v>
          </cell>
          <cell r="Q211" t="str">
            <v>Trimestral</v>
          </cell>
          <cell r="R211" t="str">
            <v>Stock</v>
          </cell>
          <cell r="S211">
            <v>0</v>
          </cell>
          <cell r="T211">
            <v>100</v>
          </cell>
          <cell r="U211">
            <v>100</v>
          </cell>
          <cell r="V211">
            <v>100</v>
          </cell>
          <cell r="W211">
            <v>100</v>
          </cell>
          <cell r="X211">
            <v>100</v>
          </cell>
          <cell r="Y211">
            <v>0</v>
          </cell>
          <cell r="Z211">
            <v>0</v>
          </cell>
          <cell r="AA211">
            <v>0</v>
          </cell>
          <cell r="AB211">
            <v>0</v>
          </cell>
          <cell r="AC211">
            <v>0</v>
          </cell>
          <cell r="AD211">
            <v>0</v>
          </cell>
          <cell r="AE211">
            <v>0</v>
          </cell>
          <cell r="AF211">
            <v>0</v>
          </cell>
          <cell r="AG211">
            <v>0</v>
          </cell>
          <cell r="AH211" t="str">
            <v>Lía Marcela Güiza Castillo</v>
          </cell>
          <cell r="AI211" t="str">
            <v>lguiza@minsalud.gov.co</v>
          </cell>
          <cell r="AJ211">
            <v>60</v>
          </cell>
          <cell r="AK211">
            <v>0</v>
          </cell>
          <cell r="AL211">
            <v>0</v>
          </cell>
        </row>
        <row r="212">
          <cell r="A212">
            <v>4979</v>
          </cell>
          <cell r="B212" t="str">
            <v>Todos por un Nuevo País</v>
          </cell>
          <cell r="C212" t="str">
            <v>Movilidad social</v>
          </cell>
          <cell r="D212" t="str">
            <v>Garantizar los mínimos vitales y avanzar en el fortalecimiento de las capacidades de la población en pobreza extrema para su efectiva inclusión social y productiva (Sistema de Promoción Social).</v>
          </cell>
          <cell r="E212" t="str">
            <v>Salud y Protección</v>
          </cell>
          <cell r="F212" t="str">
            <v>Ministerio de Salud</v>
          </cell>
          <cell r="G212" t="str">
            <v>Salud Pública y promoción social</v>
          </cell>
          <cell r="H212">
            <v>4979</v>
          </cell>
          <cell r="I212" t="str">
            <v>Municipios integrados al Observatorio Nacional de Convivencia y Protección de la Vida</v>
          </cell>
          <cell r="J212" t="str">
            <v>Producto</v>
          </cell>
          <cell r="K212" t="str">
            <v>Sectorial</v>
          </cell>
          <cell r="L212" t="str">
            <v>SI</v>
          </cell>
          <cell r="M212" t="str">
            <v>SI</v>
          </cell>
          <cell r="N212" t="str">
            <v>NO</v>
          </cell>
          <cell r="O212" t="str">
            <v>SI</v>
          </cell>
          <cell r="P212" t="str">
            <v>Número de municipios</v>
          </cell>
          <cell r="Q212" t="str">
            <v>Anual</v>
          </cell>
          <cell r="R212" t="str">
            <v>Acumulado</v>
          </cell>
          <cell r="S212">
            <v>0</v>
          </cell>
          <cell r="T212">
            <v>0</v>
          </cell>
          <cell r="U212">
            <v>8</v>
          </cell>
          <cell r="V212">
            <v>12</v>
          </cell>
          <cell r="W212">
            <v>12</v>
          </cell>
          <cell r="X212">
            <v>32</v>
          </cell>
          <cell r="Y212">
            <v>0</v>
          </cell>
          <cell r="Z212">
            <v>0</v>
          </cell>
          <cell r="AA212">
            <v>0</v>
          </cell>
          <cell r="AB212">
            <v>0</v>
          </cell>
          <cell r="AC212">
            <v>0</v>
          </cell>
          <cell r="AD212">
            <v>0</v>
          </cell>
          <cell r="AE212" t="str">
            <v>Dada la necesidad de construir la herramienta de medición para la línea de base de convivencia social y cultura ciudadana que servirá para los Laboratorios y hará parte de los indicadores que registrará el Observatorio, se procedió a fusionar este proceso</v>
          </cell>
          <cell r="AF212">
            <v>42490.208333333299</v>
          </cell>
          <cell r="AG212">
            <v>42501.631644062501</v>
          </cell>
          <cell r="AH212" t="str">
            <v>Ana María  Peñuela Poveda</v>
          </cell>
          <cell r="AI212" t="str">
            <v>apenuela@minsalud.gov.co</v>
          </cell>
          <cell r="AJ212">
            <v>60</v>
          </cell>
          <cell r="AK212">
            <v>0</v>
          </cell>
          <cell r="AL212">
            <v>0</v>
          </cell>
        </row>
        <row r="213">
          <cell r="A213">
            <v>4980</v>
          </cell>
          <cell r="B213" t="str">
            <v>Todos por un Nuevo País</v>
          </cell>
          <cell r="C213" t="str">
            <v>Movilidad social</v>
          </cell>
          <cell r="D213" t="str">
            <v>Garantizar los mínimos vitales y avanzar en el fortalecimiento de las capacidades de la población en pobreza extrema para su efectiva inclusión social y productiva (Sistema de Promoción Social).</v>
          </cell>
          <cell r="E213" t="str">
            <v>Salud y Protección</v>
          </cell>
          <cell r="F213" t="str">
            <v>Ministerio de Salud</v>
          </cell>
          <cell r="G213" t="str">
            <v>Salud Pública y promoción social</v>
          </cell>
          <cell r="H213">
            <v>4980</v>
          </cell>
          <cell r="I213" t="str">
            <v>Municipios que implementan acciones para la promoción de la convivencia social en sus Planes Integrales de Seguridad y Convivencia Ciudadana</v>
          </cell>
          <cell r="J213" t="str">
            <v>Producto</v>
          </cell>
          <cell r="K213" t="str">
            <v>Sectorial</v>
          </cell>
          <cell r="L213" t="str">
            <v>SI</v>
          </cell>
          <cell r="M213" t="str">
            <v>SI</v>
          </cell>
          <cell r="N213" t="str">
            <v>NO</v>
          </cell>
          <cell r="O213" t="str">
            <v>SI</v>
          </cell>
          <cell r="P213" t="str">
            <v>Número de municipios</v>
          </cell>
          <cell r="Q213" t="str">
            <v>Anual</v>
          </cell>
          <cell r="R213" t="str">
            <v>Acumulado</v>
          </cell>
          <cell r="S213">
            <v>0</v>
          </cell>
          <cell r="T213">
            <v>0</v>
          </cell>
          <cell r="U213">
            <v>14</v>
          </cell>
          <cell r="V213">
            <v>25</v>
          </cell>
          <cell r="W213">
            <v>25</v>
          </cell>
          <cell r="X213">
            <v>64</v>
          </cell>
          <cell r="Y213">
            <v>0</v>
          </cell>
          <cell r="Z213">
            <v>0</v>
          </cell>
          <cell r="AA213">
            <v>0</v>
          </cell>
          <cell r="AB213">
            <v>0</v>
          </cell>
          <cell r="AC213">
            <v>0</v>
          </cell>
          <cell r="AD213">
            <v>0</v>
          </cell>
          <cell r="AE213" t="str">
            <v>Jornada de orientación técnica para la implementación de los Lineamientos de Promoción de la Convivencia Social, a las entidades territoriales departamentales, distritales y ciudades capitales, mediante video conferencia, en la que se desarrollaron los si</v>
          </cell>
          <cell r="AF213">
            <v>42490.208333333299</v>
          </cell>
          <cell r="AG213">
            <v>42501.389324224503</v>
          </cell>
          <cell r="AH213" t="str">
            <v>Ana María  Peñuela Poveda</v>
          </cell>
          <cell r="AI213" t="str">
            <v>apenuela@minsalud.gov.co</v>
          </cell>
          <cell r="AJ213">
            <v>90</v>
          </cell>
          <cell r="AK213">
            <v>0</v>
          </cell>
          <cell r="AL213">
            <v>0</v>
          </cell>
        </row>
        <row r="214">
          <cell r="A214">
            <v>5136</v>
          </cell>
          <cell r="B214" t="str">
            <v>Todos por un Nuevo País</v>
          </cell>
          <cell r="C214" t="str">
            <v>Movilidad social</v>
          </cell>
          <cell r="D214" t="str">
            <v>Garantizar los mínimos vitales y avanzar en el fortalecimiento de las capacidades de la población en pobreza extrema para su efectiva inclusión social y productiva (Sistema de Promoción Social).</v>
          </cell>
          <cell r="E214" t="str">
            <v>Salud y Protección</v>
          </cell>
          <cell r="F214" t="str">
            <v>Ministerio de Salud</v>
          </cell>
          <cell r="G214" t="str">
            <v>Salud Pública y promoción social</v>
          </cell>
          <cell r="H214">
            <v>5136</v>
          </cell>
          <cell r="I214" t="str">
            <v>Víctimas con atención psicosocial en modalidad individual, familiar, comunitaria y/o grupal</v>
          </cell>
          <cell r="J214" t="str">
            <v>Producto</v>
          </cell>
          <cell r="K214" t="str">
            <v>Sectorial</v>
          </cell>
          <cell r="L214" t="str">
            <v>SI</v>
          </cell>
          <cell r="M214" t="str">
            <v>SI</v>
          </cell>
          <cell r="N214" t="str">
            <v>NO</v>
          </cell>
          <cell r="O214" t="str">
            <v>SI</v>
          </cell>
          <cell r="P214" t="str">
            <v>Personas víctimas</v>
          </cell>
          <cell r="Q214" t="str">
            <v>Anual</v>
          </cell>
          <cell r="R214" t="str">
            <v>Acumulado</v>
          </cell>
          <cell r="S214">
            <v>100000</v>
          </cell>
          <cell r="T214">
            <v>75000</v>
          </cell>
          <cell r="U214">
            <v>96666</v>
          </cell>
          <cell r="V214">
            <v>101666</v>
          </cell>
          <cell r="W214">
            <v>106668</v>
          </cell>
          <cell r="X214">
            <v>490000</v>
          </cell>
          <cell r="Y214">
            <v>0</v>
          </cell>
          <cell r="Z214">
            <v>0</v>
          </cell>
          <cell r="AA214">
            <v>0</v>
          </cell>
          <cell r="AB214">
            <v>0</v>
          </cell>
          <cell r="AC214">
            <v>0</v>
          </cell>
          <cell r="AD214">
            <v>0</v>
          </cell>
          <cell r="AE214" t="str">
            <v xml:space="preserve">Ministerio de Salud: Adopción de la Resolución de Distribución de recursos para la implementación del Papsivi en 8 entidades territoriales priorizadas, así como los "Lineamientos técnicos para apoyar la financiación de los gastos derivados del proceso de </v>
          </cell>
          <cell r="AF214">
            <v>42490.208333333299</v>
          </cell>
          <cell r="AG214">
            <v>42501.6360257755</v>
          </cell>
          <cell r="AH214" t="str">
            <v>Juan Pablo Corredor Pongutá</v>
          </cell>
          <cell r="AI214" t="str">
            <v>jpcorredor@minsalud.gov.co</v>
          </cell>
          <cell r="AJ214">
            <v>90</v>
          </cell>
          <cell r="AK214">
            <v>0</v>
          </cell>
          <cell r="AL214">
            <v>0</v>
          </cell>
        </row>
        <row r="215">
          <cell r="A215">
            <v>5137</v>
          </cell>
          <cell r="B215" t="str">
            <v>Todos por un Nuevo País</v>
          </cell>
          <cell r="C215" t="str">
            <v>Movilidad social</v>
          </cell>
          <cell r="D215" t="str">
            <v>Garantizar los mínimos vitales y avanzar en el fortalecimiento de las capacidades de la población en pobreza extrema para su efectiva inclusión social y productiva (Sistema de Promoción Social).</v>
          </cell>
          <cell r="E215" t="str">
            <v>Salud y Protección</v>
          </cell>
          <cell r="F215" t="str">
            <v>Ministerio de Salud</v>
          </cell>
          <cell r="G215" t="str">
            <v>Salud Pública y promoción social</v>
          </cell>
          <cell r="H215">
            <v>5137</v>
          </cell>
          <cell r="I215" t="str">
            <v>Casos reportados de enfermedades trasmitidas por alimentos</v>
          </cell>
          <cell r="J215" t="str">
            <v>Resultado</v>
          </cell>
          <cell r="K215" t="str">
            <v>Sectorial</v>
          </cell>
          <cell r="L215" t="str">
            <v>SI</v>
          </cell>
          <cell r="M215" t="str">
            <v>SI</v>
          </cell>
          <cell r="N215" t="str">
            <v>NO</v>
          </cell>
          <cell r="O215" t="str">
            <v>SI</v>
          </cell>
          <cell r="P215" t="str">
            <v>Brotes de Enfermedades</v>
          </cell>
          <cell r="Q215" t="str">
            <v>Anual</v>
          </cell>
          <cell r="R215" t="str">
            <v>Reducción</v>
          </cell>
          <cell r="S215">
            <v>1102</v>
          </cell>
          <cell r="T215">
            <v>1100</v>
          </cell>
          <cell r="U215">
            <v>1100</v>
          </cell>
          <cell r="V215">
            <v>1100</v>
          </cell>
          <cell r="W215">
            <v>1100</v>
          </cell>
          <cell r="X215">
            <v>1100</v>
          </cell>
          <cell r="Y215">
            <v>0</v>
          </cell>
          <cell r="Z215">
            <v>0</v>
          </cell>
          <cell r="AA215">
            <v>0</v>
          </cell>
          <cell r="AB215">
            <v>0</v>
          </cell>
          <cell r="AC215">
            <v>0</v>
          </cell>
          <cell r="AD215">
            <v>0</v>
          </cell>
          <cell r="AE215" t="str">
            <v>Durante el mes de marzo se notificaron por las entidades territoriales; 1574 casos y 106 brotes según publicación del Boletín Epidemiológico Semanal de la Dirección de Vigilancia y Análisis del Riesgo en Salud Pública - Instituto Nacional de Salud, semana</v>
          </cell>
          <cell r="AF215">
            <v>42460.208333333299</v>
          </cell>
          <cell r="AG215">
            <v>42493.576485335601</v>
          </cell>
          <cell r="AH215" t="str">
            <v>Elkin de Jesus Osorio Saldarriaga</v>
          </cell>
          <cell r="AI215" t="str">
            <v>eosorio@minsalud.gov.co</v>
          </cell>
          <cell r="AJ215">
            <v>0</v>
          </cell>
          <cell r="AK215">
            <v>0</v>
          </cell>
          <cell r="AL215">
            <v>0</v>
          </cell>
        </row>
        <row r="216">
          <cell r="A216">
            <v>5141</v>
          </cell>
          <cell r="B216" t="str">
            <v>Todos por un Nuevo País</v>
          </cell>
          <cell r="C216" t="str">
            <v>Movilidad social</v>
          </cell>
          <cell r="D216" t="str">
            <v>Garantizar los mínimos vitales y avanzar en el fortalecimiento de las capacidades de la población en pobreza extrema para su efectiva inclusión social y productiva (Sistema de Promoción Social).</v>
          </cell>
          <cell r="E216" t="str">
            <v>Salud y Protección</v>
          </cell>
          <cell r="F216" t="str">
            <v>Ministerio de Salud</v>
          </cell>
          <cell r="G216" t="str">
            <v>Salud Pública y promoción social</v>
          </cell>
          <cell r="H216">
            <v>5141</v>
          </cell>
          <cell r="I216" t="str">
            <v>Instrumentos regulatorios para la prevención del exceso de peso</v>
          </cell>
          <cell r="J216" t="str">
            <v>Producto</v>
          </cell>
          <cell r="K216" t="str">
            <v>Sectorial</v>
          </cell>
          <cell r="L216" t="str">
            <v>SI</v>
          </cell>
          <cell r="M216" t="str">
            <v>NO</v>
          </cell>
          <cell r="N216" t="str">
            <v>NO</v>
          </cell>
          <cell r="O216" t="str">
            <v>SI</v>
          </cell>
          <cell r="P216" t="str">
            <v>Instrumentos Regulatorios</v>
          </cell>
          <cell r="Q216" t="str">
            <v>Anual</v>
          </cell>
          <cell r="R216" t="str">
            <v>Acumulado</v>
          </cell>
          <cell r="S216">
            <v>0</v>
          </cell>
          <cell r="T216">
            <v>0</v>
          </cell>
          <cell r="U216">
            <v>1</v>
          </cell>
          <cell r="V216">
            <v>1</v>
          </cell>
          <cell r="W216">
            <v>2</v>
          </cell>
          <cell r="X216">
            <v>4</v>
          </cell>
          <cell r="Y216">
            <v>0</v>
          </cell>
          <cell r="Z216">
            <v>0</v>
          </cell>
          <cell r="AA216">
            <v>0</v>
          </cell>
          <cell r="AB216">
            <v>0</v>
          </cell>
          <cell r="AC216">
            <v>0</v>
          </cell>
          <cell r="AD216">
            <v>0</v>
          </cell>
          <cell r="AE216" t="str">
            <v>Continua la gestión para la aprobación y reglamentación de 2 proyectos: 1. Proyecto de modificación de la resolución 2121 de 2010, “Por la cual se definen los indicadores antropométricos, los patrones de referencia y los puntos de corte para la clasificac</v>
          </cell>
          <cell r="AF216">
            <v>42490.208333333299</v>
          </cell>
          <cell r="AG216">
            <v>42499.7472033218</v>
          </cell>
          <cell r="AH216" t="str">
            <v>Elkin de Jesus Osorio Saldarriaga</v>
          </cell>
          <cell r="AI216" t="str">
            <v>eosorio@minsalud.gov.co</v>
          </cell>
          <cell r="AJ216">
            <v>0</v>
          </cell>
          <cell r="AK216">
            <v>0</v>
          </cell>
          <cell r="AL216">
            <v>0</v>
          </cell>
        </row>
        <row r="217">
          <cell r="A217">
            <v>5240</v>
          </cell>
          <cell r="B217" t="str">
            <v>Todos por un Nuevo País</v>
          </cell>
          <cell r="C217" t="str">
            <v>Movilidad social</v>
          </cell>
          <cell r="D217" t="str">
            <v>Garantizar los mínimos vitales y avanzar en el fortalecimiento de las capacidades de la población en pobreza extrema para su efectiva inclusión social y productiva (Sistema de Promoción Social).</v>
          </cell>
          <cell r="E217" t="str">
            <v>Salud y Protección</v>
          </cell>
          <cell r="F217" t="str">
            <v>Ministerio de Salud</v>
          </cell>
          <cell r="G217" t="str">
            <v>Salud Pública y promoción social</v>
          </cell>
          <cell r="H217">
            <v>5240</v>
          </cell>
          <cell r="I217" t="str">
            <v>Municipios con la estrategia de prevención de embarazo en la adolescencia implementada</v>
          </cell>
          <cell r="J217" t="str">
            <v>Producto</v>
          </cell>
          <cell r="K217" t="str">
            <v>Transversal</v>
          </cell>
          <cell r="L217" t="str">
            <v>NO</v>
          </cell>
          <cell r="M217" t="str">
            <v>SI</v>
          </cell>
          <cell r="N217" t="str">
            <v>NO</v>
          </cell>
          <cell r="O217" t="str">
            <v>SI</v>
          </cell>
          <cell r="P217" t="str">
            <v>Municipios</v>
          </cell>
          <cell r="Q217" t="str">
            <v>Semestral</v>
          </cell>
          <cell r="R217" t="str">
            <v>Capacidad</v>
          </cell>
          <cell r="S217">
            <v>192</v>
          </cell>
          <cell r="T217">
            <v>62</v>
          </cell>
          <cell r="U217">
            <v>121</v>
          </cell>
          <cell r="V217">
            <v>182</v>
          </cell>
          <cell r="W217">
            <v>245</v>
          </cell>
          <cell r="X217">
            <v>245</v>
          </cell>
          <cell r="Y217">
            <v>0</v>
          </cell>
          <cell r="Z217">
            <v>0</v>
          </cell>
          <cell r="AA217">
            <v>0</v>
          </cell>
          <cell r="AB217">
            <v>0</v>
          </cell>
          <cell r="AC217">
            <v>0</v>
          </cell>
          <cell r="AD217">
            <v>0</v>
          </cell>
          <cell r="AE217" t="str">
            <v>En el marco del Convenio de Cooperacion entre el Ministerio de Salud y Proteccion Social y La Organización Internacional para las Migraciones se asignan gestores territoriales para los departamentos y municipios (210) a cargo del Minsalud en la estrategia</v>
          </cell>
          <cell r="AF217">
            <v>42400.208333333299</v>
          </cell>
          <cell r="AG217">
            <v>42501.631185185201</v>
          </cell>
          <cell r="AH217" t="str">
            <v>Ricardo Luque</v>
          </cell>
          <cell r="AI217" t="str">
            <v>rluque@minsalud.gov.co</v>
          </cell>
          <cell r="AJ217">
            <v>30</v>
          </cell>
          <cell r="AK217">
            <v>0</v>
          </cell>
          <cell r="AL217">
            <v>0</v>
          </cell>
        </row>
        <row r="218">
          <cell r="A218">
            <v>4811</v>
          </cell>
          <cell r="B218" t="str">
            <v>Todos por un Nuevo País</v>
          </cell>
          <cell r="C218" t="str">
            <v>Movilidad social</v>
          </cell>
          <cell r="D218" t="str">
            <v>Garantizar los mínimos vitales y avanzar en el fortalecimiento de las capacidades de la población en pobreza extrema para su efectiva inclusión social y productiva (Sistema de Promoción Social).</v>
          </cell>
          <cell r="E218" t="str">
            <v>Salud y Protección</v>
          </cell>
          <cell r="F218" t="str">
            <v>Ministerio de Salud</v>
          </cell>
          <cell r="G218" t="str">
            <v>Salud Pública y promoción social</v>
          </cell>
          <cell r="H218">
            <v>4811</v>
          </cell>
          <cell r="I218" t="str">
            <v>Cobertura de vacunación en menores de un año con terceras dosis de pentavalente</v>
          </cell>
          <cell r="J218" t="str">
            <v>Producto</v>
          </cell>
          <cell r="K218" t="str">
            <v>Sectorial</v>
          </cell>
          <cell r="L218" t="str">
            <v>SI</v>
          </cell>
          <cell r="M218" t="str">
            <v>SI</v>
          </cell>
          <cell r="N218" t="str">
            <v>NO</v>
          </cell>
          <cell r="O218" t="str">
            <v>SI</v>
          </cell>
          <cell r="P218" t="str">
            <v>Porcentaje</v>
          </cell>
          <cell r="Q218" t="str">
            <v>Mensual</v>
          </cell>
          <cell r="R218" t="str">
            <v>Flujo</v>
          </cell>
          <cell r="S218">
            <v>90</v>
          </cell>
          <cell r="T218">
            <v>95</v>
          </cell>
          <cell r="U218">
            <v>95</v>
          </cell>
          <cell r="V218">
            <v>95</v>
          </cell>
          <cell r="W218">
            <v>95</v>
          </cell>
          <cell r="X218">
            <v>95</v>
          </cell>
          <cell r="Y218">
            <v>22.9</v>
          </cell>
          <cell r="Z218">
            <v>24.105</v>
          </cell>
          <cell r="AA218">
            <v>91.3</v>
          </cell>
          <cell r="AB218">
            <v>96.105000000000004</v>
          </cell>
          <cell r="AC218">
            <v>42460.208333333299</v>
          </cell>
          <cell r="AD218">
            <v>42501.644300462998</v>
          </cell>
          <cell r="AE218" t="str">
            <v xml:space="preserve">La cobertura a nivel nacional para marzo es de 22,9% y corresponde a 168,218 dosis suministradas a menores de 1 año de edad. </v>
          </cell>
          <cell r="AF218">
            <v>42460.208333333299</v>
          </cell>
          <cell r="AG218">
            <v>42501.644300312502</v>
          </cell>
          <cell r="AH218" t="str">
            <v>Diego Alejandro  García Londoño</v>
          </cell>
          <cell r="AI218" t="str">
            <v>dgarcial@minsalud.gov.co</v>
          </cell>
          <cell r="AJ218">
            <v>30</v>
          </cell>
          <cell r="AK218">
            <v>42490.208333333299</v>
          </cell>
          <cell r="AL218">
            <v>-13</v>
          </cell>
        </row>
        <row r="219">
          <cell r="A219">
            <v>4812</v>
          </cell>
          <cell r="B219" t="str">
            <v>Todos por un Nuevo País</v>
          </cell>
          <cell r="C219" t="str">
            <v>Movilidad social</v>
          </cell>
          <cell r="D219" t="str">
            <v>Garantizar los mínimos vitales y avanzar en el fortalecimiento de las capacidades de la población en pobreza extrema para su efectiva inclusión social y productiva (Sistema de Promoción Social).</v>
          </cell>
          <cell r="E219" t="str">
            <v>Salud y Protección</v>
          </cell>
          <cell r="F219" t="str">
            <v>Ministerio de Salud</v>
          </cell>
          <cell r="G219" t="str">
            <v>Salud Pública y promoción social</v>
          </cell>
          <cell r="H219">
            <v>4812</v>
          </cell>
          <cell r="I219" t="str">
            <v>Cobertura de vacunación en niños de un año de edad con triple viral</v>
          </cell>
          <cell r="J219" t="str">
            <v>Producto</v>
          </cell>
          <cell r="K219" t="str">
            <v>Sectorial</v>
          </cell>
          <cell r="L219" t="str">
            <v>SI</v>
          </cell>
          <cell r="M219" t="str">
            <v>SI</v>
          </cell>
          <cell r="N219" t="str">
            <v>NO</v>
          </cell>
          <cell r="O219" t="str">
            <v>SI</v>
          </cell>
          <cell r="P219" t="str">
            <v>Porcentaje</v>
          </cell>
          <cell r="Q219" t="str">
            <v>Mensual</v>
          </cell>
          <cell r="R219" t="str">
            <v>Flujo</v>
          </cell>
          <cell r="S219">
            <v>91</v>
          </cell>
          <cell r="T219">
            <v>95</v>
          </cell>
          <cell r="U219">
            <v>95</v>
          </cell>
          <cell r="V219">
            <v>95</v>
          </cell>
          <cell r="W219">
            <v>95</v>
          </cell>
          <cell r="X219">
            <v>95</v>
          </cell>
          <cell r="Y219">
            <v>22.9</v>
          </cell>
          <cell r="Z219">
            <v>24.105</v>
          </cell>
          <cell r="AA219">
            <v>94</v>
          </cell>
          <cell r="AB219">
            <v>98.947000000000003</v>
          </cell>
          <cell r="AC219">
            <v>42460.208333333299</v>
          </cell>
          <cell r="AD219">
            <v>42501.644081597202</v>
          </cell>
          <cell r="AE219" t="str">
            <v>La cobertura nacional de 22,9% corresponde a 170,685 niños y niñas vacunadas con Triple viral al año de edad</v>
          </cell>
          <cell r="AF219">
            <v>42460.208333333299</v>
          </cell>
          <cell r="AG219">
            <v>42501.6440814815</v>
          </cell>
          <cell r="AH219" t="str">
            <v>Diego Alejandro  García Londoño</v>
          </cell>
          <cell r="AI219" t="str">
            <v>dgarcial@minsalud.gov.co</v>
          </cell>
          <cell r="AJ219">
            <v>30</v>
          </cell>
          <cell r="AK219">
            <v>42490.208333333299</v>
          </cell>
          <cell r="AL219">
            <v>-13</v>
          </cell>
        </row>
        <row r="220">
          <cell r="A220">
            <v>4813</v>
          </cell>
          <cell r="B220" t="str">
            <v>Todos por un Nuevo País</v>
          </cell>
          <cell r="C220" t="str">
            <v>Movilidad social</v>
          </cell>
          <cell r="D220" t="str">
            <v>Garantizar los mínimos vitales y avanzar en el fortalecimiento de las capacidades de la población en pobreza extrema para su efectiva inclusión social y productiva (Sistema de Promoción Social).</v>
          </cell>
          <cell r="E220" t="str">
            <v>Salud y Protección</v>
          </cell>
          <cell r="F220" t="str">
            <v>Ministerio de Salud</v>
          </cell>
          <cell r="G220" t="str">
            <v>Salud Pública y promoción social</v>
          </cell>
          <cell r="H220">
            <v>4813</v>
          </cell>
          <cell r="I220" t="str">
            <v>Tasa de mortalidad por IRA en niños y niñas menores de 5 años</v>
          </cell>
          <cell r="J220" t="str">
            <v>Resultado</v>
          </cell>
          <cell r="K220" t="str">
            <v>Sectorial</v>
          </cell>
          <cell r="L220" t="str">
            <v>SI</v>
          </cell>
          <cell r="M220" t="str">
            <v>SI</v>
          </cell>
          <cell r="N220" t="str">
            <v>NO</v>
          </cell>
          <cell r="O220" t="str">
            <v>SI</v>
          </cell>
          <cell r="P220" t="str">
            <v>Tasa</v>
          </cell>
          <cell r="Q220" t="str">
            <v>Anual</v>
          </cell>
          <cell r="R220" t="str">
            <v>Reducción</v>
          </cell>
          <cell r="S220">
            <v>16.100000000000001</v>
          </cell>
          <cell r="T220">
            <v>15.2</v>
          </cell>
          <cell r="U220">
            <v>14.3</v>
          </cell>
          <cell r="V220">
            <v>13.5</v>
          </cell>
          <cell r="W220">
            <v>12.6</v>
          </cell>
          <cell r="X220">
            <v>12.6</v>
          </cell>
          <cell r="Y220">
            <v>0</v>
          </cell>
          <cell r="Z220">
            <v>0</v>
          </cell>
          <cell r="AA220">
            <v>0</v>
          </cell>
          <cell r="AB220">
            <v>0</v>
          </cell>
          <cell r="AC220">
            <v>0</v>
          </cell>
          <cell r="AD220">
            <v>0</v>
          </cell>
          <cell r="AE220" t="str">
            <v>Se realiza asistencia técnica para generación de capacidades en Boyacá,Guanía,Copacabana (Antioquía),Chocó, Buenaventura y Cartagena, que contemplaban la estrategia comunitaria e institucional del Programa IRA. Se preparó trabajo de articulación con el mu</v>
          </cell>
          <cell r="AF220">
            <v>42490.208333333299</v>
          </cell>
          <cell r="AG220">
            <v>42499.750560034699</v>
          </cell>
          <cell r="AH220" t="str">
            <v>Jose Fernando  Valderrama Vergara</v>
          </cell>
          <cell r="AI220" t="str">
            <v>jvalderrama@minsalud.gov.co</v>
          </cell>
          <cell r="AJ220">
            <v>540</v>
          </cell>
          <cell r="AK220">
            <v>0</v>
          </cell>
          <cell r="AL220">
            <v>0</v>
          </cell>
        </row>
        <row r="221">
          <cell r="A221">
            <v>4814</v>
          </cell>
          <cell r="B221" t="str">
            <v>Todos por un Nuevo País</v>
          </cell>
          <cell r="C221" t="str">
            <v>Movilidad social</v>
          </cell>
          <cell r="D221" t="str">
            <v>Garantizar los mínimos vitales y avanzar en el fortalecimiento de las capacidades de la población en pobreza extrema para su efectiva inclusión social y productiva (Sistema de Promoción Social).</v>
          </cell>
          <cell r="E221" t="str">
            <v>Salud y Protección</v>
          </cell>
          <cell r="F221" t="str">
            <v>Ministerio de Salud</v>
          </cell>
          <cell r="G221" t="str">
            <v>Salud Pública y promoción social</v>
          </cell>
          <cell r="H221">
            <v>4814</v>
          </cell>
          <cell r="I221" t="str">
            <v>Tasa de mortalidad por EDA en niños y niñas menores de 5 años</v>
          </cell>
          <cell r="J221" t="str">
            <v>Resultado</v>
          </cell>
          <cell r="K221" t="str">
            <v>Sectorial</v>
          </cell>
          <cell r="L221" t="str">
            <v>SI</v>
          </cell>
          <cell r="M221" t="str">
            <v>SI</v>
          </cell>
          <cell r="N221" t="str">
            <v>NO</v>
          </cell>
          <cell r="O221" t="str">
            <v>SI</v>
          </cell>
          <cell r="P221" t="str">
            <v>Tasa</v>
          </cell>
          <cell r="Q221" t="str">
            <v>Anual</v>
          </cell>
          <cell r="R221" t="str">
            <v>Reducción</v>
          </cell>
          <cell r="S221">
            <v>3.5</v>
          </cell>
          <cell r="T221">
            <v>3.1</v>
          </cell>
          <cell r="U221">
            <v>3.1</v>
          </cell>
          <cell r="V221">
            <v>3.1</v>
          </cell>
          <cell r="W221">
            <v>3.1</v>
          </cell>
          <cell r="X221">
            <v>3.1</v>
          </cell>
          <cell r="Y221">
            <v>0</v>
          </cell>
          <cell r="Z221">
            <v>0</v>
          </cell>
          <cell r="AA221">
            <v>0</v>
          </cell>
          <cell r="AB221">
            <v>0</v>
          </cell>
          <cell r="AC221">
            <v>0</v>
          </cell>
          <cell r="AD221">
            <v>0</v>
          </cell>
          <cell r="AE221" t="str">
            <v xml:space="preserve">Socialización de ruta de atención integral de EDA en 5 ET Priorizadas (Cartagena, Puerto Inírida, Popayán, Pasto y Buenaventura) y se dieron orientaciones para lograr una mayor visibilización de la EDA como causa prioritaria de mortalidad para sus Planes </v>
          </cell>
          <cell r="AF221">
            <v>42490.208333333299</v>
          </cell>
          <cell r="AG221">
            <v>42499.750973530099</v>
          </cell>
          <cell r="AH221" t="str">
            <v>Jose Fernando  Valderrama Vergara</v>
          </cell>
          <cell r="AI221" t="str">
            <v>jvalderrama@minsalud.gov.co</v>
          </cell>
          <cell r="AJ221">
            <v>540</v>
          </cell>
          <cell r="AK221">
            <v>0</v>
          </cell>
          <cell r="AL221">
            <v>0</v>
          </cell>
        </row>
        <row r="222">
          <cell r="A222">
            <v>4816</v>
          </cell>
          <cell r="B222" t="str">
            <v>Todos por un Nuevo País</v>
          </cell>
          <cell r="C222" t="str">
            <v>Movilidad social</v>
          </cell>
          <cell r="D222" t="str">
            <v>Garantizar los mínimos vitales y avanzar en el fortalecimiento de las capacidades de la población en pobreza extrema para su efectiva inclusión social y productiva (Sistema de Promoción Social).</v>
          </cell>
          <cell r="E222" t="str">
            <v>Salud y Protección</v>
          </cell>
          <cell r="F222" t="str">
            <v>Ministerio de Salud</v>
          </cell>
          <cell r="G222" t="str">
            <v>Salud Pública y promoción social</v>
          </cell>
          <cell r="H222">
            <v>4816</v>
          </cell>
          <cell r="I222" t="str">
            <v>Porcentaje de Entidades Territoriales que alcanzan al menos un 80 % de cobertura en 4 o más controles prenatales</v>
          </cell>
          <cell r="J222" t="str">
            <v>Producto</v>
          </cell>
          <cell r="K222" t="str">
            <v>Sectorial</v>
          </cell>
          <cell r="L222" t="str">
            <v>SI</v>
          </cell>
          <cell r="M222" t="str">
            <v>NO</v>
          </cell>
          <cell r="N222" t="str">
            <v>NO</v>
          </cell>
          <cell r="O222" t="str">
            <v>SI</v>
          </cell>
          <cell r="P222" t="str">
            <v>porcentaje</v>
          </cell>
          <cell r="Q222" t="str">
            <v>Anual</v>
          </cell>
          <cell r="R222" t="str">
            <v>Capacidad</v>
          </cell>
          <cell r="S222">
            <v>60.6</v>
          </cell>
          <cell r="T222">
            <v>72</v>
          </cell>
          <cell r="U222">
            <v>75</v>
          </cell>
          <cell r="V222">
            <v>78</v>
          </cell>
          <cell r="W222">
            <v>80</v>
          </cell>
          <cell r="X222">
            <v>80</v>
          </cell>
          <cell r="Y222">
            <v>0</v>
          </cell>
          <cell r="Z222">
            <v>0</v>
          </cell>
          <cell r="AA222">
            <v>0</v>
          </cell>
          <cell r="AB222">
            <v>0</v>
          </cell>
          <cell r="AC222">
            <v>0</v>
          </cell>
          <cell r="AD222">
            <v>0</v>
          </cell>
          <cell r="AE222"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22">
            <v>42490.208333333299</v>
          </cell>
          <cell r="AG222">
            <v>42501.603020023103</v>
          </cell>
          <cell r="AH222" t="str">
            <v>Ricardo Luque</v>
          </cell>
          <cell r="AI222" t="str">
            <v>rluque@minsalud.gov.co</v>
          </cell>
          <cell r="AJ222">
            <v>540</v>
          </cell>
          <cell r="AK222">
            <v>0</v>
          </cell>
          <cell r="AL222">
            <v>0</v>
          </cell>
        </row>
        <row r="223">
          <cell r="A223">
            <v>4978</v>
          </cell>
          <cell r="B223" t="str">
            <v>Todos por un Nuevo País</v>
          </cell>
          <cell r="C223" t="str">
            <v>Movilidad social</v>
          </cell>
          <cell r="D223" t="str">
            <v>Garantizar los mínimos vitales y avanzar en el fortalecimiento de las capacidades de la población en pobreza extrema para su efectiva inclusión social y productiva (Sistema de Promoción Social).</v>
          </cell>
          <cell r="E223" t="str">
            <v>Salud y Protección</v>
          </cell>
          <cell r="F223" t="str">
            <v>Ministerio de Salud</v>
          </cell>
          <cell r="G223" t="str">
            <v>Salud Pública y promoción social</v>
          </cell>
          <cell r="H223">
            <v>4978</v>
          </cell>
          <cell r="I223" t="str">
            <v>Municipios con Laboratorios de Convivencia Social y Cultura Ciudadana con énfasis en violencia intrafamiliar</v>
          </cell>
          <cell r="J223" t="str">
            <v>Producto</v>
          </cell>
          <cell r="K223" t="str">
            <v>Sectorial</v>
          </cell>
          <cell r="L223" t="str">
            <v>SI</v>
          </cell>
          <cell r="M223" t="str">
            <v>SI</v>
          </cell>
          <cell r="N223" t="str">
            <v>NO</v>
          </cell>
          <cell r="O223" t="str">
            <v>SI</v>
          </cell>
          <cell r="P223" t="str">
            <v>Número de municipios</v>
          </cell>
          <cell r="Q223" t="str">
            <v>Anual</v>
          </cell>
          <cell r="R223" t="str">
            <v>Acumulado</v>
          </cell>
          <cell r="S223">
            <v>0</v>
          </cell>
          <cell r="T223">
            <v>8</v>
          </cell>
          <cell r="U223">
            <v>8</v>
          </cell>
          <cell r="V223">
            <v>8</v>
          </cell>
          <cell r="W223">
            <v>8</v>
          </cell>
          <cell r="X223">
            <v>32</v>
          </cell>
          <cell r="Y223">
            <v>0</v>
          </cell>
          <cell r="Z223">
            <v>0</v>
          </cell>
          <cell r="AA223">
            <v>0</v>
          </cell>
          <cell r="AB223">
            <v>0</v>
          </cell>
          <cell r="AC223">
            <v>0</v>
          </cell>
          <cell r="AD223">
            <v>0</v>
          </cell>
          <cell r="AE223" t="str">
            <v xml:space="preserve">El documento de estudios previos ajuste para el concurso de méritos, para la selección de un operador que desarrolle los Laboratorios de convivencia social y cultura ciudadana, debió ser modificado para integrar los dos procesos contractuales adelantados </v>
          </cell>
          <cell r="AF223">
            <v>42490.208333333299</v>
          </cell>
          <cell r="AG223">
            <v>42501.393309409701</v>
          </cell>
          <cell r="AH223" t="str">
            <v>Ana María  Peñuela Poveda</v>
          </cell>
          <cell r="AI223" t="str">
            <v>apenuela@minsalud.gov.co</v>
          </cell>
          <cell r="AJ223">
            <v>15</v>
          </cell>
          <cell r="AK223">
            <v>0</v>
          </cell>
          <cell r="AL223">
            <v>0</v>
          </cell>
        </row>
        <row r="224">
          <cell r="A224">
            <v>4798</v>
          </cell>
          <cell r="B224" t="str">
            <v>Todos por un Nuevo País</v>
          </cell>
          <cell r="C224" t="str">
            <v>Movilidad social</v>
          </cell>
          <cell r="D224" t="str">
            <v>Garantizar los mínimos vitales y avanzar en el fortalecimiento de las capacidades de la población en pobreza extrema para su efectiva inclusión social y productiva (Sistema de Promoción Social).</v>
          </cell>
          <cell r="E224" t="str">
            <v>Salud y Protección</v>
          </cell>
          <cell r="F224" t="str">
            <v>Ministerio de Salud</v>
          </cell>
          <cell r="G224" t="str">
            <v>Salud Pública y promoción social</v>
          </cell>
          <cell r="H224">
            <v>4798</v>
          </cell>
          <cell r="I224" t="str">
            <v>Porcentaje de casos de VIH detectados tempranamente</v>
          </cell>
          <cell r="J224" t="str">
            <v>Resultado</v>
          </cell>
          <cell r="K224" t="str">
            <v>Sectorial</v>
          </cell>
          <cell r="L224" t="str">
            <v>SI</v>
          </cell>
          <cell r="M224" t="str">
            <v>NO</v>
          </cell>
          <cell r="N224" t="str">
            <v>NO</v>
          </cell>
          <cell r="O224" t="str">
            <v>SI</v>
          </cell>
          <cell r="P224" t="str">
            <v>porcentaje</v>
          </cell>
          <cell r="Q224" t="str">
            <v>Anual</v>
          </cell>
          <cell r="R224" t="str">
            <v>Capacidad</v>
          </cell>
          <cell r="S224">
            <v>21</v>
          </cell>
          <cell r="T224">
            <v>22</v>
          </cell>
          <cell r="U224">
            <v>23</v>
          </cell>
          <cell r="V224">
            <v>23</v>
          </cell>
          <cell r="W224">
            <v>24</v>
          </cell>
          <cell r="X224">
            <v>24</v>
          </cell>
          <cell r="Y224">
            <v>0</v>
          </cell>
          <cell r="Z224">
            <v>0</v>
          </cell>
          <cell r="AA224">
            <v>0</v>
          </cell>
          <cell r="AB224">
            <v>0</v>
          </cell>
          <cell r="AC224">
            <v>0</v>
          </cell>
          <cell r="AD224">
            <v>0</v>
          </cell>
          <cell r="AE224" t="str">
            <v>Se avanza en la formación de profesionales de la salud en toma y lectura de pruebas rápidas. Taller en la ciudad de Cali. Se avanza en propuesyta de modificación al decreto 1543/97 y se continúa con los procesos de identificación de barreras y facilitador</v>
          </cell>
          <cell r="AF224">
            <v>42490.208333333299</v>
          </cell>
          <cell r="AG224">
            <v>42499.750152662004</v>
          </cell>
          <cell r="AH224" t="str">
            <v>Ricardo Luque</v>
          </cell>
          <cell r="AI224" t="str">
            <v>rluque@minsalud.gov.co</v>
          </cell>
          <cell r="AJ224">
            <v>540</v>
          </cell>
          <cell r="AK224">
            <v>0</v>
          </cell>
          <cell r="AL224">
            <v>0</v>
          </cell>
        </row>
        <row r="225">
          <cell r="A225">
            <v>4805</v>
          </cell>
          <cell r="B225" t="str">
            <v>Todos por un Nuevo País</v>
          </cell>
          <cell r="C225" t="str">
            <v>Movilidad social</v>
          </cell>
          <cell r="D225" t="str">
            <v>Garantizar los mínimos vitales y avanzar en el fortalecimiento de las capacidades de la población en pobreza extrema para su efectiva inclusión social y productiva (Sistema de Promoción Social).</v>
          </cell>
          <cell r="E225" t="str">
            <v>Salud y Protección</v>
          </cell>
          <cell r="F225" t="str">
            <v>Ministerio de Salud</v>
          </cell>
          <cell r="G225" t="str">
            <v>Salud Pública y promoción social</v>
          </cell>
          <cell r="H225">
            <v>4805</v>
          </cell>
          <cell r="I225" t="str">
            <v>Tasa de mortalidad prematura por enfermedades no transmisibles (por 100.000 habitantes de 30 a 70 años)</v>
          </cell>
          <cell r="J225" t="str">
            <v>Resultado</v>
          </cell>
          <cell r="K225" t="str">
            <v>Sectorial</v>
          </cell>
          <cell r="L225" t="str">
            <v>SI</v>
          </cell>
          <cell r="M225" t="str">
            <v>SI</v>
          </cell>
          <cell r="N225" t="str">
            <v>NO</v>
          </cell>
          <cell r="O225" t="str">
            <v>SI</v>
          </cell>
          <cell r="P225" t="str">
            <v>tasa</v>
          </cell>
          <cell r="Q225" t="str">
            <v>Anual</v>
          </cell>
          <cell r="R225" t="str">
            <v>Reducción</v>
          </cell>
          <cell r="S225">
            <v>221</v>
          </cell>
          <cell r="T225">
            <v>213.8</v>
          </cell>
          <cell r="U225">
            <v>200.65</v>
          </cell>
          <cell r="V225">
            <v>199.3</v>
          </cell>
          <cell r="W225">
            <v>192</v>
          </cell>
          <cell r="X225">
            <v>192</v>
          </cell>
          <cell r="Y225">
            <v>0</v>
          </cell>
          <cell r="Z225">
            <v>0</v>
          </cell>
          <cell r="AA225">
            <v>0</v>
          </cell>
          <cell r="AB225">
            <v>0</v>
          </cell>
          <cell r="AC225">
            <v>0</v>
          </cell>
          <cell r="AD225">
            <v>0</v>
          </cell>
          <cell r="AE225" t="str">
            <v xml:space="preserve">EPOC: Documentos prel. para prevén. y control de EPOC,herramientas técnicas para detección, rehabilitación pulmonar y educación para Epoc.Docum. prel. programa nacional cesación de consumo de tabaco. Matriz preli de atención Epoc. ECV: 50.000 Colombianos </v>
          </cell>
          <cell r="AF225">
            <v>42490.208333333299</v>
          </cell>
          <cell r="AG225">
            <v>42501.506713425901</v>
          </cell>
          <cell r="AH225" t="str">
            <v>Fernando  Ramírez Campos</v>
          </cell>
          <cell r="AI225" t="str">
            <v>framirez@minsalud.gov.co</v>
          </cell>
          <cell r="AJ225">
            <v>540</v>
          </cell>
          <cell r="AK225">
            <v>0</v>
          </cell>
          <cell r="AL225">
            <v>0</v>
          </cell>
        </row>
        <row r="226">
          <cell r="A226">
            <v>4809</v>
          </cell>
          <cell r="B226" t="str">
            <v>Todos por un Nuevo País</v>
          </cell>
          <cell r="C226" t="str">
            <v>Movilidad social</v>
          </cell>
          <cell r="D226" t="str">
            <v>Garantizar los mínimos vitales y avanzar en el fortalecimiento de las capacidades de la población en pobreza extrema para su efectiva inclusión social y productiva (Sistema de Promoción Social).</v>
          </cell>
          <cell r="E226" t="str">
            <v>Salud y Protección</v>
          </cell>
          <cell r="F226" t="str">
            <v>Ministerio de Salud</v>
          </cell>
          <cell r="G226" t="str">
            <v>Salud Pública y promoción social</v>
          </cell>
          <cell r="H226">
            <v>4809</v>
          </cell>
          <cell r="I226" t="str">
            <v>Tasa de mortalidad infantil por 1.000 nacidos vivos (ajustada)</v>
          </cell>
          <cell r="J226" t="str">
            <v>Resultado</v>
          </cell>
          <cell r="K226" t="str">
            <v>Sectorial</v>
          </cell>
          <cell r="L226" t="str">
            <v>SI</v>
          </cell>
          <cell r="M226" t="str">
            <v>SI</v>
          </cell>
          <cell r="N226" t="str">
            <v>NO</v>
          </cell>
          <cell r="O226" t="str">
            <v>SI</v>
          </cell>
          <cell r="P226" t="str">
            <v>Tasa</v>
          </cell>
          <cell r="Q226" t="str">
            <v>Anual</v>
          </cell>
          <cell r="R226" t="str">
            <v>Reducción</v>
          </cell>
          <cell r="S226">
            <v>21.3</v>
          </cell>
          <cell r="T226">
            <v>15.98</v>
          </cell>
          <cell r="U226">
            <v>15.49</v>
          </cell>
          <cell r="V226">
            <v>14.99</v>
          </cell>
          <cell r="W226">
            <v>14.5</v>
          </cell>
          <cell r="X226">
            <v>14.5</v>
          </cell>
          <cell r="Y226">
            <v>0</v>
          </cell>
          <cell r="Z226">
            <v>0</v>
          </cell>
          <cell r="AA226">
            <v>0</v>
          </cell>
          <cell r="AB226">
            <v>0</v>
          </cell>
          <cell r="AC226">
            <v>0</v>
          </cell>
          <cell r="AD226">
            <v>0</v>
          </cell>
          <cell r="AE226"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26">
            <v>42490.208333333299</v>
          </cell>
          <cell r="AG226">
            <v>42500.325021956</v>
          </cell>
          <cell r="AH226" t="str">
            <v>Lía Marcela Güiza Castillo</v>
          </cell>
          <cell r="AI226" t="str">
            <v>lguiza@minsalud.gov.co</v>
          </cell>
          <cell r="AJ226">
            <v>540</v>
          </cell>
          <cell r="AK226">
            <v>0</v>
          </cell>
          <cell r="AL226">
            <v>0</v>
          </cell>
        </row>
        <row r="227">
          <cell r="A227">
            <v>4810</v>
          </cell>
          <cell r="B227" t="str">
            <v>Todos por un Nuevo País</v>
          </cell>
          <cell r="C227" t="str">
            <v>Movilidad social</v>
          </cell>
          <cell r="D227" t="str">
            <v>Garantizar los mínimos vitales y avanzar en el fortalecimiento de las capacidades de la población en pobreza extrema para su efectiva inclusión social y productiva (Sistema de Promoción Social).</v>
          </cell>
          <cell r="E227" t="str">
            <v>Salud y Protección</v>
          </cell>
          <cell r="F227" t="str">
            <v>Ministerio de Salud</v>
          </cell>
          <cell r="G227" t="str">
            <v>Salud Pública y promoción social</v>
          </cell>
          <cell r="H227">
            <v>4810</v>
          </cell>
          <cell r="I227" t="str">
            <v>Biológicos incorporados en el Esquema Nacional de Vacunación</v>
          </cell>
          <cell r="J227" t="str">
            <v>Producto</v>
          </cell>
          <cell r="K227" t="str">
            <v>Sectorial</v>
          </cell>
          <cell r="L227" t="str">
            <v>SI</v>
          </cell>
          <cell r="M227" t="str">
            <v>NO</v>
          </cell>
          <cell r="N227" t="str">
            <v>NO</v>
          </cell>
          <cell r="O227" t="str">
            <v>SI</v>
          </cell>
          <cell r="P227" t="str">
            <v>Biológicos</v>
          </cell>
          <cell r="Q227" t="str">
            <v>Anual</v>
          </cell>
          <cell r="R227" t="str">
            <v>Capacidad</v>
          </cell>
          <cell r="S227">
            <v>19</v>
          </cell>
          <cell r="T227">
            <v>21</v>
          </cell>
          <cell r="U227">
            <v>21</v>
          </cell>
          <cell r="V227">
            <v>22</v>
          </cell>
          <cell r="W227">
            <v>23</v>
          </cell>
          <cell r="X227">
            <v>23</v>
          </cell>
          <cell r="Y227">
            <v>0</v>
          </cell>
          <cell r="Z227">
            <v>0</v>
          </cell>
          <cell r="AA227">
            <v>0</v>
          </cell>
          <cell r="AB227">
            <v>0</v>
          </cell>
          <cell r="AC227">
            <v>0</v>
          </cell>
          <cell r="AD227">
            <v>0</v>
          </cell>
          <cell r="AE227" t="str">
            <v>Para el mes de Marzo no se programo, por lo tanto se realizo el ingreso de ningún nuevo biológico.</v>
          </cell>
          <cell r="AF227">
            <v>42460.208333333299</v>
          </cell>
          <cell r="AG227">
            <v>42501.645979131899</v>
          </cell>
          <cell r="AH227" t="str">
            <v>Diego Alejandro  García Londoño</v>
          </cell>
          <cell r="AI227" t="str">
            <v>dgarcial@minsalud.gov.co</v>
          </cell>
          <cell r="AJ227">
            <v>30</v>
          </cell>
          <cell r="AK227">
            <v>0</v>
          </cell>
          <cell r="AL227">
            <v>0</v>
          </cell>
        </row>
        <row r="228">
          <cell r="A228">
            <v>5166</v>
          </cell>
          <cell r="B228" t="str">
            <v>Todos por un Nuevo País</v>
          </cell>
          <cell r="C228" t="str">
            <v>Movilidad social</v>
          </cell>
          <cell r="D228" t="str">
            <v>Garantizar los mínimos vitales y avanzar en el fortalecimiento de las capacidades de la población en pobreza extrema para su efectiva inclusión social y productiva (Sistema de Promoción Social).</v>
          </cell>
          <cell r="E228" t="str">
            <v>Trabajo</v>
          </cell>
          <cell r="F228" t="str">
            <v>Colpensiones</v>
          </cell>
          <cell r="G228" t="str">
            <v>Protección al Adulto Mayor</v>
          </cell>
          <cell r="H228">
            <v>5166</v>
          </cell>
          <cell r="I228" t="str">
            <v>Porcentaje de solicitudes de reconocimiento con término legal cumplido resueltas</v>
          </cell>
          <cell r="J228" t="str">
            <v>Gestión</v>
          </cell>
          <cell r="K228" t="str">
            <v>Sectorial</v>
          </cell>
          <cell r="L228" t="str">
            <v>NO</v>
          </cell>
          <cell r="M228" t="str">
            <v>NO</v>
          </cell>
          <cell r="N228" t="str">
            <v>NO</v>
          </cell>
          <cell r="O228" t="str">
            <v>SI</v>
          </cell>
          <cell r="P228" t="str">
            <v>Porcentaje</v>
          </cell>
          <cell r="Q228" t="str">
            <v>Mensual</v>
          </cell>
          <cell r="R228" t="str">
            <v>Stock</v>
          </cell>
          <cell r="S228">
            <v>92.3</v>
          </cell>
          <cell r="T228">
            <v>100</v>
          </cell>
          <cell r="U228">
            <v>100</v>
          </cell>
          <cell r="V228">
            <v>100</v>
          </cell>
          <cell r="W228">
            <v>100</v>
          </cell>
          <cell r="X228">
            <v>100</v>
          </cell>
          <cell r="Y228">
            <v>99.49</v>
          </cell>
          <cell r="Z228">
            <v>99.49</v>
          </cell>
          <cell r="AA228">
            <v>99.49</v>
          </cell>
          <cell r="AB228">
            <v>99.49</v>
          </cell>
          <cell r="AC228">
            <v>42490.208333333299</v>
          </cell>
          <cell r="AD228">
            <v>42500.460091898101</v>
          </cell>
          <cell r="AE228" t="str">
            <v xml:space="preserve">Las solicitudes de reconocimiento de prestaciones radicadas con términos legales cumplidos correspondieron a 1.486.458 de las cuales se resolvieron 1.478.850. Esta es una cifra acumulada desde el inicio de operaciones de la Empresa y mide las solicitudes </v>
          </cell>
          <cell r="AF228">
            <v>42490.208333333299</v>
          </cell>
          <cell r="AG228">
            <v>42500.4600917477</v>
          </cell>
          <cell r="AH228" t="str">
            <v>Jorge Alberto Silva Acero</v>
          </cell>
          <cell r="AI228" t="str">
            <v>jsilva@colpensiones.gov.co</v>
          </cell>
          <cell r="AJ228">
            <v>10</v>
          </cell>
          <cell r="AK228">
            <v>42520.208333333299</v>
          </cell>
          <cell r="AL228">
            <v>-23</v>
          </cell>
        </row>
        <row r="229">
          <cell r="A229">
            <v>4348</v>
          </cell>
          <cell r="B229" t="str">
            <v>Todos por un Nuevo País</v>
          </cell>
          <cell r="C229" t="str">
            <v>Movilidad social</v>
          </cell>
          <cell r="D229" t="str">
            <v>Garantizar los mínimos vitales y avanzar en el fortalecimiento de las capacidades de la población en pobreza extrema para su efectiva inclusión social y productiva (Sistema de Promoción Social).</v>
          </cell>
          <cell r="E229" t="str">
            <v>Vivienda</v>
          </cell>
          <cell r="F229" t="str">
            <v>MinVivienda</v>
          </cell>
          <cell r="G229" t="str">
            <v>Planificación, fortalecimiento e incentivos a las soluciones de vivienda</v>
          </cell>
          <cell r="H229">
            <v>4348</v>
          </cell>
          <cell r="I229" t="str">
            <v>Mejoramientos de vivienda  ejecutados</v>
          </cell>
          <cell r="J229" t="str">
            <v>Gestión</v>
          </cell>
          <cell r="K229" t="str">
            <v>Sectorial</v>
          </cell>
          <cell r="L229" t="str">
            <v>SI</v>
          </cell>
          <cell r="M229" t="str">
            <v>NO</v>
          </cell>
          <cell r="N229" t="str">
            <v>NO</v>
          </cell>
          <cell r="O229" t="str">
            <v>SI</v>
          </cell>
          <cell r="P229" t="str">
            <v>Mejoramientos</v>
          </cell>
          <cell r="Q229" t="str">
            <v>Trimestral</v>
          </cell>
          <cell r="R229" t="str">
            <v>Acumulado</v>
          </cell>
          <cell r="S229">
            <v>8000</v>
          </cell>
          <cell r="T229">
            <v>2845</v>
          </cell>
          <cell r="U229">
            <v>10511</v>
          </cell>
          <cell r="V229">
            <v>4799</v>
          </cell>
          <cell r="W229">
            <v>4936</v>
          </cell>
          <cell r="X229">
            <v>23091</v>
          </cell>
          <cell r="Y229">
            <v>681</v>
          </cell>
          <cell r="Z229">
            <v>6.4790000000000001</v>
          </cell>
          <cell r="AA229">
            <v>3588</v>
          </cell>
          <cell r="AB229">
            <v>15.539</v>
          </cell>
          <cell r="AC229">
            <v>42460.208333333299</v>
          </cell>
          <cell r="AD229">
            <v>42500.495117708298</v>
          </cell>
          <cell r="AE229" t="str">
            <v xml:space="preserve">En el mes de marzo se iniciaron 19 mejoramientos por parte de las CCF. Para un acumulado en el primer trimestre de 2016, 80 mejoramientos de vivienda. </v>
          </cell>
          <cell r="AF229">
            <v>42460.208333333299</v>
          </cell>
          <cell r="AG229">
            <v>42500.495116666702</v>
          </cell>
          <cell r="AH229" t="str">
            <v>Alejandro Quintero Romero</v>
          </cell>
          <cell r="AI229" t="str">
            <v>alquintero@minvivienda.gov.co</v>
          </cell>
          <cell r="AJ229">
            <v>30</v>
          </cell>
          <cell r="AK229">
            <v>42551.208333333299</v>
          </cell>
          <cell r="AL229">
            <v>-73</v>
          </cell>
        </row>
        <row r="230">
          <cell r="A230">
            <v>4352</v>
          </cell>
          <cell r="B230" t="str">
            <v>Todos por un Nuevo País</v>
          </cell>
          <cell r="C230" t="str">
            <v>Movilidad social</v>
          </cell>
          <cell r="D230" t="str">
            <v>Garantizar los mínimos vitales y avanzar en el fortalecimiento de las capacidades de la población en pobreza extrema para su efectiva inclusión social y productiva (Sistema de Promoción Social).</v>
          </cell>
          <cell r="E230" t="str">
            <v>Vivienda</v>
          </cell>
          <cell r="F230" t="str">
            <v>MinVivienda</v>
          </cell>
          <cell r="G230" t="str">
            <v>Planificación, fortalecimiento e incentivos a las soluciones de vivienda</v>
          </cell>
          <cell r="H230">
            <v>4352</v>
          </cell>
          <cell r="I230" t="str">
            <v>Porcentaje de hogares urbanos en situación de déficit de vivienda cuantitativo</v>
          </cell>
          <cell r="J230" t="str">
            <v>Resultado</v>
          </cell>
          <cell r="K230" t="str">
            <v>Sectorial</v>
          </cell>
          <cell r="L230" t="str">
            <v>SI</v>
          </cell>
          <cell r="M230" t="str">
            <v>NO</v>
          </cell>
          <cell r="N230" t="str">
            <v>NO</v>
          </cell>
          <cell r="O230" t="str">
            <v>SI</v>
          </cell>
          <cell r="P230" t="str">
            <v>Porcentaje</v>
          </cell>
          <cell r="Q230" t="str">
            <v>Anual</v>
          </cell>
          <cell r="R230" t="str">
            <v>Reducción</v>
          </cell>
          <cell r="S230">
            <v>7</v>
          </cell>
          <cell r="T230">
            <v>6.8</v>
          </cell>
          <cell r="U230">
            <v>6.4</v>
          </cell>
          <cell r="V230">
            <v>6</v>
          </cell>
          <cell r="W230">
            <v>5.5</v>
          </cell>
          <cell r="X230">
            <v>5.5</v>
          </cell>
          <cell r="Y230">
            <v>0</v>
          </cell>
          <cell r="Z230">
            <v>0</v>
          </cell>
          <cell r="AA230">
            <v>0</v>
          </cell>
          <cell r="AB230">
            <v>0</v>
          </cell>
          <cell r="AC230">
            <v>0</v>
          </cell>
          <cell r="AD230">
            <v>0</v>
          </cell>
          <cell r="AE230" t="str">
            <v>Con el fin de disminuir el déficit de vivienda urbana, y apoyar diversos segmentos de la población, con ingresos y capacidades de ahorro distintas, se han creado diferentes programas en la política de vivienda urbana como son Mi Casa Ya Ahorradores, Mi Ca</v>
          </cell>
          <cell r="AF230">
            <v>42400.208333333299</v>
          </cell>
          <cell r="AG230">
            <v>42500.425654479201</v>
          </cell>
          <cell r="AH230" t="str">
            <v>Diana Margarita Barrera Cruz</v>
          </cell>
          <cell r="AI230" t="str">
            <v>dbarrera@minvivienda.gov.co</v>
          </cell>
          <cell r="AJ230">
            <v>120</v>
          </cell>
          <cell r="AK230">
            <v>0</v>
          </cell>
          <cell r="AL230">
            <v>0</v>
          </cell>
        </row>
        <row r="231">
          <cell r="A231">
            <v>4353</v>
          </cell>
          <cell r="B231" t="str">
            <v>Todos por un Nuevo País</v>
          </cell>
          <cell r="C231" t="str">
            <v>Movilidad social</v>
          </cell>
          <cell r="D231" t="str">
            <v>Garantizar los mínimos vitales y avanzar en el fortalecimiento de las capacidades de la población en pobreza extrema para su efectiva inclusión social y productiva (Sistema de Promoción Social).</v>
          </cell>
          <cell r="E231" t="str">
            <v>Vivienda</v>
          </cell>
          <cell r="F231" t="str">
            <v>MinVivienda</v>
          </cell>
          <cell r="G231" t="str">
            <v>Planificación, fortalecimiento e incentivos a las soluciones de vivienda</v>
          </cell>
          <cell r="H231">
            <v>4353</v>
          </cell>
          <cell r="I231" t="str">
            <v>Viviendas urbanas públicas y privadas iniciadas</v>
          </cell>
          <cell r="J231" t="str">
            <v>Producto</v>
          </cell>
          <cell r="K231" t="str">
            <v>Sectorial</v>
          </cell>
          <cell r="L231" t="str">
            <v>SI</v>
          </cell>
          <cell r="M231" t="str">
            <v>NO</v>
          </cell>
          <cell r="N231" t="str">
            <v>NO</v>
          </cell>
          <cell r="O231" t="str">
            <v>SI</v>
          </cell>
          <cell r="P231" t="str">
            <v>Viviendas</v>
          </cell>
          <cell r="Q231" t="str">
            <v>Trimestral</v>
          </cell>
          <cell r="R231" t="str">
            <v>Acumulado</v>
          </cell>
          <cell r="S231">
            <v>931277</v>
          </cell>
          <cell r="T231">
            <v>148113</v>
          </cell>
          <cell r="U231">
            <v>179148.334</v>
          </cell>
          <cell r="V231">
            <v>256153.111</v>
          </cell>
          <cell r="W231">
            <v>216585.215</v>
          </cell>
          <cell r="X231">
            <v>800000</v>
          </cell>
          <cell r="Y231">
            <v>0</v>
          </cell>
          <cell r="Z231">
            <v>0</v>
          </cell>
          <cell r="AA231">
            <v>0</v>
          </cell>
          <cell r="AB231">
            <v>0</v>
          </cell>
          <cell r="AC231">
            <v>0</v>
          </cell>
          <cell r="AD231">
            <v>0</v>
          </cell>
          <cell r="AE231">
            <v>0</v>
          </cell>
          <cell r="AF231">
            <v>0</v>
          </cell>
          <cell r="AG231">
            <v>0</v>
          </cell>
          <cell r="AH231" t="str">
            <v>Diana Margarita Barrera Cruz</v>
          </cell>
          <cell r="AI231" t="str">
            <v>dbarrera@minvivienda.gov.co</v>
          </cell>
          <cell r="AJ231">
            <v>90</v>
          </cell>
          <cell r="AK231">
            <v>0</v>
          </cell>
          <cell r="AL231">
            <v>0</v>
          </cell>
        </row>
        <row r="232">
          <cell r="A232">
            <v>4354</v>
          </cell>
          <cell r="B232" t="str">
            <v>Todos por un Nuevo País</v>
          </cell>
          <cell r="C232" t="str">
            <v>Movilidad social</v>
          </cell>
          <cell r="D232" t="str">
            <v>Garantizar los mínimos vitales y avanzar en el fortalecimiento de las capacidades de la población en pobreza extrema para su efectiva inclusión social y productiva (Sistema de Promoción Social).</v>
          </cell>
          <cell r="E232" t="str">
            <v>Vivienda</v>
          </cell>
          <cell r="F232" t="str">
            <v>MinVivienda</v>
          </cell>
          <cell r="G232" t="str">
            <v>Planificación, fortalecimiento e incentivos a las soluciones de vivienda</v>
          </cell>
          <cell r="H232">
            <v>4354</v>
          </cell>
          <cell r="I232" t="str">
            <v>Viviendas de interés prioritario y  social iniciadas con apoyo de Fonvivienda</v>
          </cell>
          <cell r="J232" t="str">
            <v>Producto</v>
          </cell>
          <cell r="K232" t="str">
            <v>Sectorial</v>
          </cell>
          <cell r="L232" t="str">
            <v>SI</v>
          </cell>
          <cell r="M232" t="str">
            <v>NO</v>
          </cell>
          <cell r="N232" t="str">
            <v>NO</v>
          </cell>
          <cell r="O232" t="str">
            <v>SI</v>
          </cell>
          <cell r="P232" t="str">
            <v>Viviendas</v>
          </cell>
          <cell r="Q232" t="str">
            <v>Mensual</v>
          </cell>
          <cell r="R232" t="str">
            <v>Acumulado</v>
          </cell>
          <cell r="S232">
            <v>241886</v>
          </cell>
          <cell r="T232">
            <v>64000</v>
          </cell>
          <cell r="U232">
            <v>110500</v>
          </cell>
          <cell r="V232">
            <v>96500</v>
          </cell>
          <cell r="W232">
            <v>29000</v>
          </cell>
          <cell r="X232">
            <v>300000</v>
          </cell>
          <cell r="Y232">
            <v>18724</v>
          </cell>
          <cell r="Z232">
            <v>16.945</v>
          </cell>
          <cell r="AA232">
            <v>88328</v>
          </cell>
          <cell r="AB232">
            <v>29.443000000000001</v>
          </cell>
          <cell r="AC232">
            <v>42460.208333333299</v>
          </cell>
          <cell r="AD232">
            <v>42501.424238888903</v>
          </cell>
          <cell r="AE232" t="str">
            <v>Al mes de marzo se han iniciado 8.378 soluciones de vivienda en el Programa de Cobertura a la Tasa - FRECH, y habilitado 6.647 hogares en el Programa de Vivienda Mi Casa Ya, se han iniciado 3.699 soluciones de vivienda de interés prioritario en el Program</v>
          </cell>
          <cell r="AF232">
            <v>42460.208333333299</v>
          </cell>
          <cell r="AG232">
            <v>42501.4242387384</v>
          </cell>
          <cell r="AH232" t="str">
            <v>Alejandro Quintero Romero</v>
          </cell>
          <cell r="AI232" t="str">
            <v>alquintero@minvivienda.gov.co</v>
          </cell>
          <cell r="AJ232">
            <v>30</v>
          </cell>
          <cell r="AK232">
            <v>42490.208333333299</v>
          </cell>
          <cell r="AL232">
            <v>-13</v>
          </cell>
        </row>
        <row r="233">
          <cell r="A233">
            <v>4355</v>
          </cell>
          <cell r="B233" t="str">
            <v>Todos por un Nuevo País</v>
          </cell>
          <cell r="C233" t="str">
            <v>Movilidad social</v>
          </cell>
          <cell r="D233" t="str">
            <v>Garantizar los mínimos vitales y avanzar en el fortalecimiento de las capacidades de la población en pobreza extrema para su efectiva inclusión social y productiva (Sistema de Promoción Social).</v>
          </cell>
          <cell r="E233" t="str">
            <v>Vivienda</v>
          </cell>
          <cell r="F233" t="str">
            <v>MinVivienda</v>
          </cell>
          <cell r="G233" t="str">
            <v>Planificación, fortalecimiento e incentivos a las soluciones de vivienda</v>
          </cell>
          <cell r="H233">
            <v>4355</v>
          </cell>
          <cell r="I233" t="str">
            <v>Subsidios familiares de vivienda de interés social asignados con apoyo de las CCF</v>
          </cell>
          <cell r="J233" t="str">
            <v>Producto</v>
          </cell>
          <cell r="K233" t="str">
            <v>Sectorial</v>
          </cell>
          <cell r="L233" t="str">
            <v>SI</v>
          </cell>
          <cell r="M233" t="str">
            <v>NO</v>
          </cell>
          <cell r="N233" t="str">
            <v>NO</v>
          </cell>
          <cell r="O233" t="str">
            <v>SI</v>
          </cell>
          <cell r="P233" t="str">
            <v>Subsidios</v>
          </cell>
          <cell r="Q233" t="str">
            <v>Trimestral</v>
          </cell>
          <cell r="R233" t="str">
            <v>Acumulado</v>
          </cell>
          <cell r="S233">
            <v>122987</v>
          </cell>
          <cell r="T233">
            <v>25000</v>
          </cell>
          <cell r="U233">
            <v>25000</v>
          </cell>
          <cell r="V233">
            <v>25000</v>
          </cell>
          <cell r="W233">
            <v>25000</v>
          </cell>
          <cell r="X233">
            <v>100000</v>
          </cell>
          <cell r="Y233">
            <v>5268</v>
          </cell>
          <cell r="Z233">
            <v>21.071999999999999</v>
          </cell>
          <cell r="AA233">
            <v>59525</v>
          </cell>
          <cell r="AB233">
            <v>59.524999999999999</v>
          </cell>
          <cell r="AC233">
            <v>42460.208333333299</v>
          </cell>
          <cell r="AD233">
            <v>42500.495655358798</v>
          </cell>
          <cell r="AE233" t="str">
            <v>En el mes de marzo se asignaron 1.786 SFV en el departamento de Antioquia, Atlántico, Bogotá, Cundinamarca, Risaralda, Santander, Tolima y Valle por parte de las CCF. En el primer trimestre el año se han asignado 5.268 subsidios familiares de vivienda por</v>
          </cell>
          <cell r="AF233">
            <v>42460.208333333299</v>
          </cell>
          <cell r="AG233">
            <v>42500.495655243103</v>
          </cell>
          <cell r="AH233" t="str">
            <v>Alejandro Quintero Romero</v>
          </cell>
          <cell r="AI233" t="str">
            <v>alquintero@minvivienda.gov.co</v>
          </cell>
          <cell r="AJ233">
            <v>30</v>
          </cell>
          <cell r="AK233">
            <v>42551.208333333299</v>
          </cell>
          <cell r="AL233">
            <v>-73</v>
          </cell>
        </row>
        <row r="234">
          <cell r="A234">
            <v>4370</v>
          </cell>
          <cell r="B234" t="str">
            <v>Todos por un Nuevo País</v>
          </cell>
          <cell r="C234" t="str">
            <v>Movilidad social</v>
          </cell>
          <cell r="D234" t="str">
            <v>Garantizar los mínimos vitales y avanzar en el fortalecimiento de las capacidades de la población en pobreza extrema para su efectiva inclusión social y productiva (Sistema de Promoción Social).</v>
          </cell>
          <cell r="E234" t="str">
            <v>Vivienda</v>
          </cell>
          <cell r="F234" t="str">
            <v>MinVivienda</v>
          </cell>
          <cell r="G234" t="str">
            <v>Planificación, fortalecimiento e incentivos a las soluciones de vivienda</v>
          </cell>
          <cell r="H234">
            <v>4370</v>
          </cell>
          <cell r="I234" t="str">
            <v>Porcentaje de Subsidios Familiares de Vivienda en Especie asignados a Población Desplazada en el Programa de Vivienda Gratuita</v>
          </cell>
          <cell r="J234" t="str">
            <v>Resultado</v>
          </cell>
          <cell r="K234" t="str">
            <v>Sectorial</v>
          </cell>
          <cell r="L234" t="str">
            <v>SI</v>
          </cell>
          <cell r="M234" t="str">
            <v>NO</v>
          </cell>
          <cell r="N234" t="str">
            <v>NO</v>
          </cell>
          <cell r="O234" t="str">
            <v>SI</v>
          </cell>
          <cell r="P234" t="str">
            <v>Porcentaje</v>
          </cell>
          <cell r="Q234" t="str">
            <v>Mensual</v>
          </cell>
          <cell r="R234" t="str">
            <v>Stock</v>
          </cell>
          <cell r="S234">
            <v>50</v>
          </cell>
          <cell r="T234">
            <v>50</v>
          </cell>
          <cell r="U234">
            <v>50</v>
          </cell>
          <cell r="V234">
            <v>50</v>
          </cell>
          <cell r="W234">
            <v>50</v>
          </cell>
          <cell r="X234">
            <v>50</v>
          </cell>
          <cell r="Y234">
            <v>53.15</v>
          </cell>
          <cell r="Z234">
            <v>100</v>
          </cell>
          <cell r="AA234">
            <v>53.15</v>
          </cell>
          <cell r="AB234">
            <v>100</v>
          </cell>
          <cell r="AC234">
            <v>42490.208333333299</v>
          </cell>
          <cell r="AD234">
            <v>42501.423499803197</v>
          </cell>
          <cell r="AE234" t="str">
            <v>En el mes de abril se asignaron 152 subsidios familiares en especie a la población en situación de desplazamiento asignados, que corresponde al 53,15% con respecto al total asignado en el marco del programa de vivienda gratuita primero fase.</v>
          </cell>
          <cell r="AF234">
            <v>42490.208333333299</v>
          </cell>
          <cell r="AG234">
            <v>42501.423499687502</v>
          </cell>
          <cell r="AH234" t="str">
            <v>Alejandro Quintero Romero</v>
          </cell>
          <cell r="AI234" t="str">
            <v>alquintero@minvivienda.gov.co</v>
          </cell>
          <cell r="AJ234">
            <v>30</v>
          </cell>
          <cell r="AK234">
            <v>42520.208333333299</v>
          </cell>
          <cell r="AL234">
            <v>-43</v>
          </cell>
        </row>
        <row r="235">
          <cell r="A235">
            <v>5124</v>
          </cell>
          <cell r="B235" t="str">
            <v>Todos por un Nuevo País</v>
          </cell>
          <cell r="C235" t="str">
            <v>Movilidad social</v>
          </cell>
          <cell r="D235" t="str">
            <v>Garantizar los mínimos vitales y avanzar en el fortalecimiento de las capacidades de la población en pobreza extrema para su efectiva inclusión social y productiva (Sistema de Promoción Social).</v>
          </cell>
          <cell r="E235" t="str">
            <v>Vivienda</v>
          </cell>
          <cell r="F235" t="str">
            <v>MinVivienda</v>
          </cell>
          <cell r="G235" t="str">
            <v>Planificación, fortalecimiento e incentivos a las soluciones de vivienda</v>
          </cell>
          <cell r="H235">
            <v>5124</v>
          </cell>
          <cell r="I235" t="str">
            <v>Viviendas iniciadas de interés prioritario programa de vivienda gratis segunda fase</v>
          </cell>
          <cell r="J235" t="str">
            <v>Producto</v>
          </cell>
          <cell r="K235" t="str">
            <v>Sectorial</v>
          </cell>
          <cell r="L235" t="str">
            <v>SI</v>
          </cell>
          <cell r="M235" t="str">
            <v>NO</v>
          </cell>
          <cell r="N235" t="str">
            <v>NO</v>
          </cell>
          <cell r="O235" t="str">
            <v>SI</v>
          </cell>
          <cell r="P235" t="str">
            <v>Viviendas</v>
          </cell>
          <cell r="Q235" t="str">
            <v>Mensual</v>
          </cell>
          <cell r="R235" t="str">
            <v>Acumulado</v>
          </cell>
          <cell r="S235">
            <v>0</v>
          </cell>
          <cell r="T235">
            <v>2000</v>
          </cell>
          <cell r="U235">
            <v>30000</v>
          </cell>
          <cell r="V235">
            <v>15000</v>
          </cell>
          <cell r="W235">
            <v>3000</v>
          </cell>
          <cell r="X235">
            <v>50000</v>
          </cell>
          <cell r="Y235">
            <v>0</v>
          </cell>
          <cell r="Z235">
            <v>0</v>
          </cell>
          <cell r="AA235">
            <v>4269</v>
          </cell>
          <cell r="AB235">
            <v>8.5380000000000003</v>
          </cell>
          <cell r="AC235">
            <v>42460.208333333299</v>
          </cell>
          <cell r="AD235">
            <v>42500.437904594903</v>
          </cell>
          <cell r="AE235" t="str">
            <v>Durante el mes de marzo no se presentaron iniciaciones en el Programa de Vivienda Gratuita Segunda Fase</v>
          </cell>
          <cell r="AF235">
            <v>42460.208333333299</v>
          </cell>
          <cell r="AG235">
            <v>42500.437904432903</v>
          </cell>
          <cell r="AH235" t="str">
            <v>Alejandro Quintero Romero</v>
          </cell>
          <cell r="AI235" t="str">
            <v>alquintero@minvivienda.gov.co</v>
          </cell>
          <cell r="AJ235">
            <v>30</v>
          </cell>
          <cell r="AK235">
            <v>42490.208333333299</v>
          </cell>
          <cell r="AL235">
            <v>-13</v>
          </cell>
        </row>
        <row r="236">
          <cell r="A236">
            <v>5125</v>
          </cell>
          <cell r="B236" t="str">
            <v>Todos por un Nuevo País</v>
          </cell>
          <cell r="C236" t="str">
            <v>Movilidad social</v>
          </cell>
          <cell r="D236" t="str">
            <v>Garantizar los mínimos vitales y avanzar en el fortalecimiento de las capacidades de la población en pobreza extrema para su efectiva inclusión social y productiva (Sistema de Promoción Social).</v>
          </cell>
          <cell r="E236" t="str">
            <v>Vivienda</v>
          </cell>
          <cell r="F236" t="str">
            <v>MinVivienda</v>
          </cell>
          <cell r="G236" t="str">
            <v>Planificación, fortalecimiento e incentivos a las soluciones de vivienda</v>
          </cell>
          <cell r="H236">
            <v>5125</v>
          </cell>
          <cell r="I236" t="str">
            <v>Viviendas de interés prioritario iniciadas en el Programa de Vivienda - VIPA</v>
          </cell>
          <cell r="J236" t="str">
            <v>Producto</v>
          </cell>
          <cell r="K236" t="str">
            <v>Sectorial</v>
          </cell>
          <cell r="L236" t="str">
            <v>SI</v>
          </cell>
          <cell r="M236" t="str">
            <v>NO</v>
          </cell>
          <cell r="N236" t="str">
            <v>NO</v>
          </cell>
          <cell r="O236" t="str">
            <v>SI</v>
          </cell>
          <cell r="P236" t="str">
            <v>Viviendas</v>
          </cell>
          <cell r="Q236" t="str">
            <v>Mensual</v>
          </cell>
          <cell r="R236" t="str">
            <v>Acumulado</v>
          </cell>
          <cell r="S236">
            <v>31371</v>
          </cell>
          <cell r="T236">
            <v>25000</v>
          </cell>
          <cell r="U236">
            <v>25000</v>
          </cell>
          <cell r="V236">
            <v>0</v>
          </cell>
          <cell r="W236">
            <v>0</v>
          </cell>
          <cell r="X236">
            <v>50000</v>
          </cell>
          <cell r="Y236">
            <v>0</v>
          </cell>
          <cell r="Z236">
            <v>0</v>
          </cell>
          <cell r="AA236">
            <v>22124</v>
          </cell>
          <cell r="AB236">
            <v>44.247999999999998</v>
          </cell>
          <cell r="AC236">
            <v>42490.208333333299</v>
          </cell>
          <cell r="AD236">
            <v>42500.510016469903</v>
          </cell>
          <cell r="AE236" t="str">
            <v xml:space="preserve">Para el mes de abril no se cuenta aún con información de iniciadas en el programa VIPA. </v>
          </cell>
          <cell r="AF236">
            <v>42490.208333333299</v>
          </cell>
          <cell r="AG236">
            <v>42500.5100163194</v>
          </cell>
          <cell r="AH236" t="str">
            <v>Alejandro Quintero Romero</v>
          </cell>
          <cell r="AI236" t="str">
            <v>alquintero@minvivienda.gov.co</v>
          </cell>
          <cell r="AJ236">
            <v>30</v>
          </cell>
          <cell r="AK236">
            <v>42520.208333333299</v>
          </cell>
          <cell r="AL236">
            <v>-43</v>
          </cell>
        </row>
        <row r="237">
          <cell r="A237">
            <v>5126</v>
          </cell>
          <cell r="B237" t="str">
            <v>Todos por un Nuevo País</v>
          </cell>
          <cell r="C237" t="str">
            <v>Movilidad social</v>
          </cell>
          <cell r="D237" t="str">
            <v>Garantizar los mínimos vitales y avanzar en el fortalecimiento de las capacidades de la población en pobreza extrema para su efectiva inclusión social y productiva (Sistema de Promoción Social).</v>
          </cell>
          <cell r="E237" t="str">
            <v>Vivienda</v>
          </cell>
          <cell r="F237" t="str">
            <v>MinVivienda</v>
          </cell>
          <cell r="G237" t="str">
            <v>Planificación, fortalecimiento e incentivos a las soluciones de vivienda</v>
          </cell>
          <cell r="H237">
            <v>5126</v>
          </cell>
          <cell r="I237" t="str">
            <v>Viviendas de interés social iniciadas en el Programa de promoción y acceso a vivienda de interés social - "Mi Casa Ya"</v>
          </cell>
          <cell r="J237" t="str">
            <v>Producto</v>
          </cell>
          <cell r="K237" t="str">
            <v>Sectorial</v>
          </cell>
          <cell r="L237" t="str">
            <v>SI</v>
          </cell>
          <cell r="M237" t="str">
            <v>NO</v>
          </cell>
          <cell r="N237" t="str">
            <v>NO</v>
          </cell>
          <cell r="O237" t="str">
            <v>SI</v>
          </cell>
          <cell r="P237" t="str">
            <v>Viviendas</v>
          </cell>
          <cell r="Q237" t="str">
            <v>Mensual</v>
          </cell>
          <cell r="R237" t="str">
            <v>Acumulado</v>
          </cell>
          <cell r="S237">
            <v>0</v>
          </cell>
          <cell r="T237">
            <v>7500</v>
          </cell>
          <cell r="U237">
            <v>30500</v>
          </cell>
          <cell r="V237">
            <v>57000</v>
          </cell>
          <cell r="W237">
            <v>5000</v>
          </cell>
          <cell r="X237">
            <v>100000</v>
          </cell>
          <cell r="Y237">
            <v>9700</v>
          </cell>
          <cell r="Z237">
            <v>31.803000000000001</v>
          </cell>
          <cell r="AA237">
            <v>22830</v>
          </cell>
          <cell r="AB237">
            <v>22.83</v>
          </cell>
          <cell r="AC237">
            <v>42490.208333333299</v>
          </cell>
          <cell r="AD237">
            <v>42500.426538969899</v>
          </cell>
          <cell r="AE237" t="str">
            <v xml:space="preserve">En el mes de Abril se habilitaron 3.053 hogares en el Programa Mi Casa Ya, para un acumulado de 9.700 habilitados durante el año 2016 en todo el país. </v>
          </cell>
          <cell r="AF237">
            <v>42490.208333333299</v>
          </cell>
          <cell r="AG237">
            <v>42500.426538854197</v>
          </cell>
          <cell r="AH237" t="str">
            <v>Alejandro Quintero Romero</v>
          </cell>
          <cell r="AI237" t="str">
            <v>alquintero@minvivienda.gov.co</v>
          </cell>
          <cell r="AJ237">
            <v>30</v>
          </cell>
          <cell r="AK237">
            <v>42520.208333333299</v>
          </cell>
          <cell r="AL237">
            <v>-43</v>
          </cell>
        </row>
        <row r="238">
          <cell r="A238">
            <v>5127</v>
          </cell>
          <cell r="B238" t="str">
            <v>Todos por un Nuevo País</v>
          </cell>
          <cell r="C238" t="str">
            <v>Movilidad social</v>
          </cell>
          <cell r="D238" t="str">
            <v>Garantizar los mínimos vitales y avanzar en el fortalecimiento de las capacidades de la población en pobreza extrema para su efectiva inclusión social y productiva (Sistema de Promoción Social).</v>
          </cell>
          <cell r="E238" t="str">
            <v>Vivienda</v>
          </cell>
          <cell r="F238" t="str">
            <v>MinVivienda</v>
          </cell>
          <cell r="G238" t="str">
            <v>Planificación, fortalecimiento e incentivos a las soluciones de vivienda</v>
          </cell>
          <cell r="H238">
            <v>5127</v>
          </cell>
          <cell r="I238" t="str">
            <v>Viviendas de interés prioritario y  social iniciadas en el Programa de Cobertura Condicionada para Créditos de Vivienda Segunda Generación - "Frech"</v>
          </cell>
          <cell r="J238" t="str">
            <v>Producto</v>
          </cell>
          <cell r="K238" t="str">
            <v>Sectorial</v>
          </cell>
          <cell r="L238" t="str">
            <v>SI</v>
          </cell>
          <cell r="M238" t="str">
            <v>NO</v>
          </cell>
          <cell r="N238" t="str">
            <v>NO</v>
          </cell>
          <cell r="O238" t="str">
            <v>SI</v>
          </cell>
          <cell r="P238" t="str">
            <v>Viviendas</v>
          </cell>
          <cell r="Q238" t="str">
            <v>Mensual</v>
          </cell>
          <cell r="R238" t="str">
            <v>Acumulado</v>
          </cell>
          <cell r="S238">
            <v>0</v>
          </cell>
          <cell r="T238">
            <v>29500</v>
          </cell>
          <cell r="U238">
            <v>25000</v>
          </cell>
          <cell r="V238">
            <v>24500</v>
          </cell>
          <cell r="W238">
            <v>21000</v>
          </cell>
          <cell r="X238">
            <v>100000</v>
          </cell>
          <cell r="Y238">
            <v>8449</v>
          </cell>
          <cell r="Z238">
            <v>33.799999999999997</v>
          </cell>
          <cell r="AA238">
            <v>38530</v>
          </cell>
          <cell r="AB238">
            <v>38.53</v>
          </cell>
          <cell r="AC238">
            <v>42490.208333333299</v>
          </cell>
          <cell r="AD238">
            <v>42495.604248842603</v>
          </cell>
          <cell r="AE238" t="str">
            <v>Para el mes de abril se tiene un acumulado de 8.449 viviendas iniciadas en el marco del Programa de Cobertura Condicionada para Créditos de Vivienda Segunda Generación - "Frech", distribuidas así: 1.642 Viviendas de Interés Prioritario y 6.807 Viviendas d</v>
          </cell>
          <cell r="AF238">
            <v>42490.208333333299</v>
          </cell>
          <cell r="AG238">
            <v>42495.6042486921</v>
          </cell>
          <cell r="AH238" t="str">
            <v>Carlos Ariel Cortés Mateus</v>
          </cell>
          <cell r="AI238" t="str">
            <v>ccortes@minvivienda.gov.co</v>
          </cell>
          <cell r="AJ238">
            <v>30</v>
          </cell>
          <cell r="AK238">
            <v>42520.208333333299</v>
          </cell>
          <cell r="AL238">
            <v>-43</v>
          </cell>
        </row>
        <row r="239">
          <cell r="A239">
            <v>5128</v>
          </cell>
          <cell r="B239" t="str">
            <v>Todos por un Nuevo País</v>
          </cell>
          <cell r="C239" t="str">
            <v>Movilidad social</v>
          </cell>
          <cell r="D239" t="str">
            <v>Garantizar los mínimos vitales y avanzar en el fortalecimiento de las capacidades de la población en pobreza extrema para su efectiva inclusión social y productiva (Sistema de Promoción Social).</v>
          </cell>
          <cell r="E239" t="str">
            <v>Vivienda</v>
          </cell>
          <cell r="F239" t="str">
            <v>MinVivienda</v>
          </cell>
          <cell r="G239" t="str">
            <v>Planificación, fortalecimiento e incentivos a las soluciones de vivienda</v>
          </cell>
          <cell r="H239">
            <v>5128</v>
          </cell>
          <cell r="I239" t="str">
            <v>Vivienda VIS urbanas públicas y privadas Iniciadas</v>
          </cell>
          <cell r="J239" t="str">
            <v>Producto</v>
          </cell>
          <cell r="K239" t="str">
            <v>Sectorial</v>
          </cell>
          <cell r="L239" t="str">
            <v>SI</v>
          </cell>
          <cell r="M239" t="str">
            <v>NO</v>
          </cell>
          <cell r="N239" t="str">
            <v>NO</v>
          </cell>
          <cell r="O239" t="str">
            <v>SI</v>
          </cell>
          <cell r="P239" t="str">
            <v>Viviendas</v>
          </cell>
          <cell r="Q239" t="str">
            <v>Trimestral</v>
          </cell>
          <cell r="R239" t="str">
            <v>Acumulado</v>
          </cell>
          <cell r="S239">
            <v>485529</v>
          </cell>
          <cell r="T239">
            <v>62207.199999999997</v>
          </cell>
          <cell r="U239">
            <v>86295.869000000006</v>
          </cell>
          <cell r="V239">
            <v>137517.26699999999</v>
          </cell>
          <cell r="W239">
            <v>113979.66499999999</v>
          </cell>
          <cell r="X239">
            <v>400000</v>
          </cell>
          <cell r="Y239">
            <v>0</v>
          </cell>
          <cell r="Z239">
            <v>0</v>
          </cell>
          <cell r="AA239">
            <v>0</v>
          </cell>
          <cell r="AB239">
            <v>0</v>
          </cell>
          <cell r="AC239">
            <v>0</v>
          </cell>
          <cell r="AD239">
            <v>0</v>
          </cell>
          <cell r="AE239">
            <v>0</v>
          </cell>
          <cell r="AF239">
            <v>0</v>
          </cell>
          <cell r="AG239">
            <v>0</v>
          </cell>
          <cell r="AH239" t="str">
            <v>Diana Margarita Barrera Cruz</v>
          </cell>
          <cell r="AI239" t="str">
            <v>dbarrera@minvivienda.gov.co</v>
          </cell>
          <cell r="AJ239">
            <v>90</v>
          </cell>
          <cell r="AK239">
            <v>0</v>
          </cell>
          <cell r="AL239">
            <v>0</v>
          </cell>
        </row>
        <row r="240">
          <cell r="A240">
            <v>4347</v>
          </cell>
          <cell r="B240" t="str">
            <v>Todos por un Nuevo País</v>
          </cell>
          <cell r="C240" t="str">
            <v>Movilidad social</v>
          </cell>
          <cell r="D240" t="str">
            <v>Garantizar los mínimos vitales y avanzar en el fortalecimiento de las capacidades de la población en pobreza extrema para su efectiva inclusión social y productiva (Sistema de Promoción Social).</v>
          </cell>
          <cell r="E240" t="str">
            <v>Vivienda</v>
          </cell>
          <cell r="F240" t="str">
            <v>MinVivienda</v>
          </cell>
          <cell r="G240" t="str">
            <v>Mejoramiento del sistema habitacional</v>
          </cell>
          <cell r="H240">
            <v>4347</v>
          </cell>
          <cell r="I240" t="str">
            <v>Porcentaje de hogares urbanos en condiciones de déficit de vivienda cualitativo</v>
          </cell>
          <cell r="J240" t="str">
            <v>Resultado</v>
          </cell>
          <cell r="K240" t="str">
            <v>Sectorial</v>
          </cell>
          <cell r="L240" t="str">
            <v>SI</v>
          </cell>
          <cell r="M240" t="str">
            <v>NO</v>
          </cell>
          <cell r="N240" t="str">
            <v>NO</v>
          </cell>
          <cell r="O240" t="str">
            <v>SI</v>
          </cell>
          <cell r="P240" t="str">
            <v>Porcentaje</v>
          </cell>
          <cell r="Q240" t="str">
            <v>Anual</v>
          </cell>
          <cell r="R240" t="str">
            <v>Reducción</v>
          </cell>
          <cell r="S240">
            <v>11.3</v>
          </cell>
          <cell r="T240">
            <v>11.1</v>
          </cell>
          <cell r="U240">
            <v>10.8</v>
          </cell>
          <cell r="V240">
            <v>10.5</v>
          </cell>
          <cell r="W240">
            <v>10.199999999999999</v>
          </cell>
          <cell r="X240">
            <v>10.199999999999999</v>
          </cell>
          <cell r="Y240">
            <v>0</v>
          </cell>
          <cell r="Z240">
            <v>0</v>
          </cell>
          <cell r="AA240">
            <v>0</v>
          </cell>
          <cell r="AB240">
            <v>0</v>
          </cell>
          <cell r="AC240">
            <v>0</v>
          </cell>
          <cell r="AD240">
            <v>0</v>
          </cell>
          <cell r="AE240" t="str">
            <v>Con el fin de disminuir el déficit de vivienda urbana, y apoyar diversos segmentos de la población, con ingresos y capacidades de ahorro distintas, se han creado diferentes programas en la política de vivienda urbana como son Mi Casa Ya Ahorradores, Mi Ca</v>
          </cell>
          <cell r="AF240">
            <v>42400.208333333299</v>
          </cell>
          <cell r="AG240">
            <v>42500.426017326397</v>
          </cell>
          <cell r="AH240" t="str">
            <v>Diana Margarita Barrera Cruz</v>
          </cell>
          <cell r="AI240" t="str">
            <v>dbarrera@minvivienda.gov.co</v>
          </cell>
          <cell r="AJ240">
            <v>120</v>
          </cell>
          <cell r="AK240">
            <v>0</v>
          </cell>
          <cell r="AL240">
            <v>0</v>
          </cell>
        </row>
        <row r="241">
          <cell r="A241">
            <v>4806</v>
          </cell>
          <cell r="B241" t="str">
            <v>Todos por un Nuevo País</v>
          </cell>
          <cell r="C241" t="str">
            <v>Movilidad social</v>
          </cell>
          <cell r="D241" t="str">
            <v>Mejorar las condiciones de salud de la población colombiana y propiciar el goce efectivo del derecho a la salud, en condiciones de calidad, eficiencia, equidad y sostenibilidad</v>
          </cell>
          <cell r="E241" t="str">
            <v>Salud y Protección</v>
          </cell>
          <cell r="F241" t="str">
            <v>Ministerio de Salud</v>
          </cell>
          <cell r="G241" t="str">
            <v>Calidad, acceso a los servicios de salud y fortalecimiento de la red de emergencias.</v>
          </cell>
          <cell r="H241">
            <v>4806</v>
          </cell>
          <cell r="I241" t="str">
            <v>Porcentaje de la población que asiste al menos una vez al año a consulta médica u odontológica por prevención</v>
          </cell>
          <cell r="J241" t="str">
            <v>Resultado</v>
          </cell>
          <cell r="K241" t="str">
            <v>Sectorial</v>
          </cell>
          <cell r="L241" t="str">
            <v>SI</v>
          </cell>
          <cell r="M241" t="str">
            <v>NO</v>
          </cell>
          <cell r="N241" t="str">
            <v>NO</v>
          </cell>
          <cell r="O241" t="str">
            <v>SI</v>
          </cell>
          <cell r="P241" t="str">
            <v>porcentaje</v>
          </cell>
          <cell r="Q241" t="str">
            <v>Anual</v>
          </cell>
          <cell r="R241" t="str">
            <v>Capacidad</v>
          </cell>
          <cell r="S241">
            <v>68.400000000000006</v>
          </cell>
          <cell r="T241">
            <v>70.099999999999994</v>
          </cell>
          <cell r="U241">
            <v>71.7</v>
          </cell>
          <cell r="V241">
            <v>73.400000000000006</v>
          </cell>
          <cell r="W241">
            <v>75</v>
          </cell>
          <cell r="X241">
            <v>75</v>
          </cell>
          <cell r="Y241">
            <v>0</v>
          </cell>
          <cell r="Z241">
            <v>0</v>
          </cell>
          <cell r="AA241">
            <v>0</v>
          </cell>
          <cell r="AB241">
            <v>0</v>
          </cell>
          <cell r="AC241">
            <v>0</v>
          </cell>
          <cell r="AD241">
            <v>0</v>
          </cell>
          <cell r="AE241" t="str">
            <v>Construcción de rutas específicas dentro del grupo de riesgo de alteraciones de la salud bucal: caries, enfermedad periodontal, fluorosis.Asistencia técnica a ET - EPS para la realización de la Jornada de la Estrategia Soy Generación más Sonriente en últi</v>
          </cell>
          <cell r="AF241">
            <v>42490.208333333299</v>
          </cell>
          <cell r="AG241">
            <v>42500.464860729197</v>
          </cell>
          <cell r="AH241" t="str">
            <v>Fernando  Ramírez Campos</v>
          </cell>
          <cell r="AI241" t="str">
            <v>framirez@minsalud.gov.co</v>
          </cell>
          <cell r="AJ241">
            <v>180</v>
          </cell>
          <cell r="AK241">
            <v>0</v>
          </cell>
          <cell r="AL241">
            <v>0</v>
          </cell>
        </row>
        <row r="242">
          <cell r="A242">
            <v>4807</v>
          </cell>
          <cell r="B242" t="str">
            <v>Todos por un Nuevo País</v>
          </cell>
          <cell r="C242" t="str">
            <v>Movilidad social</v>
          </cell>
          <cell r="D242" t="str">
            <v>Mejorar las condiciones de salud de la población colombiana y propiciar el goce efectivo del derecho a la salud, en condiciones de calidad, eficiencia, equidad y sostenibilidad</v>
          </cell>
          <cell r="E242" t="str">
            <v>Salud y Protección</v>
          </cell>
          <cell r="F242" t="str">
            <v>Ministerio de Salud</v>
          </cell>
          <cell r="G242" t="str">
            <v>Calidad, acceso a los servicios de salud y fortalecimiento de la red de emergencias.</v>
          </cell>
          <cell r="H242">
            <v>4807</v>
          </cell>
          <cell r="I242" t="str">
            <v>Porcentaje de nuevos casos de cáncer de mama en estadios tempranos (I-IIA)</v>
          </cell>
          <cell r="J242" t="str">
            <v>Resultado</v>
          </cell>
          <cell r="K242" t="str">
            <v>Sectorial</v>
          </cell>
          <cell r="L242" t="str">
            <v>SI</v>
          </cell>
          <cell r="M242" t="str">
            <v>SI</v>
          </cell>
          <cell r="N242" t="str">
            <v>NO</v>
          </cell>
          <cell r="O242" t="str">
            <v>SI</v>
          </cell>
          <cell r="P242" t="str">
            <v>porcentaje</v>
          </cell>
          <cell r="Q242" t="str">
            <v>Anual</v>
          </cell>
          <cell r="R242" t="str">
            <v>Capacidad</v>
          </cell>
          <cell r="S242">
            <v>40</v>
          </cell>
          <cell r="T242">
            <v>47</v>
          </cell>
          <cell r="U242">
            <v>48</v>
          </cell>
          <cell r="V242">
            <v>49</v>
          </cell>
          <cell r="W242">
            <v>50</v>
          </cell>
          <cell r="X242">
            <v>50</v>
          </cell>
          <cell r="Y242">
            <v>0</v>
          </cell>
          <cell r="Z242">
            <v>0</v>
          </cell>
          <cell r="AA242">
            <v>0</v>
          </cell>
          <cell r="AB242">
            <v>0</v>
          </cell>
          <cell r="AC242">
            <v>0</v>
          </cell>
          <cell r="AD242">
            <v>0</v>
          </cell>
          <cell r="AE242" t="str">
            <v>Inicio contrato de la línea de cáncer para el desarrollo de herramientas técnicas para la gestión del riesgo en los cánceres priorizados, incluyendo cáncer de mama. Con ello se adelantó la aprobación del plan de trabajo, así como el desarrollo de mesas té</v>
          </cell>
          <cell r="AF242">
            <v>42490.208333333299</v>
          </cell>
          <cell r="AG242">
            <v>42500.466637963</v>
          </cell>
          <cell r="AH242" t="str">
            <v>Fernando  Ramírez Campos</v>
          </cell>
          <cell r="AI242" t="str">
            <v>framirez@minsalud.gov.co</v>
          </cell>
          <cell r="AJ242">
            <v>455</v>
          </cell>
          <cell r="AK242">
            <v>0</v>
          </cell>
          <cell r="AL242">
            <v>0</v>
          </cell>
        </row>
        <row r="243">
          <cell r="A243">
            <v>4808</v>
          </cell>
          <cell r="B243" t="str">
            <v>Todos por un Nuevo País</v>
          </cell>
          <cell r="C243" t="str">
            <v>Movilidad social</v>
          </cell>
          <cell r="D243" t="str">
            <v>Mejorar las condiciones de salud de la población colombiana y propiciar el goce efectivo del derecho a la salud, en condiciones de calidad, eficiencia, equidad y sostenibilidad</v>
          </cell>
          <cell r="E243" t="str">
            <v>Salud y Protección</v>
          </cell>
          <cell r="F243" t="str">
            <v>Ministerio de Salud</v>
          </cell>
          <cell r="G243" t="str">
            <v>Calidad, acceso a los servicios de salud y fortalecimiento de la red de emergencias.</v>
          </cell>
          <cell r="H243">
            <v>4808</v>
          </cell>
          <cell r="I243" t="str">
            <v>Oportunidad en la detección de cáncer de cuello uterino in situ</v>
          </cell>
          <cell r="J243" t="str">
            <v>Resultado</v>
          </cell>
          <cell r="K243" t="str">
            <v>Sectorial</v>
          </cell>
          <cell r="L243" t="str">
            <v>SI</v>
          </cell>
          <cell r="M243" t="str">
            <v>SI</v>
          </cell>
          <cell r="N243" t="str">
            <v>NO</v>
          </cell>
          <cell r="O243" t="str">
            <v>SI</v>
          </cell>
          <cell r="P243" t="str">
            <v>porcentaje</v>
          </cell>
          <cell r="Q243" t="str">
            <v>Anual</v>
          </cell>
          <cell r="R243" t="str">
            <v>Capacidad</v>
          </cell>
          <cell r="S243">
            <v>66.8</v>
          </cell>
          <cell r="T243">
            <v>69</v>
          </cell>
          <cell r="U243">
            <v>71</v>
          </cell>
          <cell r="V243">
            <v>72</v>
          </cell>
          <cell r="W243">
            <v>72</v>
          </cell>
          <cell r="X243">
            <v>72</v>
          </cell>
          <cell r="Y243">
            <v>0</v>
          </cell>
          <cell r="Z243">
            <v>0</v>
          </cell>
          <cell r="AA243">
            <v>0</v>
          </cell>
          <cell r="AB243">
            <v>0</v>
          </cell>
          <cell r="AC243">
            <v>0</v>
          </cell>
          <cell r="AD243">
            <v>0</v>
          </cell>
          <cell r="AE243" t="str">
            <v>Inicio a contrato de la línea de cáncer para el desarrollo de herramientas técnicas para la gestión del riesgo en los cánceres priorizados, incluyendo cáncer de cuello uterino. Con ello se adelantó la aprobación del plan de trabajo, así como el desarrollo</v>
          </cell>
          <cell r="AF243">
            <v>42490.208333333299</v>
          </cell>
          <cell r="AG243">
            <v>42500.467485497698</v>
          </cell>
          <cell r="AH243" t="str">
            <v>Fernando  Ramírez Campos</v>
          </cell>
          <cell r="AI243" t="str">
            <v>framirez@minsalud.gov.co</v>
          </cell>
          <cell r="AJ243">
            <v>365</v>
          </cell>
          <cell r="AK243">
            <v>0</v>
          </cell>
          <cell r="AL243">
            <v>0</v>
          </cell>
        </row>
        <row r="244">
          <cell r="A244">
            <v>4815</v>
          </cell>
          <cell r="B244" t="str">
            <v>Todos por un Nuevo País</v>
          </cell>
          <cell r="C244" t="str">
            <v>Movilidad social</v>
          </cell>
          <cell r="D244" t="str">
            <v>Mejorar las condiciones de salud de la población colombiana y propiciar el goce efectivo del derecho a la salud, en condiciones de calidad, eficiencia, equidad y sostenibilidad</v>
          </cell>
          <cell r="E244" t="str">
            <v>Salud y Protección</v>
          </cell>
          <cell r="F244" t="str">
            <v>Ministerio de Salud</v>
          </cell>
          <cell r="G244" t="str">
            <v>Calidad, acceso a los servicios de salud y fortalecimiento de la red de emergencias.</v>
          </cell>
          <cell r="H244">
            <v>4815</v>
          </cell>
          <cell r="I244" t="str">
            <v>Razón de mortalidad materna a 42 días en el área rural dispersa</v>
          </cell>
          <cell r="J244" t="str">
            <v>Gestión</v>
          </cell>
          <cell r="K244" t="str">
            <v>Sectorial</v>
          </cell>
          <cell r="L244" t="str">
            <v>SI</v>
          </cell>
          <cell r="M244" t="str">
            <v>NO</v>
          </cell>
          <cell r="N244" t="str">
            <v>NO</v>
          </cell>
          <cell r="O244" t="str">
            <v>SI</v>
          </cell>
          <cell r="P244" t="str">
            <v>razon (por cada 100.000)</v>
          </cell>
          <cell r="Q244" t="str">
            <v>Anual</v>
          </cell>
          <cell r="R244" t="str">
            <v>Reducción</v>
          </cell>
          <cell r="S244">
            <v>105.02</v>
          </cell>
          <cell r="T244">
            <v>92.6</v>
          </cell>
          <cell r="U244">
            <v>88.37</v>
          </cell>
          <cell r="V244">
            <v>84.16</v>
          </cell>
          <cell r="W244">
            <v>80</v>
          </cell>
          <cell r="X244">
            <v>80</v>
          </cell>
          <cell r="Y244">
            <v>0</v>
          </cell>
          <cell r="Z244">
            <v>0</v>
          </cell>
          <cell r="AA244">
            <v>0</v>
          </cell>
          <cell r="AB244">
            <v>0</v>
          </cell>
          <cell r="AC244">
            <v>0</v>
          </cell>
          <cell r="AD244">
            <v>0</v>
          </cell>
          <cell r="AE24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44">
            <v>42490.208333333299</v>
          </cell>
          <cell r="AG244">
            <v>42501.5964362616</v>
          </cell>
          <cell r="AH244" t="str">
            <v>Ricardo Luque</v>
          </cell>
          <cell r="AI244" t="str">
            <v>rluque@minsalud.gov.co</v>
          </cell>
          <cell r="AJ244">
            <v>540</v>
          </cell>
          <cell r="AK244">
            <v>0</v>
          </cell>
          <cell r="AL244">
            <v>0</v>
          </cell>
        </row>
        <row r="245">
          <cell r="A245">
            <v>4817</v>
          </cell>
          <cell r="B245" t="str">
            <v>Todos por un Nuevo País</v>
          </cell>
          <cell r="C245" t="str">
            <v>Movilidad social</v>
          </cell>
          <cell r="D245" t="str">
            <v>Mejorar las condiciones de salud de la población colombiana y propiciar el goce efectivo del derecho a la salud, en condiciones de calidad, eficiencia, equidad y sostenibilidad</v>
          </cell>
          <cell r="E245" t="str">
            <v>Salud y Protección</v>
          </cell>
          <cell r="F245" t="str">
            <v>Ministerio de Salud</v>
          </cell>
          <cell r="G245" t="str">
            <v>Calidad, acceso a los servicios de salud y fortalecimiento de la red de emergencias.</v>
          </cell>
          <cell r="H245">
            <v>4817</v>
          </cell>
          <cell r="I245" t="str">
            <v>Porcentaje de personas que consideran que la calidad de la prestación del servicio de salud (medicina general, medicina especializada, odontología, etc.) fue “buena” o “muy buena”</v>
          </cell>
          <cell r="J245" t="str">
            <v>Resultado</v>
          </cell>
          <cell r="K245" t="str">
            <v>Sectorial</v>
          </cell>
          <cell r="L245" t="str">
            <v>SI</v>
          </cell>
          <cell r="M245" t="str">
            <v>NO</v>
          </cell>
          <cell r="N245" t="str">
            <v>NO</v>
          </cell>
          <cell r="O245" t="str">
            <v>SI</v>
          </cell>
          <cell r="P245" t="str">
            <v>porcentaje</v>
          </cell>
          <cell r="Q245" t="str">
            <v>Anual</v>
          </cell>
          <cell r="R245" t="str">
            <v>Capacidad</v>
          </cell>
          <cell r="S245">
            <v>85.5</v>
          </cell>
          <cell r="T245">
            <v>89.7</v>
          </cell>
          <cell r="U245">
            <v>90.5</v>
          </cell>
          <cell r="V245">
            <v>91.2</v>
          </cell>
          <cell r="W245">
            <v>92</v>
          </cell>
          <cell r="X245">
            <v>92</v>
          </cell>
          <cell r="Y245">
            <v>0</v>
          </cell>
          <cell r="Z245">
            <v>0</v>
          </cell>
          <cell r="AA245">
            <v>0</v>
          </cell>
          <cell r="AB245">
            <v>0</v>
          </cell>
          <cell r="AC245">
            <v>0</v>
          </cell>
          <cell r="AD245">
            <v>0</v>
          </cell>
          <cell r="AE245" t="str">
            <v>Taller para implementación del plan, área demostrativa: ruta atención niños con Leucemia en la Corporación Universitaria Von Humboldt. Reunión nodo de Humanización de Bogotá- Cund. Validación de indicadores, para los hitos de las rutas de atención en armo</v>
          </cell>
          <cell r="AF245">
            <v>42400.208333333299</v>
          </cell>
          <cell r="AG245">
            <v>42501.629463078702</v>
          </cell>
          <cell r="AH245" t="str">
            <v>German  Escobar</v>
          </cell>
          <cell r="AI245" t="str">
            <v>gescobar@minsalud.gov.co</v>
          </cell>
          <cell r="AJ245">
            <v>180</v>
          </cell>
          <cell r="AK245">
            <v>0</v>
          </cell>
          <cell r="AL245">
            <v>0</v>
          </cell>
        </row>
        <row r="246">
          <cell r="A246">
            <v>4818</v>
          </cell>
          <cell r="B246" t="str">
            <v>Todos por un Nuevo País</v>
          </cell>
          <cell r="C246" t="str">
            <v>Movilidad social</v>
          </cell>
          <cell r="D246" t="str">
            <v>Mejorar las condiciones de salud de la población colombiana y propiciar el goce efectivo del derecho a la salud, en condiciones de calidad, eficiencia, equidad y sostenibilidad</v>
          </cell>
          <cell r="E246" t="str">
            <v>Salud y Protección</v>
          </cell>
          <cell r="F246" t="str">
            <v>Ministerio de Salud</v>
          </cell>
          <cell r="G246" t="str">
            <v>Calidad, acceso a los servicios de salud y fortalecimiento de la red de emergencias.</v>
          </cell>
          <cell r="H246">
            <v>4818</v>
          </cell>
          <cell r="I246" t="str">
            <v>Percepción de confianza en las EPS</v>
          </cell>
          <cell r="J246" t="str">
            <v>Resultado</v>
          </cell>
          <cell r="K246" t="str">
            <v>Sectorial</v>
          </cell>
          <cell r="L246" t="str">
            <v>SI</v>
          </cell>
          <cell r="M246" t="str">
            <v>NO</v>
          </cell>
          <cell r="N246" t="str">
            <v>NO</v>
          </cell>
          <cell r="O246" t="str">
            <v>SI</v>
          </cell>
          <cell r="P246" t="str">
            <v>porcentaje</v>
          </cell>
          <cell r="Q246" t="str">
            <v>Anual</v>
          </cell>
          <cell r="R246" t="str">
            <v>Capacidad</v>
          </cell>
          <cell r="S246">
            <v>89</v>
          </cell>
          <cell r="T246">
            <v>89.7</v>
          </cell>
          <cell r="U246">
            <v>90.5</v>
          </cell>
          <cell r="V246">
            <v>91.2</v>
          </cell>
          <cell r="W246">
            <v>92</v>
          </cell>
          <cell r="X246">
            <v>92</v>
          </cell>
          <cell r="Y246">
            <v>0</v>
          </cell>
          <cell r="Z246">
            <v>0</v>
          </cell>
          <cell r="AA246">
            <v>0</v>
          </cell>
          <cell r="AB246">
            <v>0</v>
          </cell>
          <cell r="AC246">
            <v>0</v>
          </cell>
          <cell r="AD246">
            <v>0</v>
          </cell>
          <cell r="AE246" t="str">
            <v>Se da inicio a la elaboración de los estudios previos para el proceso contractual de la Encuesta de percepción de los usuarios de las EPS 2016. Se revisan los resultados arrojados por la Encuesta de 2015. Se realiza plan de divulgacion y socialización a a</v>
          </cell>
          <cell r="AF246">
            <v>42400.208333333299</v>
          </cell>
          <cell r="AG246">
            <v>42501.630852199101</v>
          </cell>
          <cell r="AH246" t="str">
            <v>German  Escobar</v>
          </cell>
          <cell r="AI246" t="str">
            <v>gescobar@minsalud.gov.co</v>
          </cell>
          <cell r="AJ246">
            <v>90</v>
          </cell>
          <cell r="AK246">
            <v>0</v>
          </cell>
          <cell r="AL246">
            <v>0</v>
          </cell>
        </row>
        <row r="247">
          <cell r="A247">
            <v>4793</v>
          </cell>
          <cell r="B247" t="str">
            <v>Todos por un Nuevo País</v>
          </cell>
          <cell r="C247" t="str">
            <v>Movilidad social</v>
          </cell>
          <cell r="D247" t="str">
            <v>Mejorar las condiciones de salud de la población colombiana y propiciar el goce efectivo del derecho a la salud, en condiciones de calidad, eficiencia, equidad y sostenibilidad</v>
          </cell>
          <cell r="E247" t="str">
            <v>Salud y Protección</v>
          </cell>
          <cell r="F247" t="str">
            <v>Ministerio de Salud</v>
          </cell>
          <cell r="G247" t="str">
            <v>Calidad, acceso a los servicios de salud y fortalecimiento de la red de emergencias.</v>
          </cell>
          <cell r="H247">
            <v>4793</v>
          </cell>
          <cell r="I247" t="str">
            <v>Porcentaje de puntos de atención en IPS públicas con servicios de telemedicina en zonas apartadas o con problemas de oferta</v>
          </cell>
          <cell r="J247" t="str">
            <v>Producto</v>
          </cell>
          <cell r="K247" t="str">
            <v>Sectorial</v>
          </cell>
          <cell r="L247" t="str">
            <v>SI</v>
          </cell>
          <cell r="M247" t="str">
            <v>NO</v>
          </cell>
          <cell r="N247" t="str">
            <v>NO</v>
          </cell>
          <cell r="O247" t="str">
            <v>SI</v>
          </cell>
          <cell r="P247" t="str">
            <v xml:space="preserve">porcentaje </v>
          </cell>
          <cell r="Q247" t="str">
            <v>Anual</v>
          </cell>
          <cell r="R247" t="str">
            <v>Capacidad</v>
          </cell>
          <cell r="S247">
            <v>34.479999999999997</v>
          </cell>
          <cell r="T247">
            <v>39.700000000000003</v>
          </cell>
          <cell r="U247">
            <v>41.4</v>
          </cell>
          <cell r="V247">
            <v>42.2</v>
          </cell>
          <cell r="W247">
            <v>43.1</v>
          </cell>
          <cell r="X247">
            <v>43.1</v>
          </cell>
          <cell r="Y247">
            <v>0</v>
          </cell>
          <cell r="Z247">
            <v>0</v>
          </cell>
          <cell r="AA247">
            <v>0</v>
          </cell>
          <cell r="AB247">
            <v>0</v>
          </cell>
          <cell r="AC247">
            <v>0</v>
          </cell>
          <cell r="AD247">
            <v>0</v>
          </cell>
          <cell r="AE247" t="str">
            <v>247 sedes de instituciones públicas prestadoras de servicios de salud con servicios de telemedicina en zonas apartadas o con problemas de oferta, equivalente al 42,59%</v>
          </cell>
          <cell r="AF247">
            <v>42490.208333333299</v>
          </cell>
          <cell r="AG247">
            <v>42495.822253784703</v>
          </cell>
          <cell r="AH247" t="str">
            <v>José Fernando Arias Duarte</v>
          </cell>
          <cell r="AI247" t="str">
            <v>jarias@minsalud.gov.co</v>
          </cell>
          <cell r="AJ247">
            <v>30</v>
          </cell>
          <cell r="AK247">
            <v>0</v>
          </cell>
          <cell r="AL247">
            <v>0</v>
          </cell>
        </row>
        <row r="248">
          <cell r="A248">
            <v>4794</v>
          </cell>
          <cell r="B248" t="str">
            <v>Todos por un Nuevo País</v>
          </cell>
          <cell r="C248" t="str">
            <v>Movilidad social</v>
          </cell>
          <cell r="D248" t="str">
            <v>Mejorar las condiciones de salud de la población colombiana y propiciar el goce efectivo del derecho a la salud, en condiciones de calidad, eficiencia, equidad y sostenibilidad</v>
          </cell>
          <cell r="E248" t="str">
            <v>Salud y Protección</v>
          </cell>
          <cell r="F248" t="str">
            <v>Ministerio de Salud</v>
          </cell>
          <cell r="G248" t="str">
            <v>Calidad, acceso a los servicios de salud y fortalecimiento de la red de emergencias.</v>
          </cell>
          <cell r="H248">
            <v>4794</v>
          </cell>
          <cell r="I248" t="str">
            <v>Minutos de espera para la atención en consulta de urgencias para el paciente clasificado como Triage II</v>
          </cell>
          <cell r="J248" t="str">
            <v>Resultado</v>
          </cell>
          <cell r="K248" t="str">
            <v>Sectorial</v>
          </cell>
          <cell r="L248" t="str">
            <v>SI</v>
          </cell>
          <cell r="M248" t="str">
            <v>SI</v>
          </cell>
          <cell r="N248" t="str">
            <v>NO</v>
          </cell>
          <cell r="O248" t="str">
            <v>SI</v>
          </cell>
          <cell r="P248" t="str">
            <v>Minutos</v>
          </cell>
          <cell r="Q248" t="str">
            <v>Semestral</v>
          </cell>
          <cell r="R248" t="str">
            <v>Reducción</v>
          </cell>
          <cell r="S248">
            <v>32.6</v>
          </cell>
          <cell r="T248">
            <v>30</v>
          </cell>
          <cell r="U248">
            <v>27</v>
          </cell>
          <cell r="V248">
            <v>24</v>
          </cell>
          <cell r="W248">
            <v>20</v>
          </cell>
          <cell r="X248">
            <v>20</v>
          </cell>
          <cell r="Y248">
            <v>0</v>
          </cell>
          <cell r="Z248">
            <v>0</v>
          </cell>
          <cell r="AA248">
            <v>0</v>
          </cell>
          <cell r="AB248">
            <v>0</v>
          </cell>
          <cell r="AC248">
            <v>0</v>
          </cell>
          <cell r="AD248">
            <v>0</v>
          </cell>
          <cell r="AE248">
            <v>0</v>
          </cell>
          <cell r="AF248">
            <v>0</v>
          </cell>
          <cell r="AG248">
            <v>0</v>
          </cell>
          <cell r="AH248" t="str">
            <v>German  Escobar</v>
          </cell>
          <cell r="AI248" t="str">
            <v>gescobar@minsalud.gov.co</v>
          </cell>
          <cell r="AJ248">
            <v>90</v>
          </cell>
          <cell r="AK248">
            <v>0</v>
          </cell>
          <cell r="AL248">
            <v>0</v>
          </cell>
        </row>
        <row r="249">
          <cell r="A249">
            <v>4795</v>
          </cell>
          <cell r="B249" t="str">
            <v>Todos por un Nuevo País</v>
          </cell>
          <cell r="C249" t="str">
            <v>Movilidad social</v>
          </cell>
          <cell r="D249" t="str">
            <v>Mejorar las condiciones de salud de la población colombiana y propiciar el goce efectivo del derecho a la salud, en condiciones de calidad, eficiencia, equidad y sostenibilidad</v>
          </cell>
          <cell r="E249" t="str">
            <v>Salud y Protección</v>
          </cell>
          <cell r="F249" t="str">
            <v>Ministerio de Salud</v>
          </cell>
          <cell r="G249" t="str">
            <v>Calidad, acceso a los servicios de salud y fortalecimiento de la red de emergencias.</v>
          </cell>
          <cell r="H249">
            <v>4795</v>
          </cell>
          <cell r="I249" t="str">
            <v>Días para la asignación de cita en consulta médica general y odontólogo general, respecto a la fecha para la que se solicita</v>
          </cell>
          <cell r="J249" t="str">
            <v>Resultado</v>
          </cell>
          <cell r="K249" t="str">
            <v>Sectorial</v>
          </cell>
          <cell r="L249" t="str">
            <v>SI</v>
          </cell>
          <cell r="M249" t="str">
            <v>NO</v>
          </cell>
          <cell r="N249" t="str">
            <v>NO</v>
          </cell>
          <cell r="O249" t="str">
            <v>SI</v>
          </cell>
          <cell r="P249" t="str">
            <v>días</v>
          </cell>
          <cell r="Q249" t="str">
            <v>Anual</v>
          </cell>
          <cell r="R249" t="str">
            <v>Reducción</v>
          </cell>
          <cell r="S249">
            <v>3.9</v>
          </cell>
          <cell r="T249">
            <v>3.5</v>
          </cell>
          <cell r="U249">
            <v>3.3</v>
          </cell>
          <cell r="V249">
            <v>3.1</v>
          </cell>
          <cell r="W249">
            <v>3</v>
          </cell>
          <cell r="X249">
            <v>3</v>
          </cell>
          <cell r="Y249">
            <v>0</v>
          </cell>
          <cell r="Z249">
            <v>0</v>
          </cell>
          <cell r="AA249">
            <v>0</v>
          </cell>
          <cell r="AB249">
            <v>0</v>
          </cell>
          <cell r="AC249">
            <v>0</v>
          </cell>
          <cell r="AD249">
            <v>0</v>
          </cell>
          <cell r="AE249" t="str">
            <v>Se prepara agenda para Divulgación y Socialización del Informe Nacional de la Calidad de la Atención en Salud 2015, el Plan Nacional de Mejoramiento de la Calidad de la Atención en Salud, y la Actualización del Sistema de Monitoreo de la Calidad. A la esp</v>
          </cell>
          <cell r="AF249">
            <v>42400.208333333299</v>
          </cell>
          <cell r="AG249">
            <v>42501.627814849497</v>
          </cell>
          <cell r="AH249" t="str">
            <v>German  Escobar</v>
          </cell>
          <cell r="AI249" t="str">
            <v>gescobar@minsalud.gov.co</v>
          </cell>
          <cell r="AJ249">
            <v>180</v>
          </cell>
          <cell r="AK249">
            <v>0</v>
          </cell>
          <cell r="AL249">
            <v>0</v>
          </cell>
        </row>
        <row r="250">
          <cell r="A250">
            <v>4796</v>
          </cell>
          <cell r="B250" t="str">
            <v>Todos por un Nuevo País</v>
          </cell>
          <cell r="C250" t="str">
            <v>Movilidad social</v>
          </cell>
          <cell r="D250" t="str">
            <v>Mejorar las condiciones de salud de la población colombiana y propiciar el goce efectivo del derecho a la salud, en condiciones de calidad, eficiencia, equidad y sostenibilidad</v>
          </cell>
          <cell r="E250" t="str">
            <v>Salud y Protección</v>
          </cell>
          <cell r="F250" t="str">
            <v>Ministerio de Salud</v>
          </cell>
          <cell r="G250" t="str">
            <v>Calidad, acceso a los servicios de salud y fortalecimiento de la red de emergencias.</v>
          </cell>
          <cell r="H250">
            <v>4796</v>
          </cell>
          <cell r="I250" t="str">
            <v>Oportunidad en el inicio del tratamiento de Leucemia en menores de 18 años (días)</v>
          </cell>
          <cell r="J250" t="str">
            <v>Gestión</v>
          </cell>
          <cell r="K250" t="str">
            <v>Sectorial</v>
          </cell>
          <cell r="L250" t="str">
            <v>SI</v>
          </cell>
          <cell r="M250" t="str">
            <v>SI</v>
          </cell>
          <cell r="N250" t="str">
            <v>NO</v>
          </cell>
          <cell r="O250" t="str">
            <v>SI</v>
          </cell>
          <cell r="P250" t="str">
            <v>días</v>
          </cell>
          <cell r="Q250" t="str">
            <v>Anual</v>
          </cell>
          <cell r="R250" t="str">
            <v>Reducción</v>
          </cell>
          <cell r="S250">
            <v>12</v>
          </cell>
          <cell r="T250">
            <v>11.333333</v>
          </cell>
          <cell r="U250">
            <v>6</v>
          </cell>
          <cell r="V250">
            <v>4.6666660000000002</v>
          </cell>
          <cell r="W250">
            <v>3.3333330000000001</v>
          </cell>
          <cell r="X250">
            <v>5</v>
          </cell>
          <cell r="Y250">
            <v>0</v>
          </cell>
          <cell r="Z250">
            <v>0</v>
          </cell>
          <cell r="AA250">
            <v>0</v>
          </cell>
          <cell r="AB250">
            <v>0</v>
          </cell>
          <cell r="AC250">
            <v>0</v>
          </cell>
          <cell r="AD250">
            <v>0</v>
          </cell>
          <cell r="AE250" t="str">
            <v>Se dio inicio contrato para línea de cáncer para el desarrollo de herramientas técnicas para la gestión del riesgo en los cánceres priorizados, incluyendo el producto orientado a la evaluación de la ruta de atención a menores de 18 años con leucemia.Conti</v>
          </cell>
          <cell r="AF250">
            <v>42490.208333333299</v>
          </cell>
          <cell r="AG250">
            <v>42500.461005405101</v>
          </cell>
          <cell r="AH250" t="str">
            <v>Fernando  Ramírez Campos</v>
          </cell>
          <cell r="AI250" t="str">
            <v>framirez@minsalud.gov.co</v>
          </cell>
          <cell r="AJ250">
            <v>90</v>
          </cell>
          <cell r="AK250">
            <v>0</v>
          </cell>
          <cell r="AL250">
            <v>0</v>
          </cell>
        </row>
        <row r="251">
          <cell r="A251">
            <v>4797</v>
          </cell>
          <cell r="B251" t="str">
            <v>Todos por un Nuevo País</v>
          </cell>
          <cell r="C251" t="str">
            <v>Movilidad social</v>
          </cell>
          <cell r="D251" t="str">
            <v>Mejorar las condiciones de salud de la población colombiana y propiciar el goce efectivo del derecho a la salud, en condiciones de calidad, eficiencia, equidad y sostenibilidad</v>
          </cell>
          <cell r="E251" t="str">
            <v>Salud y Protección</v>
          </cell>
          <cell r="F251" t="str">
            <v>Ministerio de Salud</v>
          </cell>
          <cell r="G251" t="str">
            <v>Calidad, acceso a los servicios de salud y fortalecimiento de la red de emergencias.</v>
          </cell>
          <cell r="H251">
            <v>4797</v>
          </cell>
          <cell r="I251" t="str">
            <v>Avance en la Implementación del Modelo de Atención Integral  en Salud para zonas con población dispersa</v>
          </cell>
          <cell r="J251" t="str">
            <v>Producto</v>
          </cell>
          <cell r="K251" t="str">
            <v>Sectorial</v>
          </cell>
          <cell r="L251" t="str">
            <v>SI</v>
          </cell>
          <cell r="M251" t="str">
            <v>NO</v>
          </cell>
          <cell r="N251" t="str">
            <v>NO</v>
          </cell>
          <cell r="O251" t="str">
            <v>SI</v>
          </cell>
          <cell r="P251" t="str">
            <v>porcentaje</v>
          </cell>
          <cell r="Q251" t="str">
            <v>Semestral</v>
          </cell>
          <cell r="R251" t="str">
            <v>Capacidad</v>
          </cell>
          <cell r="S251">
            <v>29</v>
          </cell>
          <cell r="T251">
            <v>56.8</v>
          </cell>
          <cell r="U251">
            <v>65.099999999999994</v>
          </cell>
          <cell r="V251">
            <v>88.1</v>
          </cell>
          <cell r="W251">
            <v>100</v>
          </cell>
          <cell r="X251">
            <v>100</v>
          </cell>
          <cell r="Y251">
            <v>0</v>
          </cell>
          <cell r="Z251">
            <v>0</v>
          </cell>
          <cell r="AA251">
            <v>0</v>
          </cell>
          <cell r="AB251">
            <v>0</v>
          </cell>
          <cell r="AC251">
            <v>0</v>
          </cell>
          <cell r="AD251">
            <v>0</v>
          </cell>
          <cell r="AE251">
            <v>0</v>
          </cell>
          <cell r="AF251">
            <v>0</v>
          </cell>
          <cell r="AG251">
            <v>0</v>
          </cell>
          <cell r="AH251" t="str">
            <v>Luis Carlos  Olarte</v>
          </cell>
          <cell r="AI251" t="str">
            <v>lolarte@minsalud.gov.co</v>
          </cell>
          <cell r="AJ251">
            <v>0</v>
          </cell>
          <cell r="AK251">
            <v>0</v>
          </cell>
          <cell r="AL251">
            <v>0</v>
          </cell>
        </row>
        <row r="252">
          <cell r="A252">
            <v>4799</v>
          </cell>
          <cell r="B252" t="str">
            <v>Todos por un Nuevo País</v>
          </cell>
          <cell r="C252" t="str">
            <v>Movilidad social</v>
          </cell>
          <cell r="D252" t="str">
            <v>Mejorar las condiciones de salud de la población colombiana y propiciar el goce efectivo del derecho a la salud, en condiciones de calidad, eficiencia, equidad y sostenibilidad</v>
          </cell>
          <cell r="E252" t="str">
            <v>Salud y Protección</v>
          </cell>
          <cell r="F252" t="str">
            <v>Ministerio de Salud</v>
          </cell>
          <cell r="G252" t="str">
            <v>Calidad, acceso a los servicios de salud y fortalecimiento de la red de emergencias.</v>
          </cell>
          <cell r="H252">
            <v>4799</v>
          </cell>
          <cell r="I252" t="str">
            <v>Hospitales públicos que adoptaron alguna de las medidas expedidas para mejorar su operación</v>
          </cell>
          <cell r="J252" t="str">
            <v>Producto</v>
          </cell>
          <cell r="K252" t="str">
            <v>Sectorial</v>
          </cell>
          <cell r="L252" t="str">
            <v>SI</v>
          </cell>
          <cell r="M252" t="str">
            <v>NO</v>
          </cell>
          <cell r="N252" t="str">
            <v>NO</v>
          </cell>
          <cell r="O252" t="str">
            <v>SI</v>
          </cell>
          <cell r="P252" t="str">
            <v>Hospitales</v>
          </cell>
          <cell r="Q252" t="str">
            <v>Anual</v>
          </cell>
          <cell r="R252" t="str">
            <v>Acumulado</v>
          </cell>
          <cell r="S252">
            <v>0</v>
          </cell>
          <cell r="T252">
            <v>0</v>
          </cell>
          <cell r="U252">
            <v>315</v>
          </cell>
          <cell r="V252">
            <v>315</v>
          </cell>
          <cell r="W252">
            <v>325</v>
          </cell>
          <cell r="X252">
            <v>955</v>
          </cell>
          <cell r="Y252">
            <v>0</v>
          </cell>
          <cell r="Z252">
            <v>0</v>
          </cell>
          <cell r="AA252">
            <v>0</v>
          </cell>
          <cell r="AB252">
            <v>0</v>
          </cell>
          <cell r="AC252">
            <v>0</v>
          </cell>
          <cell r="AD252">
            <v>0</v>
          </cell>
          <cell r="AE252" t="str">
            <v xml:space="preserve">Con relación a una de las medidas relacionada con el ajuste al régimen laboral y empresarial o avance en adopción de plan-tas temporales conforme al Decreto 1376 de 2014, según datos del Sistema de Información de Hospitales Públicos - SIHO a diciembre 31 </v>
          </cell>
          <cell r="AF252">
            <v>42490.208333333299</v>
          </cell>
          <cell r="AG252">
            <v>42500.639255821799</v>
          </cell>
          <cell r="AH252" t="str">
            <v>José Fernando Arias Duarte</v>
          </cell>
          <cell r="AI252" t="str">
            <v>jarias@minsalud.gov.co</v>
          </cell>
          <cell r="AJ252">
            <v>135</v>
          </cell>
          <cell r="AK252">
            <v>0</v>
          </cell>
          <cell r="AL252">
            <v>0</v>
          </cell>
        </row>
        <row r="253">
          <cell r="A253">
            <v>4970</v>
          </cell>
          <cell r="B253" t="str">
            <v>Todos por un Nuevo País</v>
          </cell>
          <cell r="C253" t="str">
            <v>Movilidad social</v>
          </cell>
          <cell r="D253" t="str">
            <v>Mejorar las condiciones de salud de la población colombiana y propiciar el goce efectivo del derecho a la salud, en condiciones de calidad, eficiencia, equidad y sostenibilidad</v>
          </cell>
          <cell r="E253" t="str">
            <v>Salud y Protección</v>
          </cell>
          <cell r="F253" t="str">
            <v>Ministerio de Salud</v>
          </cell>
          <cell r="G253" t="str">
            <v>Calidad, acceso a los servicios de salud y fortalecimiento de la red de emergencias.</v>
          </cell>
          <cell r="H253">
            <v>4970</v>
          </cell>
          <cell r="I253" t="str">
            <v>Catálogos digitales de información en salud interoperables y disponibles para consulta</v>
          </cell>
          <cell r="J253" t="str">
            <v>Producto</v>
          </cell>
          <cell r="K253" t="str">
            <v>Sectorial</v>
          </cell>
          <cell r="L253" t="str">
            <v>SI</v>
          </cell>
          <cell r="M253" t="str">
            <v>NO</v>
          </cell>
          <cell r="N253" t="str">
            <v>NO</v>
          </cell>
          <cell r="O253" t="str">
            <v>SI</v>
          </cell>
          <cell r="P253" t="str">
            <v>Número de catálogos</v>
          </cell>
          <cell r="Q253" t="str">
            <v>Anual</v>
          </cell>
          <cell r="R253" t="str">
            <v>Acumulado</v>
          </cell>
          <cell r="S253">
            <v>0</v>
          </cell>
          <cell r="T253">
            <v>2</v>
          </cell>
          <cell r="U253">
            <v>3</v>
          </cell>
          <cell r="V253">
            <v>3</v>
          </cell>
          <cell r="W253">
            <v>2</v>
          </cell>
          <cell r="X253">
            <v>10</v>
          </cell>
          <cell r="Y253">
            <v>0</v>
          </cell>
          <cell r="Z253">
            <v>0</v>
          </cell>
          <cell r="AA253">
            <v>0</v>
          </cell>
          <cell r="AB253">
            <v>0</v>
          </cell>
          <cell r="AC253">
            <v>0</v>
          </cell>
          <cell r="AD253">
            <v>0</v>
          </cell>
          <cell r="AE253" t="str">
            <v>Revisión efectuada a las Codificaciones del Código Único de Procedimientos (CUPS) y si están incluidos o no en el Plan de Beneficios, en el marco del desarrollo del aplicativo Registro de Prescripción de Tecnologias de Salud no cubiertas por el Plan de Be</v>
          </cell>
          <cell r="AF253">
            <v>42460.208333333299</v>
          </cell>
          <cell r="AG253">
            <v>42501.3645622685</v>
          </cell>
          <cell r="AH253" t="str">
            <v>Dolly  Ovalle</v>
          </cell>
          <cell r="AI253" t="str">
            <v>dovalle@minsalud.gov.co</v>
          </cell>
          <cell r="AJ253">
            <v>0</v>
          </cell>
          <cell r="AK253">
            <v>0</v>
          </cell>
          <cell r="AL253">
            <v>0</v>
          </cell>
        </row>
        <row r="254">
          <cell r="A254">
            <v>4971</v>
          </cell>
          <cell r="B254" t="str">
            <v>Todos por un Nuevo País</v>
          </cell>
          <cell r="C254" t="str">
            <v>Movilidad social</v>
          </cell>
          <cell r="D254" t="str">
            <v>Mejorar las condiciones de salud de la población colombiana y propiciar el goce efectivo del derecho a la salud, en condiciones de calidad, eficiencia, equidad y sostenibilidad</v>
          </cell>
          <cell r="E254" t="str">
            <v>Salud y Protección</v>
          </cell>
          <cell r="F254" t="str">
            <v>Ministerio de Salud</v>
          </cell>
          <cell r="G254" t="str">
            <v>Calidad, acceso a los servicios de salud y fortalecimiento de la red de emergencias.</v>
          </cell>
          <cell r="H254">
            <v>4971</v>
          </cell>
          <cell r="I254" t="str">
            <v>Portales web de consulta en salud y protección social operando</v>
          </cell>
          <cell r="J254" t="str">
            <v>Producto</v>
          </cell>
          <cell r="K254" t="str">
            <v>Sectorial</v>
          </cell>
          <cell r="L254" t="str">
            <v>SI</v>
          </cell>
          <cell r="M254" t="str">
            <v>NO</v>
          </cell>
          <cell r="N254" t="str">
            <v>NO</v>
          </cell>
          <cell r="O254" t="str">
            <v>SI</v>
          </cell>
          <cell r="P254" t="str">
            <v>Número de portales web</v>
          </cell>
          <cell r="Q254" t="str">
            <v>Anual</v>
          </cell>
          <cell r="R254" t="str">
            <v>Acumulado</v>
          </cell>
          <cell r="S254">
            <v>0</v>
          </cell>
          <cell r="T254">
            <v>1</v>
          </cell>
          <cell r="U254">
            <v>2</v>
          </cell>
          <cell r="V254">
            <v>2</v>
          </cell>
          <cell r="W254">
            <v>1</v>
          </cell>
          <cell r="X254">
            <v>6</v>
          </cell>
          <cell r="Y254">
            <v>0</v>
          </cell>
          <cell r="Z254">
            <v>0</v>
          </cell>
          <cell r="AA254">
            <v>0</v>
          </cell>
          <cell r="AB254">
            <v>0</v>
          </cell>
          <cell r="AC254">
            <v>0</v>
          </cell>
          <cell r="AD254">
            <v>0</v>
          </cell>
          <cell r="AE254" t="str">
            <v xml:space="preserve">Desarrollo del módulo de registro de aportantes a la Seguridad Social, en desarrollo del Sistema de Afiliación Transaccional - SAT, e inicio del desarrollo del módulo de afiliación a salud por primera vez. </v>
          </cell>
          <cell r="AF254">
            <v>42490.208333333299</v>
          </cell>
          <cell r="AG254">
            <v>42501.475997187503</v>
          </cell>
          <cell r="AH254" t="str">
            <v>Dolly  Ovalle</v>
          </cell>
          <cell r="AI254" t="str">
            <v>dovalle@minsalud.gov.co</v>
          </cell>
          <cell r="AJ254">
            <v>0</v>
          </cell>
          <cell r="AK254">
            <v>0</v>
          </cell>
          <cell r="AL254">
            <v>0</v>
          </cell>
        </row>
        <row r="255">
          <cell r="A255">
            <v>4972</v>
          </cell>
          <cell r="B255" t="str">
            <v>Todos por un Nuevo País</v>
          </cell>
          <cell r="C255" t="str">
            <v>Movilidad social</v>
          </cell>
          <cell r="D255" t="str">
            <v>Mejorar las condiciones de salud de la población colombiana y propiciar el goce efectivo del derecho a la salud, en condiciones de calidad, eficiencia, equidad y sostenibilidad</v>
          </cell>
          <cell r="E255" t="str">
            <v>Salud y Protección</v>
          </cell>
          <cell r="F255" t="str">
            <v>Ministerio de Salud</v>
          </cell>
          <cell r="G255" t="str">
            <v>Calidad, acceso a los servicios de salud y fortalecimiento de la red de emergencias.</v>
          </cell>
          <cell r="H255">
            <v>4972</v>
          </cell>
          <cell r="I255" t="str">
            <v>Sistema de gestión integral del riesgo en salud operando</v>
          </cell>
          <cell r="J255" t="str">
            <v>Producto</v>
          </cell>
          <cell r="K255" t="str">
            <v>Sectorial</v>
          </cell>
          <cell r="L255" t="str">
            <v>SI</v>
          </cell>
          <cell r="M255" t="str">
            <v>NO</v>
          </cell>
          <cell r="N255" t="str">
            <v>NO</v>
          </cell>
          <cell r="O255" t="str">
            <v>SI</v>
          </cell>
          <cell r="P255" t="str">
            <v>Porcentaje</v>
          </cell>
          <cell r="Q255" t="str">
            <v>Anual</v>
          </cell>
          <cell r="R255" t="str">
            <v>Capacidad</v>
          </cell>
          <cell r="S255">
            <v>0</v>
          </cell>
          <cell r="T255">
            <v>8</v>
          </cell>
          <cell r="U255">
            <v>32</v>
          </cell>
          <cell r="V255">
            <v>64</v>
          </cell>
          <cell r="W255">
            <v>95</v>
          </cell>
          <cell r="X255">
            <v>95</v>
          </cell>
          <cell r="Y255">
            <v>0</v>
          </cell>
          <cell r="Z255">
            <v>0</v>
          </cell>
          <cell r="AA255">
            <v>0</v>
          </cell>
          <cell r="AB255">
            <v>0</v>
          </cell>
          <cell r="AC255">
            <v>0</v>
          </cell>
          <cell r="AD255">
            <v>0</v>
          </cell>
          <cell r="AE255" t="str">
            <v xml:space="preserve">El MSPS está en proceso de discusión de la resolución por la cual se establecen los lineamientos para el Diseño, adopción, adaptación e implementación de las Rutas Integrales de Atención en Salud-RIAS. </v>
          </cell>
          <cell r="AF255">
            <v>42460.208333333299</v>
          </cell>
          <cell r="AG255">
            <v>42501.629204131903</v>
          </cell>
          <cell r="AH255" t="str">
            <v>José Luis Ortiz Hoyos</v>
          </cell>
          <cell r="AI255" t="str">
            <v>jortizh@minsalud.gov.co</v>
          </cell>
          <cell r="AJ255">
            <v>90</v>
          </cell>
          <cell r="AK255">
            <v>0</v>
          </cell>
          <cell r="AL255">
            <v>0</v>
          </cell>
        </row>
        <row r="256">
          <cell r="A256">
            <v>4995</v>
          </cell>
          <cell r="B256" t="str">
            <v>Todos por un Nuevo País</v>
          </cell>
          <cell r="C256" t="str">
            <v>Movilidad social</v>
          </cell>
          <cell r="D256" t="str">
            <v>Mejorar las condiciones de salud de la población colombiana y propiciar el goce efectivo del derecho a la salud, en condiciones de calidad, eficiencia, equidad y sostenibilidad</v>
          </cell>
          <cell r="E256" t="str">
            <v>Salud y Protección</v>
          </cell>
          <cell r="F256" t="str">
            <v>Ministerio de Salud</v>
          </cell>
          <cell r="G256" t="str">
            <v>Calidad, acceso a los servicios de salud y fortalecimiento de la red de emergencias.</v>
          </cell>
          <cell r="H256">
            <v>4995</v>
          </cell>
          <cell r="I256" t="str">
            <v>Guías de práctica clínica gestionadas con herramientas de implementación elaboradas</v>
          </cell>
          <cell r="J256" t="str">
            <v>Producto</v>
          </cell>
          <cell r="K256" t="str">
            <v>Sectorial</v>
          </cell>
          <cell r="L256" t="str">
            <v>SI</v>
          </cell>
          <cell r="M256" t="str">
            <v>NO</v>
          </cell>
          <cell r="N256" t="str">
            <v>NO</v>
          </cell>
          <cell r="O256" t="str">
            <v>SI</v>
          </cell>
          <cell r="P256" t="str">
            <v>porcentaje</v>
          </cell>
          <cell r="Q256" t="str">
            <v>Anual</v>
          </cell>
          <cell r="R256" t="str">
            <v>Acumulado</v>
          </cell>
          <cell r="S256">
            <v>0</v>
          </cell>
          <cell r="T256">
            <v>12</v>
          </cell>
          <cell r="U256">
            <v>7</v>
          </cell>
          <cell r="V256">
            <v>7</v>
          </cell>
          <cell r="W256">
            <v>4</v>
          </cell>
          <cell r="X256">
            <v>30</v>
          </cell>
          <cell r="Y256">
            <v>0</v>
          </cell>
          <cell r="Z256">
            <v>0</v>
          </cell>
          <cell r="AA256">
            <v>0</v>
          </cell>
          <cell r="AB256">
            <v>0</v>
          </cell>
          <cell r="AC256">
            <v>0</v>
          </cell>
          <cell r="AD256">
            <v>0</v>
          </cell>
          <cell r="AE256">
            <v>0</v>
          </cell>
          <cell r="AF256">
            <v>0</v>
          </cell>
          <cell r="AG256">
            <v>0</v>
          </cell>
          <cell r="AH256" t="str">
            <v>German  Escobar</v>
          </cell>
          <cell r="AI256" t="str">
            <v>gescobar@minsalud.gov.co</v>
          </cell>
          <cell r="AJ256">
            <v>30</v>
          </cell>
          <cell r="AK256">
            <v>0</v>
          </cell>
          <cell r="AL256">
            <v>0</v>
          </cell>
        </row>
        <row r="257">
          <cell r="A257">
            <v>5134</v>
          </cell>
          <cell r="B257" t="str">
            <v>Todos por un Nuevo País</v>
          </cell>
          <cell r="C257" t="str">
            <v>Movilidad social</v>
          </cell>
          <cell r="D257" t="str">
            <v>Mejorar las condiciones de salud de la población colombiana y propiciar el goce efectivo del derecho a la salud, en condiciones de calidad, eficiencia, equidad y sostenibilidad</v>
          </cell>
          <cell r="E257" t="str">
            <v>Salud y Protección</v>
          </cell>
          <cell r="F257" t="str">
            <v>Ministerio de Salud</v>
          </cell>
          <cell r="G257" t="str">
            <v>Calidad, acceso a los servicios de salud y fortalecimiento de la red de emergencias.</v>
          </cell>
          <cell r="H257">
            <v>5134</v>
          </cell>
          <cell r="I257" t="str">
            <v>Proyectos de infraestructura física o de dotación de las Empresas Sociales del Estado cofinanciados</v>
          </cell>
          <cell r="J257" t="str">
            <v>Producto</v>
          </cell>
          <cell r="K257" t="str">
            <v>Sectorial</v>
          </cell>
          <cell r="L257" t="str">
            <v>SI</v>
          </cell>
          <cell r="M257" t="str">
            <v>SI</v>
          </cell>
          <cell r="N257" t="str">
            <v>NO</v>
          </cell>
          <cell r="O257" t="str">
            <v>SI</v>
          </cell>
          <cell r="P257" t="str">
            <v>Proyectos</v>
          </cell>
          <cell r="Q257" t="str">
            <v>Anual</v>
          </cell>
          <cell r="R257" t="str">
            <v>Acumulado</v>
          </cell>
          <cell r="S257">
            <v>0</v>
          </cell>
          <cell r="T257">
            <v>7</v>
          </cell>
          <cell r="U257">
            <v>9</v>
          </cell>
          <cell r="V257">
            <v>10</v>
          </cell>
          <cell r="W257">
            <v>11</v>
          </cell>
          <cell r="X257">
            <v>37</v>
          </cell>
          <cell r="Y257">
            <v>0</v>
          </cell>
          <cell r="Z257">
            <v>0</v>
          </cell>
          <cell r="AA257">
            <v>0</v>
          </cell>
          <cell r="AB257">
            <v>0</v>
          </cell>
          <cell r="AC257">
            <v>0</v>
          </cell>
          <cell r="AD257">
            <v>0</v>
          </cell>
          <cell r="AE257" t="str">
            <v>El Ministerio de Salud y Protección Social se encuentra revisando los proyectos de inversión de infraestructura y dotación hospitalaria presentados por las Entidades Territoriales y está prestando asistencia técnica para que estos puedan obtener viabilida</v>
          </cell>
          <cell r="AF257">
            <v>42490.208333333299</v>
          </cell>
          <cell r="AG257">
            <v>42495.826815706001</v>
          </cell>
          <cell r="AH257" t="str">
            <v>José Fernando Arias Duarte</v>
          </cell>
          <cell r="AI257" t="str">
            <v>jarias@minsalud.gov.co</v>
          </cell>
          <cell r="AJ257">
            <v>15</v>
          </cell>
          <cell r="AK257">
            <v>0</v>
          </cell>
          <cell r="AL257">
            <v>0</v>
          </cell>
        </row>
        <row r="258">
          <cell r="A258">
            <v>5281</v>
          </cell>
          <cell r="B258" t="str">
            <v>Todos por un Nuevo País</v>
          </cell>
          <cell r="C258" t="str">
            <v>Movilidad social</v>
          </cell>
          <cell r="D258" t="str">
            <v>Mejorar las condiciones de salud de la población colombiana y propiciar el goce efectivo del derecho a la salud, en condiciones de calidad, eficiencia, equidad y sostenibilidad</v>
          </cell>
          <cell r="E258" t="str">
            <v>Salud y Protección</v>
          </cell>
          <cell r="F258" t="str">
            <v>Ministerio de Salud</v>
          </cell>
          <cell r="G258" t="str">
            <v>Grupos Étnicos - Salud</v>
          </cell>
          <cell r="H258">
            <v>5281</v>
          </cell>
          <cell r="I258" t="str">
            <v>Entidades territoriales con estrategias del Plan Territorial de Salud diseñadas e implementadas con adecuación técnica y cultural.</v>
          </cell>
          <cell r="J258" t="str">
            <v>Gestión</v>
          </cell>
          <cell r="K258" t="str">
            <v>Sectorial</v>
          </cell>
          <cell r="L258" t="str">
            <v>NO</v>
          </cell>
          <cell r="M258" t="str">
            <v>NO</v>
          </cell>
          <cell r="N258" t="str">
            <v>NO</v>
          </cell>
          <cell r="O258" t="str">
            <v>SI</v>
          </cell>
          <cell r="P258" t="str">
            <v>Entidades Territoriales</v>
          </cell>
          <cell r="Q258" t="str">
            <v>Anual</v>
          </cell>
          <cell r="R258" t="str">
            <v>Capacidad</v>
          </cell>
          <cell r="S258">
            <v>0</v>
          </cell>
          <cell r="T258">
            <v>0</v>
          </cell>
          <cell r="U258">
            <v>0</v>
          </cell>
          <cell r="V258">
            <v>10</v>
          </cell>
          <cell r="W258">
            <v>10</v>
          </cell>
          <cell r="X258">
            <v>10</v>
          </cell>
          <cell r="Y258">
            <v>0</v>
          </cell>
          <cell r="Z258">
            <v>0</v>
          </cell>
          <cell r="AA258">
            <v>0</v>
          </cell>
          <cell r="AB258">
            <v>0</v>
          </cell>
          <cell r="AC258">
            <v>0</v>
          </cell>
          <cell r="AD258">
            <v>0</v>
          </cell>
          <cell r="AE258" t="str">
            <v>Se realizó reunión con la referente del Distrito de Bogotá para comunidades Rom y referente de la oficina de Promoción Social grupo de asuntos étnicos y representante de la Dirección de Promoción y Prevención del Ministerio de Salud. La referente por el D</v>
          </cell>
          <cell r="AF258">
            <v>42490.208333333299</v>
          </cell>
          <cell r="AG258">
            <v>42494.565911886602</v>
          </cell>
          <cell r="AH258" t="str">
            <v>Elkin de Jesus Osorio Saldarriaga</v>
          </cell>
          <cell r="AI258" t="str">
            <v>eosorio@minsalud.gov.co</v>
          </cell>
          <cell r="AJ258">
            <v>60</v>
          </cell>
          <cell r="AK258">
            <v>0</v>
          </cell>
          <cell r="AL258">
            <v>0</v>
          </cell>
        </row>
        <row r="259">
          <cell r="A259">
            <v>5324</v>
          </cell>
          <cell r="B259" t="str">
            <v>Todos por un Nuevo País</v>
          </cell>
          <cell r="C259" t="str">
            <v>Movilidad social</v>
          </cell>
          <cell r="D259" t="str">
            <v>Mejorar las condiciones de salud de la población colombiana y propiciar el goce efectivo del derecho a la salud, en condiciones de calidad, eficiencia, equidad y sostenibilidad</v>
          </cell>
          <cell r="E259" t="str">
            <v>Salud y Protección</v>
          </cell>
          <cell r="F259" t="str">
            <v>Ministerio de Salud</v>
          </cell>
          <cell r="G259" t="str">
            <v>Grupos Étnicos - Salud</v>
          </cell>
          <cell r="H259">
            <v>5324</v>
          </cell>
          <cell r="I259" t="str">
            <v>Avance del Componente Rrom en la Construcción del Capítulo Étnico del Plan Decenal de Salud Pública 2012-2021 (Rrom)</v>
          </cell>
          <cell r="J259" t="str">
            <v>Producto</v>
          </cell>
          <cell r="K259" t="str">
            <v>Sectorial</v>
          </cell>
          <cell r="L259" t="str">
            <v>NO</v>
          </cell>
          <cell r="M259" t="str">
            <v>NO</v>
          </cell>
          <cell r="N259" t="str">
            <v>NO</v>
          </cell>
          <cell r="O259" t="str">
            <v>SI</v>
          </cell>
          <cell r="P259" t="str">
            <v>Porcentaje</v>
          </cell>
          <cell r="Q259" t="str">
            <v>Semestral</v>
          </cell>
          <cell r="R259" t="str">
            <v>Capacidad</v>
          </cell>
          <cell r="S259">
            <v>0</v>
          </cell>
          <cell r="T259">
            <v>40</v>
          </cell>
          <cell r="U259">
            <v>90</v>
          </cell>
          <cell r="V259">
            <v>100</v>
          </cell>
          <cell r="W259">
            <v>0</v>
          </cell>
          <cell r="X259">
            <v>100</v>
          </cell>
          <cell r="Y259">
            <v>0</v>
          </cell>
          <cell r="Z259">
            <v>0</v>
          </cell>
          <cell r="AA259">
            <v>0</v>
          </cell>
          <cell r="AB259">
            <v>0</v>
          </cell>
          <cell r="AC259">
            <v>0</v>
          </cell>
          <cell r="AD259">
            <v>0</v>
          </cell>
          <cell r="AE259" t="str">
            <v xml:space="preserve">Se realizó la codificación completa de Prorom (Bogotá) y las tablas de salida. Se cierra el marco de posibles cooperantes según experticia y contrapartida para establecer un convenio que permitirá continuar con el proceso de recolección de insumos con la </v>
          </cell>
          <cell r="AF259">
            <v>42490.208333333299</v>
          </cell>
          <cell r="AG259">
            <v>42500.643565590297</v>
          </cell>
          <cell r="AH259" t="str">
            <v>Claudia Milena Cuellar Segura</v>
          </cell>
          <cell r="AI259" t="str">
            <v>ccuellar@minsalud.gov.co</v>
          </cell>
          <cell r="AJ259">
            <v>0</v>
          </cell>
          <cell r="AK259">
            <v>0</v>
          </cell>
          <cell r="AL259">
            <v>0</v>
          </cell>
        </row>
        <row r="260">
          <cell r="A260">
            <v>5329</v>
          </cell>
          <cell r="B260" t="str">
            <v>Todos por un Nuevo País</v>
          </cell>
          <cell r="C260" t="str">
            <v>Movilidad social</v>
          </cell>
          <cell r="D260" t="str">
            <v>Mejorar las condiciones de salud de la población colombiana y propiciar el goce efectivo del derecho a la salud, en condiciones de calidad, eficiencia, equidad y sostenibilidad</v>
          </cell>
          <cell r="E260" t="str">
            <v>Salud y Protección</v>
          </cell>
          <cell r="F260" t="str">
            <v>Ministerio de Salud</v>
          </cell>
          <cell r="G260" t="str">
            <v>Grupos Étnicos - Salud</v>
          </cell>
          <cell r="H260">
            <v>5329</v>
          </cell>
          <cell r="I260" t="str">
            <v>Avance en el diseño e implementación de la ruta de atención intersectorial con enfoque diferencial que promueva la inclusión social de las personas con discapacidad pertenecientes al Pueblo Rrom</v>
          </cell>
          <cell r="J260" t="str">
            <v>Producto</v>
          </cell>
          <cell r="K260" t="str">
            <v>Sectorial</v>
          </cell>
          <cell r="L260" t="str">
            <v>NO</v>
          </cell>
          <cell r="M260" t="str">
            <v>NO</v>
          </cell>
          <cell r="N260" t="str">
            <v>NO</v>
          </cell>
          <cell r="O260" t="str">
            <v>SI</v>
          </cell>
          <cell r="P260" t="str">
            <v>Porcentaje</v>
          </cell>
          <cell r="Q260" t="str">
            <v>Semestral</v>
          </cell>
          <cell r="R260" t="str">
            <v>Capacidad</v>
          </cell>
          <cell r="S260">
            <v>0</v>
          </cell>
          <cell r="T260">
            <v>0</v>
          </cell>
          <cell r="U260">
            <v>40</v>
          </cell>
          <cell r="V260">
            <v>80</v>
          </cell>
          <cell r="W260">
            <v>100</v>
          </cell>
          <cell r="X260">
            <v>100</v>
          </cell>
          <cell r="Y260">
            <v>0</v>
          </cell>
          <cell r="Z260">
            <v>0</v>
          </cell>
          <cell r="AA260">
            <v>0</v>
          </cell>
          <cell r="AB260">
            <v>0</v>
          </cell>
          <cell r="AC260">
            <v>0</v>
          </cell>
          <cell r="AD260">
            <v>0</v>
          </cell>
          <cell r="AE260" t="str">
            <v>Se inicia la consolidación de aportes remitidos por los miembros del Grupo de Enlace Sectorial, reiterando a los sectores pendientes por dar aportes, la importancia de apoyar este ejercicio. Se programa reunión de subcomisión para avanzar en la planeación</v>
          </cell>
          <cell r="AF260">
            <v>42490.208333333299</v>
          </cell>
          <cell r="AG260">
            <v>42500.413296064798</v>
          </cell>
          <cell r="AH260" t="str">
            <v>Juan Pablo Corredor Pongutá</v>
          </cell>
          <cell r="AI260" t="str">
            <v>jpcorredor@minsalud.gov.co</v>
          </cell>
          <cell r="AJ260">
            <v>0</v>
          </cell>
          <cell r="AK260">
            <v>0</v>
          </cell>
          <cell r="AL260">
            <v>0</v>
          </cell>
        </row>
        <row r="261">
          <cell r="A261">
            <v>5331</v>
          </cell>
          <cell r="B261" t="str">
            <v>Todos por un Nuevo País</v>
          </cell>
          <cell r="C261" t="str">
            <v>Movilidad social</v>
          </cell>
          <cell r="D261" t="str">
            <v>Mejorar las condiciones de salud de la población colombiana y propiciar el goce efectivo del derecho a la salud, en condiciones de calidad, eficiencia, equidad y sostenibilidad</v>
          </cell>
          <cell r="E261" t="str">
            <v>Salud y Protección</v>
          </cell>
          <cell r="F261" t="str">
            <v>Ministerio de Salud</v>
          </cell>
          <cell r="G261" t="str">
            <v>Grupos Étnicos - Salud</v>
          </cell>
          <cell r="H261">
            <v>5331</v>
          </cell>
          <cell r="I261" t="str">
            <v>Población Rrom afiliada al Régimen subsidiado</v>
          </cell>
          <cell r="J261" t="str">
            <v>Producto</v>
          </cell>
          <cell r="K261" t="str">
            <v>Sectorial</v>
          </cell>
          <cell r="L261" t="str">
            <v>NO</v>
          </cell>
          <cell r="M261" t="str">
            <v>SI</v>
          </cell>
          <cell r="N261" t="str">
            <v>NO</v>
          </cell>
          <cell r="O261" t="str">
            <v>SI</v>
          </cell>
          <cell r="P261" t="str">
            <v>Personas de la población Rrom afiliadas al régimen subsidiado</v>
          </cell>
          <cell r="Q261" t="str">
            <v>Trimestral</v>
          </cell>
          <cell r="R261" t="str">
            <v>Stock</v>
          </cell>
          <cell r="S261">
            <v>1600</v>
          </cell>
          <cell r="T261">
            <v>1600</v>
          </cell>
          <cell r="U261">
            <v>1600</v>
          </cell>
          <cell r="V261">
            <v>1600</v>
          </cell>
          <cell r="W261">
            <v>1600</v>
          </cell>
          <cell r="X261">
            <v>1600</v>
          </cell>
          <cell r="Y261">
            <v>0</v>
          </cell>
          <cell r="Z261">
            <v>0</v>
          </cell>
          <cell r="AA261">
            <v>0</v>
          </cell>
          <cell r="AB261">
            <v>0</v>
          </cell>
          <cell r="AC261">
            <v>0</v>
          </cell>
          <cell r="AD261">
            <v>0</v>
          </cell>
          <cell r="AE261">
            <v>0</v>
          </cell>
          <cell r="AF261">
            <v>0</v>
          </cell>
          <cell r="AG261">
            <v>0</v>
          </cell>
          <cell r="AH261" t="str">
            <v>Gilberto Torres Torres</v>
          </cell>
          <cell r="AI261" t="str">
            <v>gtorrest@minsalud.gov.co</v>
          </cell>
          <cell r="AJ261">
            <v>10</v>
          </cell>
          <cell r="AK261">
            <v>0</v>
          </cell>
          <cell r="AL261">
            <v>0</v>
          </cell>
        </row>
        <row r="262">
          <cell r="A262">
            <v>5339</v>
          </cell>
          <cell r="B262" t="str">
            <v>Todos por un Nuevo País</v>
          </cell>
          <cell r="C262" t="str">
            <v>Movilidad social</v>
          </cell>
          <cell r="D262" t="str">
            <v>Mejorar las condiciones de salud de la población colombiana y propiciar el goce efectivo del derecho a la salud, en condiciones de calidad, eficiencia, equidad y sostenibilidad</v>
          </cell>
          <cell r="E262" t="str">
            <v>Salud y Protección</v>
          </cell>
          <cell r="F262" t="str">
            <v>Ministerio de Salud</v>
          </cell>
          <cell r="G262" t="str">
            <v>Grupos Étnicos - Salud</v>
          </cell>
          <cell r="H262">
            <v>5339</v>
          </cell>
          <cell r="I262" t="str">
            <v>Ejecución de la programación de sesiones anuales de la Subcomisión de Salud</v>
          </cell>
          <cell r="J262" t="str">
            <v>Producto</v>
          </cell>
          <cell r="K262" t="str">
            <v>Sectorial</v>
          </cell>
          <cell r="L262" t="str">
            <v>NO</v>
          </cell>
          <cell r="M262" t="str">
            <v>NO</v>
          </cell>
          <cell r="N262" t="str">
            <v>SI</v>
          </cell>
          <cell r="O262" t="str">
            <v>SI</v>
          </cell>
          <cell r="P262" t="str">
            <v>Porcentaje</v>
          </cell>
          <cell r="Q262" t="str">
            <v>Semestral</v>
          </cell>
          <cell r="R262" t="str">
            <v>Stock</v>
          </cell>
          <cell r="S262">
            <v>0</v>
          </cell>
          <cell r="T262">
            <v>100</v>
          </cell>
          <cell r="U262">
            <v>100</v>
          </cell>
          <cell r="V262">
            <v>100</v>
          </cell>
          <cell r="W262">
            <v>100</v>
          </cell>
          <cell r="X262">
            <v>100</v>
          </cell>
          <cell r="Y262">
            <v>0</v>
          </cell>
          <cell r="Z262">
            <v>0</v>
          </cell>
          <cell r="AA262">
            <v>0</v>
          </cell>
          <cell r="AB262">
            <v>0</v>
          </cell>
          <cell r="AC262">
            <v>0</v>
          </cell>
          <cell r="AD262">
            <v>0</v>
          </cell>
          <cell r="AE262" t="str">
            <v>Realización de la primera sesión de la Subcomisión de Salud de la Mesa Permanente de Concertación con pueblos y organizaciones indígenas del año 2016, llevada a cabo del 7 al 9 de abril de 2016. Conforme a la realización de esta sesión, se abordaron los s</v>
          </cell>
          <cell r="AF262">
            <v>42490.208333333299</v>
          </cell>
          <cell r="AG262">
            <v>42500.413002858797</v>
          </cell>
          <cell r="AH262" t="str">
            <v>Juan Pablo Corredor Pongutá</v>
          </cell>
          <cell r="AI262" t="str">
            <v>jpcorredor@minsalud.gov.co</v>
          </cell>
          <cell r="AJ262">
            <v>0</v>
          </cell>
          <cell r="AK262">
            <v>0</v>
          </cell>
          <cell r="AL262">
            <v>0</v>
          </cell>
        </row>
        <row r="263">
          <cell r="A263">
            <v>5389</v>
          </cell>
          <cell r="B263" t="str">
            <v>Todos por un Nuevo País</v>
          </cell>
          <cell r="C263" t="str">
            <v>Movilidad social</v>
          </cell>
          <cell r="D263" t="str">
            <v>Mejorar las condiciones de salud de la población colombiana y propiciar el goce efectivo del derecho a la salud, en condiciones de calidad, eficiencia, equidad y sostenibilidad</v>
          </cell>
          <cell r="E263" t="str">
            <v>Salud y Protección</v>
          </cell>
          <cell r="F263" t="str">
            <v>Ministerio de Salud</v>
          </cell>
          <cell r="G263" t="str">
            <v>Grupos Étnicos - Salud</v>
          </cell>
          <cell r="H263">
            <v>5389</v>
          </cell>
          <cell r="I263" t="str">
            <v>Porcentaje de ejecución de la programación de sesiones anuales de la Subcomisión de Salud</v>
          </cell>
          <cell r="J263" t="str">
            <v>Producto</v>
          </cell>
          <cell r="K263" t="str">
            <v>Transversal</v>
          </cell>
          <cell r="L263" t="str">
            <v>NO</v>
          </cell>
          <cell r="M263" t="str">
            <v>NO</v>
          </cell>
          <cell r="N263" t="str">
            <v>NO</v>
          </cell>
          <cell r="O263" t="str">
            <v>SI</v>
          </cell>
          <cell r="P263" t="str">
            <v>Porcentaje</v>
          </cell>
          <cell r="Q263" t="str">
            <v>Semestral</v>
          </cell>
          <cell r="R263" t="str">
            <v>Capacidad</v>
          </cell>
          <cell r="S263">
            <v>0</v>
          </cell>
          <cell r="T263">
            <v>100</v>
          </cell>
          <cell r="U263">
            <v>100</v>
          </cell>
          <cell r="V263">
            <v>100</v>
          </cell>
          <cell r="W263">
            <v>100</v>
          </cell>
          <cell r="X263">
            <v>100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row>
        <row r="264">
          <cell r="A264">
            <v>5406</v>
          </cell>
          <cell r="B264" t="str">
            <v>Todos por un Nuevo País</v>
          </cell>
          <cell r="C264" t="str">
            <v>Movilidad social</v>
          </cell>
          <cell r="D264" t="str">
            <v>Mejorar las condiciones de salud de la población colombiana y propiciar el goce efectivo del derecho a la salud, en condiciones de calidad, eficiencia, equidad y sostenibilidad</v>
          </cell>
          <cell r="E264" t="str">
            <v>Salud y Protección</v>
          </cell>
          <cell r="F264" t="str">
            <v>Ministerio de Salud</v>
          </cell>
          <cell r="G264" t="str">
            <v>Grupos Étnicos - Salud</v>
          </cell>
          <cell r="H264">
            <v>5406</v>
          </cell>
          <cell r="I264" t="str">
            <v>Avance en la construcción  participativa del capitulo especial para pueblos indígenas en el Plan Decenal de Salud Pública.</v>
          </cell>
          <cell r="J264" t="str">
            <v>Proceso</v>
          </cell>
          <cell r="K264" t="str">
            <v>Sectorial</v>
          </cell>
          <cell r="L264" t="str">
            <v>SI</v>
          </cell>
          <cell r="M264" t="str">
            <v>NO</v>
          </cell>
          <cell r="N264" t="str">
            <v>NO</v>
          </cell>
          <cell r="O264" t="str">
            <v>SI</v>
          </cell>
          <cell r="P264" t="str">
            <v>Porcentaje</v>
          </cell>
          <cell r="Q264" t="str">
            <v>Semestral</v>
          </cell>
          <cell r="R264" t="str">
            <v>Capacidad</v>
          </cell>
          <cell r="S264">
            <v>3</v>
          </cell>
          <cell r="T264">
            <v>3</v>
          </cell>
          <cell r="U264">
            <v>50</v>
          </cell>
          <cell r="V264">
            <v>100</v>
          </cell>
          <cell r="W264">
            <v>0</v>
          </cell>
          <cell r="X264">
            <v>100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row>
        <row r="265">
          <cell r="A265">
            <v>4973</v>
          </cell>
          <cell r="B265" t="str">
            <v>Todos por un Nuevo País</v>
          </cell>
          <cell r="C265" t="str">
            <v>Movilidad social</v>
          </cell>
          <cell r="D265" t="str">
            <v>Mejorar las condiciones de salud de la población colombiana y propiciar el goce efectivo del derecho a la salud, en condiciones de calidad, eficiencia, equidad y sostenibilidad</v>
          </cell>
          <cell r="E265" t="str">
            <v>Salud y Protección</v>
          </cell>
          <cell r="F265" t="str">
            <v>Ministerio de Salud</v>
          </cell>
          <cell r="G265" t="str">
            <v>Fortalecimiento de la gestión y dirección del sector Salud y Protección Social</v>
          </cell>
          <cell r="H265">
            <v>4973</v>
          </cell>
          <cell r="I265" t="str">
            <v>Gasto por eventos no incluidos en el plan de beneficios ($ billones)</v>
          </cell>
          <cell r="J265" t="str">
            <v>Resultado</v>
          </cell>
          <cell r="K265" t="str">
            <v>Sectorial</v>
          </cell>
          <cell r="L265" t="str">
            <v>SI</v>
          </cell>
          <cell r="M265" t="str">
            <v>NO</v>
          </cell>
          <cell r="N265" t="str">
            <v>NO</v>
          </cell>
          <cell r="O265" t="str">
            <v>SI</v>
          </cell>
          <cell r="P265" t="str">
            <v>Billones de pesos</v>
          </cell>
          <cell r="Q265" t="str">
            <v>Anual</v>
          </cell>
          <cell r="R265" t="str">
            <v>Reducción</v>
          </cell>
          <cell r="S265">
            <v>1.7</v>
          </cell>
          <cell r="T265">
            <v>1.7</v>
          </cell>
          <cell r="U265">
            <v>1.5</v>
          </cell>
          <cell r="V265">
            <v>1.3</v>
          </cell>
          <cell r="W265">
            <v>1.2</v>
          </cell>
          <cell r="X265">
            <v>1.2</v>
          </cell>
          <cell r="Y265">
            <v>0</v>
          </cell>
          <cell r="Z265">
            <v>0</v>
          </cell>
          <cell r="AA265">
            <v>0</v>
          </cell>
          <cell r="AB265">
            <v>0</v>
          </cell>
          <cell r="AC265">
            <v>0</v>
          </cell>
          <cell r="AD265">
            <v>0</v>
          </cell>
          <cell r="AE265" t="str">
            <v>En este período, se efectuó giro previo de acuerdo con la radicación que efectuaron las entidades recobrantes en el mes de abril de 2016 por valor de $ 132.597.468.842,66. De este valor, se efectuó giro directo a favor de los prestadores de servicios y te</v>
          </cell>
          <cell r="AF265">
            <v>42490.208333333299</v>
          </cell>
          <cell r="AG265">
            <v>42500.457601736103</v>
          </cell>
          <cell r="AH265" t="str">
            <v>Álvaro Rojas Fuentes</v>
          </cell>
          <cell r="AI265" t="str">
            <v>arojas@minsalud.gov.co</v>
          </cell>
          <cell r="AJ265">
            <v>60</v>
          </cell>
          <cell r="AK265">
            <v>0</v>
          </cell>
          <cell r="AL265">
            <v>0</v>
          </cell>
        </row>
        <row r="266">
          <cell r="A266">
            <v>4974</v>
          </cell>
          <cell r="B266" t="str">
            <v>Todos por un Nuevo País</v>
          </cell>
          <cell r="C266" t="str">
            <v>Movilidad social</v>
          </cell>
          <cell r="D266" t="str">
            <v>Mejorar las condiciones de salud de la población colombiana y propiciar el goce efectivo del derecho a la salud, en condiciones de calidad, eficiencia, equidad y sostenibilidad</v>
          </cell>
          <cell r="E266" t="str">
            <v>Salud y Protección</v>
          </cell>
          <cell r="F266" t="str">
            <v>Ministerio de Salud</v>
          </cell>
          <cell r="G266" t="str">
            <v>Fortalecimiento de la gestión y dirección del sector Salud y Protección Social</v>
          </cell>
          <cell r="H266">
            <v>4974</v>
          </cell>
          <cell r="I266" t="str">
            <v>Porcentaje de ESE sin riesgo financiero o riesgo bajo</v>
          </cell>
          <cell r="J266" t="str">
            <v>Resultado</v>
          </cell>
          <cell r="K266" t="str">
            <v>Sectorial</v>
          </cell>
          <cell r="L266" t="str">
            <v>SI</v>
          </cell>
          <cell r="M266" t="str">
            <v>SI</v>
          </cell>
          <cell r="N266" t="str">
            <v>NO</v>
          </cell>
          <cell r="O266" t="str">
            <v>SI</v>
          </cell>
          <cell r="P266" t="str">
            <v>Porcentaje</v>
          </cell>
          <cell r="Q266" t="str">
            <v>Anual</v>
          </cell>
          <cell r="R266" t="str">
            <v>Capacidad</v>
          </cell>
          <cell r="S266">
            <v>41</v>
          </cell>
          <cell r="T266">
            <v>45</v>
          </cell>
          <cell r="U266">
            <v>50</v>
          </cell>
          <cell r="V266">
            <v>55</v>
          </cell>
          <cell r="W266">
            <v>60</v>
          </cell>
          <cell r="X266">
            <v>60</v>
          </cell>
          <cell r="Y266">
            <v>0</v>
          </cell>
          <cell r="Z266">
            <v>0</v>
          </cell>
          <cell r="AA266">
            <v>0</v>
          </cell>
          <cell r="AB266">
            <v>0</v>
          </cell>
          <cell r="AC266">
            <v>0</v>
          </cell>
          <cell r="AD266">
            <v>0</v>
          </cell>
          <cell r="AE266" t="str">
            <v>Se establecerá la categorizacion del riesgo para el 2016 a mas tardar el 31 de Mayo del presente año, con una presentacion del resultado cuantitativo en Enero de 2017 dada la implementación de las siguientes medidas: Reglamentación de la Subcuenta de Gara</v>
          </cell>
          <cell r="AF266">
            <v>42460.208333333299</v>
          </cell>
          <cell r="AG266">
            <v>42500.611209872703</v>
          </cell>
          <cell r="AH266" t="str">
            <v>Omar Guaje Miranda</v>
          </cell>
          <cell r="AI266" t="str">
            <v>oguaje@minsalud.gov.co</v>
          </cell>
          <cell r="AJ266">
            <v>180</v>
          </cell>
          <cell r="AK266">
            <v>0</v>
          </cell>
          <cell r="AL266">
            <v>0</v>
          </cell>
        </row>
        <row r="267">
          <cell r="A267">
            <v>4975</v>
          </cell>
          <cell r="B267" t="str">
            <v>Todos por un Nuevo País</v>
          </cell>
          <cell r="C267" t="str">
            <v>Movilidad social</v>
          </cell>
          <cell r="D267" t="str">
            <v>Mejorar las condiciones de salud de la población colombiana y propiciar el goce efectivo del derecho a la salud, en condiciones de calidad, eficiencia, equidad y sostenibilidad</v>
          </cell>
          <cell r="E267" t="str">
            <v>Salud y Protección</v>
          </cell>
          <cell r="F267" t="str">
            <v>Ministerio de Salud</v>
          </cell>
          <cell r="G267" t="str">
            <v>Fortalecimiento de la gestión y dirección del sector Salud y Protección Social</v>
          </cell>
          <cell r="H267">
            <v>4975</v>
          </cell>
          <cell r="I267" t="str">
            <v>Deudas a más de 180 días como porcentaje de facturación anual de los hospitales públicos</v>
          </cell>
          <cell r="J267" t="str">
            <v>Resultado</v>
          </cell>
          <cell r="K267" t="str">
            <v>Sectorial</v>
          </cell>
          <cell r="L267" t="str">
            <v>SI</v>
          </cell>
          <cell r="M267" t="str">
            <v>SI</v>
          </cell>
          <cell r="N267" t="str">
            <v>NO</v>
          </cell>
          <cell r="O267" t="str">
            <v>SI</v>
          </cell>
          <cell r="P267" t="str">
            <v>Porcentaje</v>
          </cell>
          <cell r="Q267" t="str">
            <v>Anual</v>
          </cell>
          <cell r="R267" t="str">
            <v>Reducción</v>
          </cell>
          <cell r="S267">
            <v>30</v>
          </cell>
          <cell r="T267">
            <v>30</v>
          </cell>
          <cell r="U267">
            <v>29</v>
          </cell>
          <cell r="V267">
            <v>27</v>
          </cell>
          <cell r="W267">
            <v>25</v>
          </cell>
          <cell r="X267">
            <v>25</v>
          </cell>
          <cell r="Y267">
            <v>0</v>
          </cell>
          <cell r="Z267">
            <v>0</v>
          </cell>
          <cell r="AA267">
            <v>0</v>
          </cell>
          <cell r="AB267">
            <v>0</v>
          </cell>
          <cell r="AC267">
            <v>0</v>
          </cell>
          <cell r="AD267">
            <v>0</v>
          </cell>
          <cell r="AE267" t="str">
            <v>Estipuladas las medidas de saneamiento y pago de deudas por parte del Gobierno Nacional y teniendo en cuenta el flujo de recursos y relación de pagadores y prestadores para el 2016, se reportara la medición del indicador en Marzo de 2017 a partir de las s</v>
          </cell>
          <cell r="AF267">
            <v>42460.208333333299</v>
          </cell>
          <cell r="AG267">
            <v>42501.475679247698</v>
          </cell>
          <cell r="AH267" t="str">
            <v>Omar Guaje Miranda</v>
          </cell>
          <cell r="AI267" t="str">
            <v>oguaje@minsalud.gov.co</v>
          </cell>
          <cell r="AJ267">
            <v>90</v>
          </cell>
          <cell r="AK267">
            <v>0</v>
          </cell>
          <cell r="AL267">
            <v>0</v>
          </cell>
        </row>
        <row r="268">
          <cell r="A268">
            <v>4976</v>
          </cell>
          <cell r="B268" t="str">
            <v>Todos por un Nuevo País</v>
          </cell>
          <cell r="C268" t="str">
            <v>Movilidad social</v>
          </cell>
          <cell r="D268" t="str">
            <v>Mejorar las condiciones de salud de la población colombiana y propiciar el goce efectivo del derecho a la salud, en condiciones de calidad, eficiencia, equidad y sostenibilidad</v>
          </cell>
          <cell r="E268" t="str">
            <v>Salud y Protección</v>
          </cell>
          <cell r="F268" t="str">
            <v>Ministerio de Salud</v>
          </cell>
          <cell r="G268" t="str">
            <v>Fortalecimiento de la gestión y dirección del sector Salud y Protección Social</v>
          </cell>
          <cell r="H268">
            <v>4976</v>
          </cell>
          <cell r="I268" t="str">
            <v>Porcentaje de EPS que cumplen las nuevas condiciones de habilitación financiera durante el periodo de transición</v>
          </cell>
          <cell r="J268" t="str">
            <v>Resultado</v>
          </cell>
          <cell r="K268" t="str">
            <v>Sectorial</v>
          </cell>
          <cell r="L268" t="str">
            <v>SI</v>
          </cell>
          <cell r="M268" t="str">
            <v>NO</v>
          </cell>
          <cell r="N268" t="str">
            <v>NO</v>
          </cell>
          <cell r="O268" t="str">
            <v>SI</v>
          </cell>
          <cell r="P268" t="str">
            <v>Porcentaje</v>
          </cell>
          <cell r="Q268" t="str">
            <v>Trimestral</v>
          </cell>
          <cell r="R268" t="str">
            <v>Capacidad</v>
          </cell>
          <cell r="S268">
            <v>60.6</v>
          </cell>
          <cell r="T268">
            <v>61</v>
          </cell>
          <cell r="U268">
            <v>67</v>
          </cell>
          <cell r="V268">
            <v>73</v>
          </cell>
          <cell r="W268">
            <v>80</v>
          </cell>
          <cell r="X268">
            <v>80</v>
          </cell>
          <cell r="Y268">
            <v>0</v>
          </cell>
          <cell r="Z268">
            <v>0</v>
          </cell>
          <cell r="AA268">
            <v>0</v>
          </cell>
          <cell r="AB268">
            <v>0</v>
          </cell>
          <cell r="AC268">
            <v>0</v>
          </cell>
          <cell r="AD268">
            <v>0</v>
          </cell>
          <cell r="AE268" t="str">
            <v xml:space="preserve">Adicionalmente al Decreto 2702 de 2014 y sus reglamentarios, el Gobierno Nacional destinó los siguientes recursos en el marco del artículo 97 de la Ley 1753 de 2015: (a) recursos propios de las CCF, (b) los recursos del artículo 46 de la Ley 1438 de 2011 </v>
          </cell>
          <cell r="AF268">
            <v>42429.208333333299</v>
          </cell>
          <cell r="AG268">
            <v>42439.347013391198</v>
          </cell>
          <cell r="AH268" t="str">
            <v>Omar Guaje Miranda</v>
          </cell>
          <cell r="AI268" t="str">
            <v>oguaje@minsalud.gov.co</v>
          </cell>
          <cell r="AJ268">
            <v>90</v>
          </cell>
          <cell r="AK268">
            <v>0</v>
          </cell>
          <cell r="AL268">
            <v>0</v>
          </cell>
        </row>
        <row r="269">
          <cell r="A269">
            <v>4977</v>
          </cell>
          <cell r="B269" t="str">
            <v>Todos por un Nuevo País</v>
          </cell>
          <cell r="C269" t="str">
            <v>Movilidad social</v>
          </cell>
          <cell r="D269" t="str">
            <v>Mejorar las condiciones de salud de la población colombiana y propiciar el goce efectivo del derecho a la salud, en condiciones de calidad, eficiencia, equidad y sostenibilidad</v>
          </cell>
          <cell r="E269" t="str">
            <v>Salud y Protección</v>
          </cell>
          <cell r="F269" t="str">
            <v>Ministerio de Salud</v>
          </cell>
          <cell r="G269" t="str">
            <v>Fortalecimiento de la gestión y dirección del sector Salud y Protección Social</v>
          </cell>
          <cell r="H269">
            <v>4977</v>
          </cell>
          <cell r="I269" t="str">
            <v>Ahorros al sistema de salud por control de precios de tecnologías en salud ($ billones)</v>
          </cell>
          <cell r="J269" t="str">
            <v>Gestión</v>
          </cell>
          <cell r="K269" t="str">
            <v>Sectorial</v>
          </cell>
          <cell r="L269" t="str">
            <v>SI</v>
          </cell>
          <cell r="M269" t="str">
            <v>NO</v>
          </cell>
          <cell r="N269" t="str">
            <v>NO</v>
          </cell>
          <cell r="O269" t="str">
            <v>SI</v>
          </cell>
          <cell r="P269" t="str">
            <v>Porcentaje</v>
          </cell>
          <cell r="Q269" t="str">
            <v>Anual</v>
          </cell>
          <cell r="R269" t="str">
            <v>Flujo</v>
          </cell>
          <cell r="S269">
            <v>1</v>
          </cell>
          <cell r="T269">
            <v>1.1000000000000001</v>
          </cell>
          <cell r="U269">
            <v>1.2</v>
          </cell>
          <cell r="V269">
            <v>1.3</v>
          </cell>
          <cell r="W269">
            <v>1.3</v>
          </cell>
          <cell r="X269">
            <v>1.3</v>
          </cell>
          <cell r="Y269">
            <v>0</v>
          </cell>
          <cell r="Z269">
            <v>0</v>
          </cell>
          <cell r="AA269">
            <v>0</v>
          </cell>
          <cell r="AB269">
            <v>0</v>
          </cell>
          <cell r="AC269">
            <v>0</v>
          </cell>
          <cell r="AD269">
            <v>0</v>
          </cell>
          <cell r="AE269" t="str">
            <v>Se expidió el Decreto No. 705 del 27 de abril de 2016 "Por el cual se establecen disposiciones sobre el Proceso de Regulación de Precios de Medicamentos a Nivel Nacional", en el Diario Oficinal No. 49857 del 27 de abril de 2016.</v>
          </cell>
          <cell r="AF269">
            <v>42490.208333333299</v>
          </cell>
          <cell r="AG269">
            <v>42500.459406793998</v>
          </cell>
          <cell r="AH269" t="str">
            <v>Javier  Guzmán</v>
          </cell>
          <cell r="AI269" t="str">
            <v>jguzman@minsalud.gov.co</v>
          </cell>
          <cell r="AJ269">
            <v>0</v>
          </cell>
          <cell r="AK269">
            <v>0</v>
          </cell>
          <cell r="AL269">
            <v>0</v>
          </cell>
        </row>
        <row r="270">
          <cell r="A270">
            <v>5386</v>
          </cell>
          <cell r="B270" t="str">
            <v>Todos por un Nuevo País</v>
          </cell>
          <cell r="C270" t="str">
            <v>Movilidad social</v>
          </cell>
          <cell r="D270" t="str">
            <v>Mejorar las condiciones de salud de la población colombiana y propiciar el goce efectivo del derecho a la salud, en condiciones de calidad, eficiencia, equidad y sostenibilidad</v>
          </cell>
          <cell r="E270" t="str">
            <v>Salud y Protección</v>
          </cell>
          <cell r="F270" t="str">
            <v>Ministerio de Salud</v>
          </cell>
          <cell r="G270" t="str">
            <v>Fortalecimiento de la gestión y dirección del sector Salud y Protección Social</v>
          </cell>
          <cell r="H270">
            <v>5386</v>
          </cell>
          <cell r="I270" t="str">
            <v xml:space="preserve">Número de variables de la historia clínica disponibles en línea </v>
          </cell>
          <cell r="J270" t="str">
            <v>Producto</v>
          </cell>
          <cell r="K270" t="str">
            <v>Sectorial</v>
          </cell>
          <cell r="L270" t="str">
            <v>NO</v>
          </cell>
          <cell r="M270" t="str">
            <v>NO</v>
          </cell>
          <cell r="N270" t="str">
            <v>NO</v>
          </cell>
          <cell r="O270" t="str">
            <v>SI</v>
          </cell>
          <cell r="P270" t="str">
            <v xml:space="preserve">Variables </v>
          </cell>
          <cell r="Q270" t="str">
            <v>Semestral</v>
          </cell>
          <cell r="R270" t="str">
            <v>Capacidad</v>
          </cell>
          <cell r="S270">
            <v>0</v>
          </cell>
          <cell r="T270">
            <v>20</v>
          </cell>
          <cell r="U270">
            <v>25</v>
          </cell>
          <cell r="V270">
            <v>30</v>
          </cell>
          <cell r="W270">
            <v>35</v>
          </cell>
          <cell r="X270">
            <v>35</v>
          </cell>
          <cell r="Y270">
            <v>0</v>
          </cell>
          <cell r="Z270">
            <v>0</v>
          </cell>
          <cell r="AA270">
            <v>0</v>
          </cell>
          <cell r="AB270">
            <v>0</v>
          </cell>
          <cell r="AC270">
            <v>0</v>
          </cell>
          <cell r="AD270">
            <v>0</v>
          </cell>
          <cell r="AE270" t="str">
            <v>Disposición de nuevas variables al ciudadano, para un total de 25: sexo, edad, departamento de residencia, municipio de residencia, departamento donde labora, municipio donde labora, actividad económica, paciente enfremedad renal crónica (ERC), paciente V</v>
          </cell>
          <cell r="AF270">
            <v>42490.208333333299</v>
          </cell>
          <cell r="AG270">
            <v>42500.455285763899</v>
          </cell>
          <cell r="AH270" t="str">
            <v>Dolly  Ovalle</v>
          </cell>
          <cell r="AI270" t="str">
            <v>dovalle@minsalud.gov.co</v>
          </cell>
          <cell r="AJ270">
            <v>30</v>
          </cell>
          <cell r="AK270">
            <v>0</v>
          </cell>
          <cell r="AL270">
            <v>0</v>
          </cell>
        </row>
        <row r="271">
          <cell r="A271">
            <v>5244</v>
          </cell>
          <cell r="B271" t="str">
            <v>Todos por un Nuevo País</v>
          </cell>
          <cell r="C271" t="str">
            <v>Movilidad social</v>
          </cell>
          <cell r="D271" t="str">
            <v>Mejorar las condiciones de salud de la población colombiana y propiciar el goce efectivo del derecho a la salud, en condiciones de calidad, eficiencia, equidad y sostenibilidad</v>
          </cell>
          <cell r="E271" t="str">
            <v>Salud y Protección</v>
          </cell>
          <cell r="F271" t="str">
            <v>Supersalud</v>
          </cell>
          <cell r="G271" t="str">
            <v>Calidad, acceso a los servicios de salud y fortalecimiento de la red de emergencias.</v>
          </cell>
          <cell r="H271">
            <v>5244</v>
          </cell>
          <cell r="I271" t="str">
            <v>Porcentaje de PQR respondidas por las Entidades Administradoras de Planes de Beneficios</v>
          </cell>
          <cell r="J271" t="str">
            <v>Gestión</v>
          </cell>
          <cell r="K271" t="str">
            <v>Sectorial</v>
          </cell>
          <cell r="L271" t="str">
            <v>NO</v>
          </cell>
          <cell r="M271" t="str">
            <v>NO</v>
          </cell>
          <cell r="N271" t="str">
            <v>NO</v>
          </cell>
          <cell r="O271" t="str">
            <v>SI</v>
          </cell>
          <cell r="P271" t="str">
            <v>Porcentaje</v>
          </cell>
          <cell r="Q271" t="str">
            <v>Mensual</v>
          </cell>
          <cell r="R271" t="str">
            <v>Capacidad</v>
          </cell>
          <cell r="S271">
            <v>0</v>
          </cell>
          <cell r="T271">
            <v>0</v>
          </cell>
          <cell r="U271">
            <v>80</v>
          </cell>
          <cell r="V271">
            <v>90</v>
          </cell>
          <cell r="W271">
            <v>95</v>
          </cell>
          <cell r="X271">
            <v>95</v>
          </cell>
          <cell r="Y271">
            <v>55</v>
          </cell>
          <cell r="Z271">
            <v>100</v>
          </cell>
          <cell r="AA271">
            <v>55</v>
          </cell>
          <cell r="AB271">
            <v>100</v>
          </cell>
          <cell r="AC271">
            <v>42460.208333333299</v>
          </cell>
          <cell r="AD271">
            <v>42492.672057291697</v>
          </cell>
          <cell r="AE271" t="str">
            <v>Aunque el indicador cuantitativo cuenta con una tendencia decreciente, el ejercicio de seguimiento a las PQR ha permitido que la Superintendencia Nacional de Salud tome medidas de manera focalizada hacia los motivos y las EAPB donde se presentan las princ</v>
          </cell>
          <cell r="AF271">
            <v>42490.208333333299</v>
          </cell>
          <cell r="AG271">
            <v>42492.6720571759</v>
          </cell>
          <cell r="AH271" t="str">
            <v>Catalina Góngora Torres</v>
          </cell>
          <cell r="AI271" t="str">
            <v>cgongora@supersalud.gov.co</v>
          </cell>
          <cell r="AJ271">
            <v>30</v>
          </cell>
          <cell r="AK271">
            <v>42490.208333333299</v>
          </cell>
          <cell r="AL271">
            <v>-13</v>
          </cell>
        </row>
        <row r="272">
          <cell r="A272">
            <v>4858</v>
          </cell>
          <cell r="B272" t="str">
            <v>Todos por un Nuevo País</v>
          </cell>
          <cell r="C272" t="str">
            <v>Movilidad social</v>
          </cell>
          <cell r="D272" t="str">
            <v>Generar alternativas para crear empleos de calidad y acceder al aseguramiento ante la falta de ingresos y los riesgos laborales</v>
          </cell>
          <cell r="E272" t="str">
            <v>Trabajo</v>
          </cell>
          <cell r="F272" t="str">
            <v>Colpensiones</v>
          </cell>
          <cell r="G272" t="str">
            <v>Generación de ingresos y empleo</v>
          </cell>
          <cell r="H272">
            <v>4858</v>
          </cell>
          <cell r="I272" t="str">
            <v>Personas vinculadas a los Beneficios Económicos Periódicos</v>
          </cell>
          <cell r="J272" t="str">
            <v>Gestión</v>
          </cell>
          <cell r="K272" t="str">
            <v>Sectorial</v>
          </cell>
          <cell r="L272" t="str">
            <v>SI</v>
          </cell>
          <cell r="M272" t="str">
            <v>NO</v>
          </cell>
          <cell r="N272" t="str">
            <v>NO</v>
          </cell>
          <cell r="O272" t="str">
            <v>SI</v>
          </cell>
          <cell r="P272" t="str">
            <v>Personas</v>
          </cell>
          <cell r="Q272" t="str">
            <v>Mensual</v>
          </cell>
          <cell r="R272" t="str">
            <v>Capacidad</v>
          </cell>
          <cell r="S272">
            <v>15962</v>
          </cell>
          <cell r="T272">
            <v>190051</v>
          </cell>
          <cell r="U272">
            <v>550000</v>
          </cell>
          <cell r="V272">
            <v>910000</v>
          </cell>
          <cell r="W272">
            <v>1271000</v>
          </cell>
          <cell r="X272">
            <v>1271000</v>
          </cell>
          <cell r="Y272">
            <v>279703</v>
          </cell>
          <cell r="Z272">
            <v>49.39</v>
          </cell>
          <cell r="AA272">
            <v>279703</v>
          </cell>
          <cell r="AB272">
            <v>21.02</v>
          </cell>
          <cell r="AC272">
            <v>42490.208333333299</v>
          </cell>
          <cell r="AD272">
            <v>42500.458059687502</v>
          </cell>
          <cell r="AE272" t="str">
            <v>Para el mes de abril Colpensiones continua anudando esfuerzos con los Alcaldes en la regional Caribe y ha efectuado agendas de trabajo con el gremio de los Cafeteros en especial en la regional Eje Cafetero, para el desarrollo de jornadas y eventos de divu</v>
          </cell>
          <cell r="AF272">
            <v>42490.208333333299</v>
          </cell>
          <cell r="AG272">
            <v>42500.458059490702</v>
          </cell>
          <cell r="AH272" t="str">
            <v>Javier Eduardo  Guzman Silva</v>
          </cell>
          <cell r="AI272" t="str">
            <v>jeguzmans@colpensiones.gov.co</v>
          </cell>
          <cell r="AJ272">
            <v>15</v>
          </cell>
          <cell r="AK272">
            <v>42520.208333333299</v>
          </cell>
          <cell r="AL272">
            <v>-28</v>
          </cell>
        </row>
        <row r="273">
          <cell r="A273">
            <v>4859</v>
          </cell>
          <cell r="B273" t="str">
            <v>Todos por un Nuevo País</v>
          </cell>
          <cell r="C273" t="str">
            <v>Movilidad social</v>
          </cell>
          <cell r="D273" t="str">
            <v>Generar alternativas para crear empleos de calidad y acceder al aseguramiento ante la falta de ingresos y los riesgos laborales</v>
          </cell>
          <cell r="E273" t="str">
            <v>Trabajo</v>
          </cell>
          <cell r="F273" t="str">
            <v>MinTrabajo</v>
          </cell>
          <cell r="G273" t="str">
            <v>Generación de ingresos y empleo</v>
          </cell>
          <cell r="H273">
            <v>4859</v>
          </cell>
          <cell r="I273" t="str">
            <v>Tasa de Desempleo jóvenes (14 - 28 años)</v>
          </cell>
          <cell r="J273" t="str">
            <v>Gestión</v>
          </cell>
          <cell r="K273" t="str">
            <v>Sectorial</v>
          </cell>
          <cell r="L273" t="str">
            <v>SI</v>
          </cell>
          <cell r="M273" t="str">
            <v>NO</v>
          </cell>
          <cell r="N273" t="str">
            <v>NO</v>
          </cell>
          <cell r="O273" t="str">
            <v>SI</v>
          </cell>
          <cell r="P273" t="str">
            <v>Pendiente</v>
          </cell>
          <cell r="Q273" t="str">
            <v>Anual</v>
          </cell>
          <cell r="R273" t="str">
            <v>Reducción</v>
          </cell>
          <cell r="S273">
            <v>15.8</v>
          </cell>
          <cell r="T273">
            <v>15.3</v>
          </cell>
          <cell r="U273">
            <v>14.9</v>
          </cell>
          <cell r="V273">
            <v>14.4</v>
          </cell>
          <cell r="W273">
            <v>13.9</v>
          </cell>
          <cell r="X273">
            <v>13.9</v>
          </cell>
          <cell r="Y273">
            <v>0</v>
          </cell>
          <cell r="Z273">
            <v>0</v>
          </cell>
          <cell r="AA273">
            <v>0</v>
          </cell>
          <cell r="AB273">
            <v>0</v>
          </cell>
          <cell r="AC273">
            <v>0</v>
          </cell>
          <cell r="AD273">
            <v>0</v>
          </cell>
          <cell r="AE273" t="str">
            <v>Se continuó con la operación del programa 40 Mil Primeros Empleos, fortaleciendo la estrategia de gestión empresarial en Cundinamarca, promoviendo acuerdos con la Gobernación de Boyacá y la articulación con el SENA para mejorar la implementación del progr</v>
          </cell>
          <cell r="AF273">
            <v>42490.208333333299</v>
          </cell>
          <cell r="AG273">
            <v>42496.623192210602</v>
          </cell>
          <cell r="AH273" t="str">
            <v>Diana Hernández Hernández</v>
          </cell>
          <cell r="AI273" t="str">
            <v>dhernandezh@mintrabajo.gov.co</v>
          </cell>
          <cell r="AJ273">
            <v>30</v>
          </cell>
          <cell r="AK273">
            <v>0</v>
          </cell>
          <cell r="AL273">
            <v>0</v>
          </cell>
        </row>
        <row r="274">
          <cell r="A274">
            <v>4860</v>
          </cell>
          <cell r="B274" t="str">
            <v>Todos por un Nuevo País</v>
          </cell>
          <cell r="C274" t="str">
            <v>Movilidad social</v>
          </cell>
          <cell r="D274" t="str">
            <v>Generar alternativas para crear empleos de calidad y acceder al aseguramiento ante la falta de ingresos y los riesgos laborales</v>
          </cell>
          <cell r="E274" t="str">
            <v>Trabajo</v>
          </cell>
          <cell r="F274" t="str">
            <v>MinTrabajo</v>
          </cell>
          <cell r="G274" t="str">
            <v>Generación de ingresos y empleo</v>
          </cell>
          <cell r="H274">
            <v>4860</v>
          </cell>
          <cell r="I274" t="str">
            <v>Tasa de desempleo femenina</v>
          </cell>
          <cell r="J274" t="str">
            <v>Gestión</v>
          </cell>
          <cell r="K274" t="str">
            <v>Sectorial</v>
          </cell>
          <cell r="L274" t="str">
            <v>SI</v>
          </cell>
          <cell r="M274" t="str">
            <v>NO</v>
          </cell>
          <cell r="N274" t="str">
            <v>NO</v>
          </cell>
          <cell r="O274" t="str">
            <v>SI</v>
          </cell>
          <cell r="P274" t="str">
            <v>Tasa</v>
          </cell>
          <cell r="Q274" t="str">
            <v>Anual</v>
          </cell>
          <cell r="R274" t="str">
            <v>Reducción</v>
          </cell>
          <cell r="S274">
            <v>11.9</v>
          </cell>
          <cell r="T274">
            <v>11.6</v>
          </cell>
          <cell r="U274">
            <v>11.2</v>
          </cell>
          <cell r="V274">
            <v>10.9</v>
          </cell>
          <cell r="W274">
            <v>10.5</v>
          </cell>
          <cell r="X274">
            <v>10.5</v>
          </cell>
          <cell r="Y274">
            <v>0</v>
          </cell>
          <cell r="Z274">
            <v>0</v>
          </cell>
          <cell r="AA274">
            <v>0</v>
          </cell>
          <cell r="AB274">
            <v>0</v>
          </cell>
          <cell r="AC274">
            <v>0</v>
          </cell>
          <cell r="AD274">
            <v>0</v>
          </cell>
          <cell r="AE274" t="str">
            <v>Teniendo en cuenta que las dinámicas del mercado laboral son un determinante fundamental de la tasa de desempleo femenino, el Ministerio centra su acción en la creación de lineamientos de política que elimine las barreras de entrada de las mujeres al merc</v>
          </cell>
          <cell r="AF274">
            <v>42490.208333333299</v>
          </cell>
          <cell r="AG274">
            <v>42496.634620138902</v>
          </cell>
          <cell r="AH274" t="str">
            <v>Diana Hernández Hernández</v>
          </cell>
          <cell r="AI274" t="str">
            <v>dhernandezh@mintrabajo.gov.co</v>
          </cell>
          <cell r="AJ274">
            <v>30</v>
          </cell>
          <cell r="AK274">
            <v>0</v>
          </cell>
          <cell r="AL274">
            <v>0</v>
          </cell>
        </row>
        <row r="275">
          <cell r="A275">
            <v>5173</v>
          </cell>
          <cell r="B275" t="str">
            <v>Todos por un Nuevo País</v>
          </cell>
          <cell r="C275" t="str">
            <v>Movilidad social</v>
          </cell>
          <cell r="D275" t="str">
            <v>Generar alternativas para crear empleos de calidad y acceder al aseguramiento ante la falta de ingresos y los riesgos laborales</v>
          </cell>
          <cell r="E275" t="str">
            <v>Trabajo</v>
          </cell>
          <cell r="F275" t="str">
            <v>MinTrabajo</v>
          </cell>
          <cell r="G275" t="str">
            <v>Generación de ingresos y empleo</v>
          </cell>
          <cell r="H275">
            <v>5173</v>
          </cell>
          <cell r="I275" t="str">
            <v>Nuevos empleos generados</v>
          </cell>
          <cell r="J275" t="str">
            <v>Gestión</v>
          </cell>
          <cell r="K275" t="str">
            <v>Sectorial</v>
          </cell>
          <cell r="L275" t="str">
            <v>NO</v>
          </cell>
          <cell r="M275" t="str">
            <v>SI</v>
          </cell>
          <cell r="N275" t="str">
            <v>NO</v>
          </cell>
          <cell r="O275" t="str">
            <v>SI</v>
          </cell>
          <cell r="P275" t="str">
            <v>Empleos</v>
          </cell>
          <cell r="Q275" t="str">
            <v>Anual</v>
          </cell>
          <cell r="R275" t="str">
            <v>Flujo</v>
          </cell>
          <cell r="S275">
            <v>2450000</v>
          </cell>
          <cell r="T275">
            <v>578769</v>
          </cell>
          <cell r="U275">
            <v>1115219</v>
          </cell>
          <cell r="V275">
            <v>1616479</v>
          </cell>
          <cell r="W275">
            <v>2000000</v>
          </cell>
          <cell r="X275">
            <v>2000000</v>
          </cell>
          <cell r="Y275">
            <v>0</v>
          </cell>
          <cell r="Z275">
            <v>0</v>
          </cell>
          <cell r="AA275">
            <v>0</v>
          </cell>
          <cell r="AB275">
            <v>0</v>
          </cell>
          <cell r="AC275">
            <v>0</v>
          </cell>
          <cell r="AD275">
            <v>0</v>
          </cell>
          <cell r="AE275" t="str">
            <v xml:space="preserve">De acuerdo a los datos de generación de empleo para el cuarto mes del segundo año de Gobierno (diciembre de 2015:creación de 45.377 empleos), la misma se concentró en el sector de Comercio, restaurantes y hoteles (65,2%), el sector agropecuario (38,5%) y </v>
          </cell>
          <cell r="AF275">
            <v>42490.208333333299</v>
          </cell>
          <cell r="AG275">
            <v>42500.620224340302</v>
          </cell>
          <cell r="AH275" t="str">
            <v>Diana Hernández Hernández</v>
          </cell>
          <cell r="AI275" t="str">
            <v>dhernandezh@mintrabajo.gov.co</v>
          </cell>
          <cell r="AJ275">
            <v>30</v>
          </cell>
          <cell r="AK275">
            <v>0</v>
          </cell>
          <cell r="AL275">
            <v>0</v>
          </cell>
        </row>
        <row r="276">
          <cell r="A276">
            <v>5175</v>
          </cell>
          <cell r="B276" t="str">
            <v>Todos por un Nuevo País</v>
          </cell>
          <cell r="C276" t="str">
            <v>Movilidad social</v>
          </cell>
          <cell r="D276" t="str">
            <v>Generar alternativas para crear empleos de calidad y acceder al aseguramiento ante la falta de ingresos y los riesgos laborales</v>
          </cell>
          <cell r="E276" t="str">
            <v>Trabajo</v>
          </cell>
          <cell r="F276" t="str">
            <v>MinTrabajo</v>
          </cell>
          <cell r="G276" t="str">
            <v>Generación de ingresos y empleo</v>
          </cell>
          <cell r="H276">
            <v>5175</v>
          </cell>
          <cell r="I276" t="str">
            <v>Jóvenes contratados en empresas privadas a través de la Ruta de Primer Empleo</v>
          </cell>
          <cell r="J276" t="str">
            <v>Gestión</v>
          </cell>
          <cell r="K276" t="str">
            <v>Sectorial</v>
          </cell>
          <cell r="L276" t="str">
            <v>NO</v>
          </cell>
          <cell r="M276" t="str">
            <v>SI</v>
          </cell>
          <cell r="N276" t="str">
            <v>NO</v>
          </cell>
          <cell r="O276" t="str">
            <v>SI</v>
          </cell>
          <cell r="P276" t="str">
            <v>Jóvenes</v>
          </cell>
          <cell r="Q276" t="str">
            <v>Mensual</v>
          </cell>
          <cell r="R276" t="str">
            <v>Acumulado</v>
          </cell>
          <cell r="S276">
            <v>0</v>
          </cell>
          <cell r="T276">
            <v>15000</v>
          </cell>
          <cell r="U276">
            <v>25000</v>
          </cell>
          <cell r="V276">
            <v>0</v>
          </cell>
          <cell r="W276">
            <v>0</v>
          </cell>
          <cell r="X276">
            <v>40000</v>
          </cell>
          <cell r="Y276">
            <v>5773</v>
          </cell>
          <cell r="Z276">
            <v>23.091999999999999</v>
          </cell>
          <cell r="AA276">
            <v>20432</v>
          </cell>
          <cell r="AB276">
            <v>51.08</v>
          </cell>
          <cell r="AC276">
            <v>42490.208333333299</v>
          </cell>
          <cell r="AD276">
            <v>42500.745749305599</v>
          </cell>
          <cell r="AE276" t="str">
            <v>Fortalecimiento de la estrategia de gestión empresarial en el departamento de Cundinamarca Revisión de acuerdos con la Gobernación de Boyacá y Comfaboy para impulsar el programa en el departamento Se retomó el proceso de articulación con el SENA para mejo</v>
          </cell>
          <cell r="AF276">
            <v>42490.208333333299</v>
          </cell>
          <cell r="AG276">
            <v>42500.745749155103</v>
          </cell>
          <cell r="AH276" t="str">
            <v>Nohora Trujillo</v>
          </cell>
          <cell r="AI276" t="str">
            <v>ntrujillo.ext@serviciodeempleo.gov.co</v>
          </cell>
          <cell r="AJ276">
            <v>30</v>
          </cell>
          <cell r="AK276">
            <v>42520.208333333299</v>
          </cell>
          <cell r="AL276">
            <v>-43</v>
          </cell>
        </row>
        <row r="277">
          <cell r="A277">
            <v>4855</v>
          </cell>
          <cell r="B277" t="str">
            <v>Todos por un Nuevo País</v>
          </cell>
          <cell r="C277" t="str">
            <v>Movilidad social</v>
          </cell>
          <cell r="D277" t="str">
            <v>Generar alternativas para crear empleos de calidad y acceder al aseguramiento ante la falta de ingresos y los riesgos laborales</v>
          </cell>
          <cell r="E277" t="str">
            <v>Trabajo</v>
          </cell>
          <cell r="F277" t="str">
            <v>MinTrabajo</v>
          </cell>
          <cell r="G277" t="str">
            <v>Generación de ingresos y empleo</v>
          </cell>
          <cell r="H277">
            <v>4855</v>
          </cell>
          <cell r="I277" t="str">
            <v>Porcentaje de adultos mayores con algún tipo de protección a los ingresos</v>
          </cell>
          <cell r="J277" t="str">
            <v>Gestión</v>
          </cell>
          <cell r="K277" t="str">
            <v>Sectorial</v>
          </cell>
          <cell r="L277" t="str">
            <v>SI</v>
          </cell>
          <cell r="M277" t="str">
            <v>NO</v>
          </cell>
          <cell r="N277" t="str">
            <v>NO</v>
          </cell>
          <cell r="O277" t="str">
            <v>SI</v>
          </cell>
          <cell r="P277" t="str">
            <v>Pendiente</v>
          </cell>
          <cell r="Q277" t="str">
            <v>Mensual</v>
          </cell>
          <cell r="R277" t="str">
            <v>Capacidad</v>
          </cell>
          <cell r="S277">
            <v>59</v>
          </cell>
          <cell r="T277">
            <v>59.75</v>
          </cell>
          <cell r="U277">
            <v>60.5</v>
          </cell>
          <cell r="V277">
            <v>61.25</v>
          </cell>
          <cell r="W277">
            <v>62</v>
          </cell>
          <cell r="X277">
            <v>62</v>
          </cell>
          <cell r="Y277">
            <v>60.38</v>
          </cell>
          <cell r="Z277">
            <v>92</v>
          </cell>
          <cell r="AA277">
            <v>60.38</v>
          </cell>
          <cell r="AB277">
            <v>46</v>
          </cell>
          <cell r="AC277">
            <v>42400.208333333299</v>
          </cell>
          <cell r="AD277">
            <v>42482.655437534697</v>
          </cell>
          <cell r="AE277" t="str">
            <v xml:space="preserve">El indicador es la suma total de los pensionados más el total de personas con beneficio BEPS, más los cupos otorgados del programa Colombia Mayor dividido entre la población en edad de pensionarse, que para el año 2016, está alcanza la cifra de 5.875.954 </v>
          </cell>
          <cell r="AF277">
            <v>42400.208333333299</v>
          </cell>
          <cell r="AG277">
            <v>42482.655437303198</v>
          </cell>
          <cell r="AH277" t="str">
            <v>Diana Arenas Pedraza</v>
          </cell>
          <cell r="AI277" t="str">
            <v>darenas@mintrabajo.gov.co</v>
          </cell>
          <cell r="AJ277">
            <v>60</v>
          </cell>
          <cell r="AK277">
            <v>42429.208333333299</v>
          </cell>
          <cell r="AL277">
            <v>17</v>
          </cell>
        </row>
        <row r="278">
          <cell r="A278">
            <v>4856</v>
          </cell>
          <cell r="B278" t="str">
            <v>Todos por un Nuevo País</v>
          </cell>
          <cell r="C278" t="str">
            <v>Movilidad social</v>
          </cell>
          <cell r="D278" t="str">
            <v>Generar alternativas para crear empleos de calidad y acceder al aseguramiento ante la falta de ingresos y los riesgos laborales</v>
          </cell>
          <cell r="E278" t="str">
            <v>Trabajo</v>
          </cell>
          <cell r="F278" t="str">
            <v>MinTrabajo</v>
          </cell>
          <cell r="G278" t="str">
            <v>Generación de ingresos y empleo</v>
          </cell>
          <cell r="H278">
            <v>4856</v>
          </cell>
          <cell r="I278" t="str">
            <v>Beneficiarios del Programa Colombia Mayor (acumulado)</v>
          </cell>
          <cell r="J278" t="str">
            <v>Gestión</v>
          </cell>
          <cell r="K278" t="str">
            <v>Sectorial</v>
          </cell>
          <cell r="L278" t="str">
            <v>SI</v>
          </cell>
          <cell r="M278" t="str">
            <v>NO</v>
          </cell>
          <cell r="N278" t="str">
            <v>NO</v>
          </cell>
          <cell r="O278" t="str">
            <v>SI</v>
          </cell>
          <cell r="P278" t="str">
            <v>Beneficiarios</v>
          </cell>
          <cell r="Q278" t="str">
            <v>Bimestral</v>
          </cell>
          <cell r="R278" t="str">
            <v>Capacidad</v>
          </cell>
          <cell r="S278">
            <v>1845026</v>
          </cell>
          <cell r="T278">
            <v>2065000</v>
          </cell>
          <cell r="U278">
            <v>2115000</v>
          </cell>
          <cell r="V278">
            <v>2165000</v>
          </cell>
          <cell r="W278">
            <v>2215000</v>
          </cell>
          <cell r="X278">
            <v>2215000</v>
          </cell>
          <cell r="Y278">
            <v>2164066</v>
          </cell>
          <cell r="Z278">
            <v>100</v>
          </cell>
          <cell r="AA278">
            <v>2164066</v>
          </cell>
          <cell r="AB278">
            <v>86.23</v>
          </cell>
          <cell r="AC278">
            <v>42490.208333333299</v>
          </cell>
          <cell r="AD278">
            <v>42494.756259409703</v>
          </cell>
          <cell r="AE278" t="str">
            <v>El número de personas que se han beneficiado con los subsidios del Programa de Protección Social al Adulto Mayor desde el inicio del programa en diciembre del año 2003 hasta la última fecha de corte es conocido como máximas de coberturas. La máxima de cob</v>
          </cell>
          <cell r="AF278">
            <v>42490.208333333299</v>
          </cell>
          <cell r="AG278">
            <v>42494.756259259302</v>
          </cell>
          <cell r="AH278" t="str">
            <v>Olga Lucía Callejas Cortés</v>
          </cell>
          <cell r="AI278" t="str">
            <v>ocallejas@mintrabajo.gov.co</v>
          </cell>
          <cell r="AJ278">
            <v>0</v>
          </cell>
          <cell r="AK278">
            <v>42551.208333333299</v>
          </cell>
          <cell r="AL278">
            <v>-43</v>
          </cell>
        </row>
        <row r="279">
          <cell r="A279">
            <v>4857</v>
          </cell>
          <cell r="B279" t="str">
            <v>Todos por un Nuevo País</v>
          </cell>
          <cell r="C279" t="str">
            <v>Movilidad social</v>
          </cell>
          <cell r="D279" t="str">
            <v>Generar alternativas para crear empleos de calidad y acceder al aseguramiento ante la falta de ingresos y los riesgos laborales</v>
          </cell>
          <cell r="E279" t="str">
            <v>Trabajo</v>
          </cell>
          <cell r="F279" t="str">
            <v>MinTrabajo</v>
          </cell>
          <cell r="G279" t="str">
            <v>Generación de ingresos y empleo</v>
          </cell>
          <cell r="H279">
            <v>4857</v>
          </cell>
          <cell r="I279" t="str">
            <v>Adultos mayores con pensión</v>
          </cell>
          <cell r="J279" t="str">
            <v>Gestión</v>
          </cell>
          <cell r="K279" t="str">
            <v>Sectorial</v>
          </cell>
          <cell r="L279" t="str">
            <v>SI</v>
          </cell>
          <cell r="M279" t="str">
            <v>NO</v>
          </cell>
          <cell r="N279" t="str">
            <v>NO</v>
          </cell>
          <cell r="O279" t="str">
            <v>SI</v>
          </cell>
          <cell r="P279" t="str">
            <v>Pendiente</v>
          </cell>
          <cell r="Q279" t="str">
            <v>Mensual</v>
          </cell>
          <cell r="R279" t="str">
            <v>Capacidad</v>
          </cell>
          <cell r="S279">
            <v>1973082</v>
          </cell>
          <cell r="T279">
            <v>2054811</v>
          </cell>
          <cell r="U279">
            <v>2136540</v>
          </cell>
          <cell r="V279">
            <v>2218269</v>
          </cell>
          <cell r="W279">
            <v>2300000</v>
          </cell>
          <cell r="X279">
            <v>2300000</v>
          </cell>
          <cell r="Y279">
            <v>2073505</v>
          </cell>
          <cell r="Z279">
            <v>61.44</v>
          </cell>
          <cell r="AA279">
            <v>2073505</v>
          </cell>
          <cell r="AB279">
            <v>30.72</v>
          </cell>
          <cell r="AC279">
            <v>42400.208333333299</v>
          </cell>
          <cell r="AD279">
            <v>42482.655674305599</v>
          </cell>
          <cell r="AE279" t="str">
            <v>El número total de pensionados de acuerdo con el boletín emitido en el Comunicado de Prensa con corte Enero 31 de 2016, presentado el 15 de Abril de 2016, por Superintendencia Financiera de Colombia, la información reportada a Mintrabajo por el FOPEP, Pas</v>
          </cell>
          <cell r="AF279">
            <v>42400.208333333299</v>
          </cell>
          <cell r="AG279">
            <v>42482.6556740741</v>
          </cell>
          <cell r="AH279" t="str">
            <v>Diana Arenas Pedraza</v>
          </cell>
          <cell r="AI279" t="str">
            <v>darenas@mintrabajo.gov.co</v>
          </cell>
          <cell r="AJ279">
            <v>60</v>
          </cell>
          <cell r="AK279">
            <v>42429.208333333299</v>
          </cell>
          <cell r="AL279">
            <v>17</v>
          </cell>
        </row>
        <row r="280">
          <cell r="A280">
            <v>4863</v>
          </cell>
          <cell r="B280" t="str">
            <v>Todos por un Nuevo País</v>
          </cell>
          <cell r="C280" t="str">
            <v>Movilidad social</v>
          </cell>
          <cell r="D280" t="str">
            <v>Generar alternativas para crear empleos de calidad y acceder al aseguramiento ante la falta de ingresos y los riesgos laborales</v>
          </cell>
          <cell r="E280" t="str">
            <v>Trabajo</v>
          </cell>
          <cell r="F280" t="str">
            <v>MinTrabajo</v>
          </cell>
          <cell r="G280" t="str">
            <v>Formalización laboral y calidad del empleo</v>
          </cell>
          <cell r="H280">
            <v>4863</v>
          </cell>
          <cell r="I280" t="str">
            <v>Tasa de formalidad nacional</v>
          </cell>
          <cell r="J280" t="str">
            <v>Gestión</v>
          </cell>
          <cell r="K280" t="str">
            <v>Sectorial</v>
          </cell>
          <cell r="L280" t="str">
            <v>SI</v>
          </cell>
          <cell r="M280" t="str">
            <v>NO</v>
          </cell>
          <cell r="N280" t="str">
            <v>NO</v>
          </cell>
          <cell r="O280" t="str">
            <v>SI</v>
          </cell>
          <cell r="P280" t="str">
            <v>Porcentaje</v>
          </cell>
          <cell r="Q280" t="str">
            <v>Anual</v>
          </cell>
          <cell r="R280" t="str">
            <v>Capacidad</v>
          </cell>
          <cell r="S280">
            <v>34.6</v>
          </cell>
          <cell r="T280">
            <v>34.9</v>
          </cell>
          <cell r="U280">
            <v>35.299999999999997</v>
          </cell>
          <cell r="V280">
            <v>35.6</v>
          </cell>
          <cell r="W280">
            <v>36</v>
          </cell>
          <cell r="X280">
            <v>36</v>
          </cell>
          <cell r="Y280">
            <v>0</v>
          </cell>
          <cell r="Z280">
            <v>0</v>
          </cell>
          <cell r="AA280">
            <v>0</v>
          </cell>
          <cell r="AB280">
            <v>0</v>
          </cell>
          <cell r="AC280">
            <v>0</v>
          </cell>
          <cell r="AD280">
            <v>0</v>
          </cell>
          <cell r="AE280" t="str">
            <v>Asistencia Técnica. Con el propósito de dar cumplimiento a la Sentencia 426/2014 relacionada con la descontaminación del Rio Bogotá, en lo concerniente al Ministerio del Trabajo, se ha venido participando activamente en el encuentro sistemático interinsti</v>
          </cell>
          <cell r="AF280">
            <v>42490.208333333299</v>
          </cell>
          <cell r="AG280">
            <v>42496.6736522801</v>
          </cell>
          <cell r="AH280" t="str">
            <v>Diana Hernández Hernández</v>
          </cell>
          <cell r="AI280" t="str">
            <v>dhernandezh@mintrabajo.gov.co</v>
          </cell>
          <cell r="AJ280">
            <v>30</v>
          </cell>
          <cell r="AK280">
            <v>0</v>
          </cell>
          <cell r="AL280">
            <v>0</v>
          </cell>
        </row>
        <row r="281">
          <cell r="A281">
            <v>4864</v>
          </cell>
          <cell r="B281" t="str">
            <v>Todos por un Nuevo País</v>
          </cell>
          <cell r="C281" t="str">
            <v>Movilidad social</v>
          </cell>
          <cell r="D281" t="str">
            <v>Generar alternativas para crear empleos de calidad y acceder al aseguramiento ante la falta de ingresos y los riesgos laborales</v>
          </cell>
          <cell r="E281" t="str">
            <v>Trabajo</v>
          </cell>
          <cell r="F281" t="str">
            <v>MinTrabajo</v>
          </cell>
          <cell r="G281" t="str">
            <v>Formalización laboral y calidad del empleo</v>
          </cell>
          <cell r="H281">
            <v>4864</v>
          </cell>
          <cell r="I281" t="str">
            <v>Afiliados activos  a pensiones</v>
          </cell>
          <cell r="J281" t="str">
            <v>Resultado</v>
          </cell>
          <cell r="K281" t="str">
            <v>Sectorial</v>
          </cell>
          <cell r="L281" t="str">
            <v>SI</v>
          </cell>
          <cell r="M281" t="str">
            <v>NO</v>
          </cell>
          <cell r="N281" t="str">
            <v>NO</v>
          </cell>
          <cell r="O281" t="str">
            <v>SI</v>
          </cell>
          <cell r="P281" t="str">
            <v>Pendiente</v>
          </cell>
          <cell r="Q281" t="str">
            <v>Mensual</v>
          </cell>
          <cell r="R281" t="str">
            <v>Capacidad</v>
          </cell>
          <cell r="S281">
            <v>9204915</v>
          </cell>
          <cell r="T281">
            <v>9579915</v>
          </cell>
          <cell r="U281">
            <v>9954915</v>
          </cell>
          <cell r="V281">
            <v>10329915</v>
          </cell>
          <cell r="W281">
            <v>10704915</v>
          </cell>
          <cell r="X281">
            <v>10704915</v>
          </cell>
          <cell r="Y281">
            <v>9913821</v>
          </cell>
          <cell r="Z281">
            <v>94.52</v>
          </cell>
          <cell r="AA281">
            <v>9913821</v>
          </cell>
          <cell r="AB281">
            <v>47.26</v>
          </cell>
          <cell r="AC281">
            <v>42400.208333333299</v>
          </cell>
          <cell r="AD281">
            <v>42482.6550992708</v>
          </cell>
          <cell r="AE281" t="str">
            <v xml:space="preserve">El indicador representa el número de los afiliados activos al Sistema General de Pensiones, es decir los afiliados que por lo menos una vez en los últimos 6 meses han cotizado tanto al Régimen de Prima Media con Prestación Definida, como en el Régimen de </v>
          </cell>
          <cell r="AF281">
            <v>42400.208333333299</v>
          </cell>
          <cell r="AG281">
            <v>42482.655099108801</v>
          </cell>
          <cell r="AH281" t="str">
            <v>Diana Arenas Pedraza</v>
          </cell>
          <cell r="AI281" t="str">
            <v>darenas@mintrabajo.gov.co</v>
          </cell>
          <cell r="AJ281">
            <v>60</v>
          </cell>
          <cell r="AK281">
            <v>42429.208333333299</v>
          </cell>
          <cell r="AL281">
            <v>17</v>
          </cell>
        </row>
        <row r="282">
          <cell r="A282">
            <v>4865</v>
          </cell>
          <cell r="B282" t="str">
            <v>Todos por un Nuevo País</v>
          </cell>
          <cell r="C282" t="str">
            <v>Movilidad social</v>
          </cell>
          <cell r="D282" t="str">
            <v>Generar alternativas para crear empleos de calidad y acceder al aseguramiento ante la falta de ingresos y los riesgos laborales</v>
          </cell>
          <cell r="E282" t="str">
            <v>Trabajo</v>
          </cell>
          <cell r="F282" t="str">
            <v>MinTrabajo</v>
          </cell>
          <cell r="G282" t="str">
            <v>Formalización laboral y calidad del empleo</v>
          </cell>
          <cell r="H282">
            <v>4865</v>
          </cell>
          <cell r="I282" t="str">
            <v>Afiliados a Riesgos Laborales</v>
          </cell>
          <cell r="J282" t="str">
            <v>Gestión</v>
          </cell>
          <cell r="K282" t="str">
            <v>Sectorial</v>
          </cell>
          <cell r="L282" t="str">
            <v>SI</v>
          </cell>
          <cell r="M282" t="str">
            <v>NO</v>
          </cell>
          <cell r="N282" t="str">
            <v>NO</v>
          </cell>
          <cell r="O282" t="str">
            <v>SI</v>
          </cell>
          <cell r="P282" t="str">
            <v>Pendiente</v>
          </cell>
          <cell r="Q282" t="str">
            <v>Anual</v>
          </cell>
          <cell r="R282" t="str">
            <v>Capacidad</v>
          </cell>
          <cell r="S282">
            <v>9020355</v>
          </cell>
          <cell r="T282">
            <v>9393090</v>
          </cell>
          <cell r="U282">
            <v>9843090</v>
          </cell>
          <cell r="V282">
            <v>10293090</v>
          </cell>
          <cell r="W282">
            <v>10743090</v>
          </cell>
          <cell r="X282">
            <v>10743090</v>
          </cell>
          <cell r="Y282">
            <v>0</v>
          </cell>
          <cell r="Z282">
            <v>0</v>
          </cell>
          <cell r="AA282">
            <v>0</v>
          </cell>
          <cell r="AB282">
            <v>0</v>
          </cell>
          <cell r="AC282">
            <v>0</v>
          </cell>
          <cell r="AD282">
            <v>0</v>
          </cell>
          <cell r="AE282" t="str">
            <v>El total de afiliados al Sistema General de Riesgos Laborales al mes de marzo de 2016, asciende a 10.019.614, según información reportada por las Administradoras de Riesgos Laborales.</v>
          </cell>
          <cell r="AF282">
            <v>42460.208333333299</v>
          </cell>
          <cell r="AG282">
            <v>42500.618879050897</v>
          </cell>
          <cell r="AH282" t="str">
            <v>Andrea  Torres Matiz</v>
          </cell>
          <cell r="AI282" t="str">
            <v>antorres@mintrabajo.gov.vo</v>
          </cell>
          <cell r="AJ282">
            <v>30</v>
          </cell>
          <cell r="AK282">
            <v>0</v>
          </cell>
          <cell r="AL282">
            <v>0</v>
          </cell>
        </row>
        <row r="283">
          <cell r="A283">
            <v>4866</v>
          </cell>
          <cell r="B283" t="str">
            <v>Todos por un Nuevo País</v>
          </cell>
          <cell r="C283" t="str">
            <v>Movilidad social</v>
          </cell>
          <cell r="D283" t="str">
            <v>Generar alternativas para crear empleos de calidad y acceder al aseguramiento ante la falta de ingresos y los riesgos laborales</v>
          </cell>
          <cell r="E283" t="str">
            <v>Trabajo</v>
          </cell>
          <cell r="F283" t="str">
            <v>MinTrabajo</v>
          </cell>
          <cell r="G283" t="str">
            <v>Formalización laboral y calidad del empleo</v>
          </cell>
          <cell r="H283">
            <v>4866</v>
          </cell>
          <cell r="I283" t="str">
            <v>Afiliados a Cajas de Compensación</v>
          </cell>
          <cell r="J283" t="str">
            <v>Gestión</v>
          </cell>
          <cell r="K283" t="str">
            <v>Sectorial</v>
          </cell>
          <cell r="L283" t="str">
            <v>SI</v>
          </cell>
          <cell r="M283" t="str">
            <v>NO</v>
          </cell>
          <cell r="N283" t="str">
            <v>NO</v>
          </cell>
          <cell r="O283" t="str">
            <v>SI</v>
          </cell>
          <cell r="P283" t="str">
            <v>Pendiente</v>
          </cell>
          <cell r="Q283" t="str">
            <v>Trimestral</v>
          </cell>
          <cell r="R283" t="str">
            <v>Capacidad</v>
          </cell>
          <cell r="S283">
            <v>8038181</v>
          </cell>
          <cell r="T283">
            <v>8438181</v>
          </cell>
          <cell r="U283">
            <v>9241951</v>
          </cell>
          <cell r="V283">
            <v>9641951</v>
          </cell>
          <cell r="W283">
            <v>10041951</v>
          </cell>
          <cell r="X283">
            <v>10041951</v>
          </cell>
          <cell r="Y283">
            <v>8841951</v>
          </cell>
          <cell r="Z283">
            <v>95.671999999999997</v>
          </cell>
          <cell r="AA283">
            <v>8841951</v>
          </cell>
          <cell r="AB283">
            <v>40.113</v>
          </cell>
          <cell r="AC283">
            <v>42460.208333333299</v>
          </cell>
          <cell r="AD283">
            <v>42500.7467797801</v>
          </cell>
          <cell r="AE283" t="str">
            <v>Con el fin de lograr una mejor focalización y mayor cobertura de los servicios y programas ofrecidos por las Cajas de Compensación Familiar en la población rural, en el mes de abril se participó en el Comité Técnico Estadístico convocado por la Superinten</v>
          </cell>
          <cell r="AF283">
            <v>42490.208333333299</v>
          </cell>
          <cell r="AG283">
            <v>42495.649080127303</v>
          </cell>
          <cell r="AH283" t="str">
            <v>Nubia Isabel Páez Villamil</v>
          </cell>
          <cell r="AI283" t="str">
            <v>npaez@mintrabajo.gov.co</v>
          </cell>
          <cell r="AJ283">
            <v>60</v>
          </cell>
          <cell r="AK283">
            <v>42551.208333333299</v>
          </cell>
          <cell r="AL283">
            <v>-103</v>
          </cell>
        </row>
        <row r="284">
          <cell r="A284">
            <v>5172</v>
          </cell>
          <cell r="B284" t="str">
            <v>Todos por un Nuevo País</v>
          </cell>
          <cell r="C284" t="str">
            <v>Movilidad social</v>
          </cell>
          <cell r="D284" t="str">
            <v>Generar alternativas para crear empleos de calidad y acceder al aseguramiento ante la falta de ingresos y los riesgos laborales</v>
          </cell>
          <cell r="E284" t="str">
            <v>Trabajo</v>
          </cell>
          <cell r="F284" t="str">
            <v>MinTrabajo</v>
          </cell>
          <cell r="G284" t="str">
            <v>Formalización laboral y calidad del empleo</v>
          </cell>
          <cell r="H284">
            <v>5172</v>
          </cell>
          <cell r="I284" t="str">
            <v>Acuerdos de Formalización suscritos en las Territoriales</v>
          </cell>
          <cell r="J284" t="str">
            <v>Producto</v>
          </cell>
          <cell r="K284" t="str">
            <v>Sectorial</v>
          </cell>
          <cell r="L284" t="str">
            <v>NO</v>
          </cell>
          <cell r="M284" t="str">
            <v>SI</v>
          </cell>
          <cell r="N284" t="str">
            <v>NO</v>
          </cell>
          <cell r="O284" t="str">
            <v>SI</v>
          </cell>
          <cell r="P284" t="str">
            <v>Acuerdos</v>
          </cell>
          <cell r="Q284" t="str">
            <v>Trimestral</v>
          </cell>
          <cell r="R284" t="str">
            <v>Acumulado</v>
          </cell>
          <cell r="S284">
            <v>39</v>
          </cell>
          <cell r="T284">
            <v>37</v>
          </cell>
          <cell r="U284">
            <v>43</v>
          </cell>
          <cell r="V284">
            <v>43</v>
          </cell>
          <cell r="W284">
            <v>27</v>
          </cell>
          <cell r="X284">
            <v>150</v>
          </cell>
          <cell r="Y284">
            <v>75</v>
          </cell>
          <cell r="Z284">
            <v>100</v>
          </cell>
          <cell r="AA284">
            <v>146</v>
          </cell>
          <cell r="AB284">
            <v>97.33</v>
          </cell>
          <cell r="AC284">
            <v>42460.208333333299</v>
          </cell>
          <cell r="AD284">
            <v>42472.633829942097</v>
          </cell>
          <cell r="AE284" t="str">
            <v>Se continua las gestiones de los Directores Territoriales en todo el país para suscribir Acuerdos de Formalización, principalmente el los sectores económicos focalizados</v>
          </cell>
          <cell r="AF284">
            <v>42490.208333333299</v>
          </cell>
          <cell r="AG284">
            <v>42495.656615474501</v>
          </cell>
          <cell r="AH284" t="str">
            <v>Omar Alberto Carvajal</v>
          </cell>
          <cell r="AI284" t="str">
            <v>ocarvajal@mintrabajo.gov.co</v>
          </cell>
          <cell r="AJ284">
            <v>15</v>
          </cell>
          <cell r="AK284">
            <v>42551.208333333299</v>
          </cell>
          <cell r="AL284">
            <v>-58</v>
          </cell>
        </row>
        <row r="285">
          <cell r="A285">
            <v>4868</v>
          </cell>
          <cell r="B285" t="str">
            <v>Todos por un Nuevo País</v>
          </cell>
          <cell r="C285" t="str">
            <v>Movilidad social</v>
          </cell>
          <cell r="D285" t="str">
            <v>Generar alternativas para crear empleos de calidad y acceder al aseguramiento ante la falta de ingresos y los riesgos laborales</v>
          </cell>
          <cell r="E285" t="str">
            <v>Trabajo</v>
          </cell>
          <cell r="F285" t="str">
            <v>MinTrabajo</v>
          </cell>
          <cell r="G285" t="str">
            <v>Formación para el trabajo</v>
          </cell>
          <cell r="H285">
            <v>4868</v>
          </cell>
          <cell r="I285" t="str">
            <v>Personas formadas en empresas</v>
          </cell>
          <cell r="J285" t="str">
            <v>Gestión</v>
          </cell>
          <cell r="K285" t="str">
            <v>Sectorial</v>
          </cell>
          <cell r="L285" t="str">
            <v>SI</v>
          </cell>
          <cell r="M285" t="str">
            <v>NO</v>
          </cell>
          <cell r="N285" t="str">
            <v>NO</v>
          </cell>
          <cell r="O285" t="str">
            <v>SI</v>
          </cell>
          <cell r="P285" t="str">
            <v>Pendiente</v>
          </cell>
          <cell r="Q285" t="str">
            <v>Trimestral</v>
          </cell>
          <cell r="R285" t="str">
            <v>Capacidad</v>
          </cell>
          <cell r="S285">
            <v>15000</v>
          </cell>
          <cell r="T285">
            <v>35000</v>
          </cell>
          <cell r="U285">
            <v>55000</v>
          </cell>
          <cell r="V285">
            <v>75000</v>
          </cell>
          <cell r="W285">
            <v>100000</v>
          </cell>
          <cell r="X285">
            <v>100000</v>
          </cell>
          <cell r="Y285">
            <v>31516</v>
          </cell>
          <cell r="Z285">
            <v>41.29</v>
          </cell>
          <cell r="AA285">
            <v>31516</v>
          </cell>
          <cell r="AB285">
            <v>19.43</v>
          </cell>
          <cell r="AC285">
            <v>42460.208333333299</v>
          </cell>
          <cell r="AD285">
            <v>42470.791124687501</v>
          </cell>
          <cell r="AE285" t="str">
            <v>En el mes de Abril se autorizó la UVAE del Instituto Nacional Penitenciario y Carcelario INPEC en programas de "Trabajo Seguro en Alturas", al mismo tiempo se cerró la Unidad de la firma LET, continuando con cuarenta (40) UVAE autorizadas activas. Durante</v>
          </cell>
          <cell r="AF285">
            <v>42490.208333333299</v>
          </cell>
          <cell r="AG285">
            <v>42500.689473344901</v>
          </cell>
          <cell r="AH285" t="str">
            <v>Olga Leon Rodríguez</v>
          </cell>
          <cell r="AI285" t="str">
            <v>oleon@mintrabajo.gov.co</v>
          </cell>
          <cell r="AJ285">
            <v>0</v>
          </cell>
          <cell r="AK285">
            <v>42551.208333333299</v>
          </cell>
          <cell r="AL285">
            <v>-43</v>
          </cell>
        </row>
        <row r="286">
          <cell r="A286">
            <v>4871</v>
          </cell>
          <cell r="B286" t="str">
            <v>Todos por un Nuevo País</v>
          </cell>
          <cell r="C286" t="str">
            <v>Movilidad social</v>
          </cell>
          <cell r="D286" t="str">
            <v>Generar alternativas para crear empleos de calidad y acceder al aseguramiento ante la falta de ingresos y los riesgos laborales</v>
          </cell>
          <cell r="E286" t="str">
            <v>Trabajo</v>
          </cell>
          <cell r="F286" t="str">
            <v>MinTrabajo</v>
          </cell>
          <cell r="G286" t="str">
            <v>Formación para el trabajo</v>
          </cell>
          <cell r="H286">
            <v>4871</v>
          </cell>
          <cell r="I286" t="str">
            <v>Víctimas formadas para potenciar el enganche laboral en el marco de las rutas de empleo y autoempleo para la reparación integral</v>
          </cell>
          <cell r="J286" t="str">
            <v>Gestión</v>
          </cell>
          <cell r="K286" t="str">
            <v>Sectorial</v>
          </cell>
          <cell r="L286" t="str">
            <v>SI</v>
          </cell>
          <cell r="M286" t="str">
            <v>NO</v>
          </cell>
          <cell r="N286" t="str">
            <v>NO</v>
          </cell>
          <cell r="O286" t="str">
            <v>SI</v>
          </cell>
          <cell r="P286" t="str">
            <v>Víctimas</v>
          </cell>
          <cell r="Q286" t="str">
            <v>Anual</v>
          </cell>
          <cell r="R286" t="str">
            <v>Capacidad</v>
          </cell>
          <cell r="S286">
            <v>10500</v>
          </cell>
          <cell r="T286">
            <v>12500</v>
          </cell>
          <cell r="U286">
            <v>14500</v>
          </cell>
          <cell r="V286">
            <v>16500</v>
          </cell>
          <cell r="W286">
            <v>18500</v>
          </cell>
          <cell r="X286">
            <v>18500</v>
          </cell>
          <cell r="Y286">
            <v>0</v>
          </cell>
          <cell r="Z286">
            <v>0</v>
          </cell>
          <cell r="AA286">
            <v>0</v>
          </cell>
          <cell r="AB286">
            <v>0</v>
          </cell>
          <cell r="AC286">
            <v>0</v>
          </cell>
          <cell r="AD286">
            <v>0</v>
          </cell>
          <cell r="AE286" t="str">
            <v>Se vienen estructurando los términos para adelantar los procesos de formación para el trabajo en el periodo 2016-2017. Con el Programa de Transformación Productiva (Ministerio del Comercio) se han identificado necesidades de formación por parte del sector</v>
          </cell>
          <cell r="AF286">
            <v>42460.208333333299</v>
          </cell>
          <cell r="AG286">
            <v>42496.681975081003</v>
          </cell>
          <cell r="AH286" t="str">
            <v>Luciano Perfetti Villa</v>
          </cell>
          <cell r="AI286" t="str">
            <v>lperfetti@mintrabajo.gov.co</v>
          </cell>
          <cell r="AJ286">
            <v>30</v>
          </cell>
          <cell r="AK286">
            <v>0</v>
          </cell>
          <cell r="AL286">
            <v>0</v>
          </cell>
        </row>
        <row r="287">
          <cell r="A287">
            <v>4867</v>
          </cell>
          <cell r="B287" t="str">
            <v>Todos por un Nuevo País</v>
          </cell>
          <cell r="C287" t="str">
            <v>Movilidad social</v>
          </cell>
          <cell r="D287" t="str">
            <v>Generar alternativas para crear empleos de calidad y acceder al aseguramiento ante la falta de ingresos y los riesgos laborales</v>
          </cell>
          <cell r="E287" t="str">
            <v>Trabajo</v>
          </cell>
          <cell r="F287" t="str">
            <v>MinTrabajo</v>
          </cell>
          <cell r="G287" t="str">
            <v>Protección de derechos laborales fundamentales</v>
          </cell>
          <cell r="H287">
            <v>4867</v>
          </cell>
          <cell r="I287" t="str">
            <v>Beneficiarios del mecanismo de protección al cesante</v>
          </cell>
          <cell r="J287" t="str">
            <v>Gestión</v>
          </cell>
          <cell r="K287" t="str">
            <v>Sectorial</v>
          </cell>
          <cell r="L287" t="str">
            <v>SI</v>
          </cell>
          <cell r="M287" t="str">
            <v>NO</v>
          </cell>
          <cell r="N287" t="str">
            <v>NO</v>
          </cell>
          <cell r="O287" t="str">
            <v>SI</v>
          </cell>
          <cell r="P287" t="str">
            <v>Beneficiarios</v>
          </cell>
          <cell r="Q287" t="str">
            <v>Trimestral</v>
          </cell>
          <cell r="R287" t="str">
            <v>Capacidad</v>
          </cell>
          <cell r="S287">
            <v>40283</v>
          </cell>
          <cell r="T287">
            <v>82283</v>
          </cell>
          <cell r="U287">
            <v>161522</v>
          </cell>
          <cell r="V287">
            <v>240761</v>
          </cell>
          <cell r="W287">
            <v>320000</v>
          </cell>
          <cell r="X287">
            <v>320000</v>
          </cell>
          <cell r="Y287">
            <v>164381</v>
          </cell>
          <cell r="Z287">
            <v>100</v>
          </cell>
          <cell r="AA287">
            <v>164381</v>
          </cell>
          <cell r="AB287">
            <v>44.366</v>
          </cell>
          <cell r="AC287">
            <v>42460.208333333299</v>
          </cell>
          <cell r="AD287">
            <v>42500.745180555597</v>
          </cell>
          <cell r="AE287" t="str">
            <v>Se continua la interacción y concertación con los actores para la definición de actividades conjuntas para la promoción del Mecanismo de Protección al Cesante. Se tiene el logo, imagen, productos y demás actividades asociadas para el lanzamiento del progr</v>
          </cell>
          <cell r="AF287">
            <v>42460.208333333299</v>
          </cell>
          <cell r="AG287">
            <v>42500.745180439801</v>
          </cell>
          <cell r="AH287" t="str">
            <v>Nubia Isabel Páez Villamil</v>
          </cell>
          <cell r="AI287" t="str">
            <v>npaez@mintrabajo.gov.co</v>
          </cell>
          <cell r="AJ287">
            <v>20</v>
          </cell>
          <cell r="AK287">
            <v>42551.208333333299</v>
          </cell>
          <cell r="AL287">
            <v>-63</v>
          </cell>
        </row>
        <row r="288">
          <cell r="A288">
            <v>4869</v>
          </cell>
          <cell r="B288" t="str">
            <v>Todos por un Nuevo País</v>
          </cell>
          <cell r="C288" t="str">
            <v>Movilidad social</v>
          </cell>
          <cell r="D288" t="str">
            <v>Generar alternativas para crear empleos de calidad y acceder al aseguramiento ante la falta de ingresos y los riesgos laborales</v>
          </cell>
          <cell r="E288" t="str">
            <v>Trabajo</v>
          </cell>
          <cell r="F288" t="str">
            <v>MinTrabajo</v>
          </cell>
          <cell r="G288" t="str">
            <v>Protección de derechos laborales fundamentales</v>
          </cell>
          <cell r="H288">
            <v>4869</v>
          </cell>
          <cell r="I288" t="str">
            <v>Tasa de trabajo infantil</v>
          </cell>
          <cell r="J288" t="str">
            <v>Gestión</v>
          </cell>
          <cell r="K288" t="str">
            <v>Sectorial</v>
          </cell>
          <cell r="L288" t="str">
            <v>SI</v>
          </cell>
          <cell r="M288" t="str">
            <v>NO</v>
          </cell>
          <cell r="N288" t="str">
            <v>NO</v>
          </cell>
          <cell r="O288" t="str">
            <v>SI</v>
          </cell>
          <cell r="P288" t="str">
            <v>Tasa</v>
          </cell>
          <cell r="Q288" t="str">
            <v>Anual</v>
          </cell>
          <cell r="R288" t="str">
            <v>Reducción</v>
          </cell>
          <cell r="S288">
            <v>9.3000000000000007</v>
          </cell>
          <cell r="T288">
            <v>9.3000000000000007</v>
          </cell>
          <cell r="U288">
            <v>8.8000000000000007</v>
          </cell>
          <cell r="V288">
            <v>8.3000000000000007</v>
          </cell>
          <cell r="W288">
            <v>7.9</v>
          </cell>
          <cell r="X288">
            <v>7.9</v>
          </cell>
          <cell r="Y288">
            <v>0</v>
          </cell>
          <cell r="Z288">
            <v>0</v>
          </cell>
          <cell r="AA288">
            <v>0</v>
          </cell>
          <cell r="AB288">
            <v>0</v>
          </cell>
          <cell r="AC288">
            <v>0</v>
          </cell>
          <cell r="AD288">
            <v>0</v>
          </cell>
          <cell r="AE288" t="str">
            <v>Nota: En el mes de Abril de 2016 el DANE publicó la Tasa de trabajo infantil del año 2015, la cual fue de 9.1%, lo que representa una disminución de 2 puntos ya que se encontraba en el 9,3% en el 2014. De otra parte, en el mes de abril de 2016 se realizar</v>
          </cell>
          <cell r="AF288">
            <v>42490.208333333299</v>
          </cell>
          <cell r="AG288">
            <v>42500.467728506897</v>
          </cell>
          <cell r="AH288" t="str">
            <v>Sonia Guarín Pulecio</v>
          </cell>
          <cell r="AI288" t="str">
            <v>sguarin@mintrabajo.gov.co</v>
          </cell>
          <cell r="AJ288">
            <v>30</v>
          </cell>
          <cell r="AK288">
            <v>0</v>
          </cell>
          <cell r="AL288">
            <v>0</v>
          </cell>
        </row>
        <row r="289">
          <cell r="A289">
            <v>4870</v>
          </cell>
          <cell r="B289" t="str">
            <v>Todos por un Nuevo País</v>
          </cell>
          <cell r="C289" t="str">
            <v>Movilidad social</v>
          </cell>
          <cell r="D289" t="str">
            <v>Generar alternativas para crear empleos de calidad y acceder al aseguramiento ante la falta de ingresos y los riesgos laborales</v>
          </cell>
          <cell r="E289" t="str">
            <v>Trabajo</v>
          </cell>
          <cell r="F289" t="str">
            <v>MinTrabajo</v>
          </cell>
          <cell r="G289" t="str">
            <v>Protección de derechos laborales fundamentales</v>
          </cell>
          <cell r="H289">
            <v>4870</v>
          </cell>
          <cell r="I289" t="str">
            <v>Programas implementados para la prevención y disminución del trabajo infantil en sectores estrátegicos</v>
          </cell>
          <cell r="J289" t="str">
            <v>Gestión</v>
          </cell>
          <cell r="K289" t="str">
            <v>Sectorial</v>
          </cell>
          <cell r="L289" t="str">
            <v>SI</v>
          </cell>
          <cell r="M289" t="str">
            <v>NO</v>
          </cell>
          <cell r="N289" t="str">
            <v>NO</v>
          </cell>
          <cell r="O289" t="str">
            <v>SI</v>
          </cell>
          <cell r="P289" t="str">
            <v>Programas</v>
          </cell>
          <cell r="Q289" t="str">
            <v>Anual</v>
          </cell>
          <cell r="R289" t="str">
            <v>Acumulado</v>
          </cell>
          <cell r="S289">
            <v>0</v>
          </cell>
          <cell r="T289">
            <v>1</v>
          </cell>
          <cell r="U289">
            <v>1</v>
          </cell>
          <cell r="V289">
            <v>1</v>
          </cell>
          <cell r="W289">
            <v>1</v>
          </cell>
          <cell r="X289">
            <v>4</v>
          </cell>
          <cell r="Y289">
            <v>0</v>
          </cell>
          <cell r="Z289">
            <v>0</v>
          </cell>
          <cell r="AA289">
            <v>0</v>
          </cell>
          <cell r="AB289">
            <v>0</v>
          </cell>
          <cell r="AC289">
            <v>0</v>
          </cell>
          <cell r="AD289">
            <v>0</v>
          </cell>
          <cell r="AE289" t="str">
            <v>Se realizaron las siguientes actividades: - Desarrollamos un Plan de Acción conjunto con COLFECAR para prevenir y erradicar el trabajo infantil en el sector transporte y la Explotación Sexual Comercial de Niños, Niñas y Adolescentes - Se elaboró un Memora</v>
          </cell>
          <cell r="AF289">
            <v>42490.208333333299</v>
          </cell>
          <cell r="AG289">
            <v>42496.625900347201</v>
          </cell>
          <cell r="AH289" t="str">
            <v>Sonia Guarín Pulecio</v>
          </cell>
          <cell r="AI289" t="str">
            <v>sguarin@mintrabajo.gov.co</v>
          </cell>
          <cell r="AJ289">
            <v>30</v>
          </cell>
          <cell r="AK289">
            <v>0</v>
          </cell>
          <cell r="AL289">
            <v>0</v>
          </cell>
        </row>
        <row r="290">
          <cell r="A290">
            <v>5167</v>
          </cell>
          <cell r="B290" t="str">
            <v>Todos por un Nuevo País</v>
          </cell>
          <cell r="C290" t="str">
            <v>Movilidad social</v>
          </cell>
          <cell r="D290" t="str">
            <v>Generar alternativas para crear empleos de calidad y acceder al aseguramiento ante la falta de ingresos y los riesgos laborales</v>
          </cell>
          <cell r="E290" t="str">
            <v>Trabajo</v>
          </cell>
          <cell r="F290" t="str">
            <v>SENA</v>
          </cell>
          <cell r="G290" t="str">
            <v>Formación para el trabajo</v>
          </cell>
          <cell r="H290">
            <v>5167</v>
          </cell>
          <cell r="I290" t="str">
            <v>Aprendices en Formación Profesional Integral</v>
          </cell>
          <cell r="J290" t="str">
            <v>Gestión</v>
          </cell>
          <cell r="K290" t="str">
            <v>Sectorial</v>
          </cell>
          <cell r="L290" t="str">
            <v>NO</v>
          </cell>
          <cell r="M290" t="str">
            <v>SI</v>
          </cell>
          <cell r="N290" t="str">
            <v>NO</v>
          </cell>
          <cell r="O290" t="str">
            <v>SI</v>
          </cell>
          <cell r="P290" t="str">
            <v>Aprendices</v>
          </cell>
          <cell r="Q290" t="str">
            <v>Mensual</v>
          </cell>
          <cell r="R290" t="str">
            <v>Flujo</v>
          </cell>
          <cell r="S290">
            <v>6821779</v>
          </cell>
          <cell r="T290">
            <v>6988136</v>
          </cell>
          <cell r="U290">
            <v>7017895</v>
          </cell>
          <cell r="V290">
            <v>7047654</v>
          </cell>
          <cell r="W290">
            <v>7077412</v>
          </cell>
          <cell r="X290">
            <v>7077412</v>
          </cell>
          <cell r="Y290">
            <v>2664666</v>
          </cell>
          <cell r="Z290">
            <v>37.97</v>
          </cell>
          <cell r="AA290">
            <v>6816977</v>
          </cell>
          <cell r="AB290">
            <v>96.32</v>
          </cell>
          <cell r="AC290">
            <v>42490.208333333299</v>
          </cell>
          <cell r="AD290">
            <v>42496.680366979199</v>
          </cell>
          <cell r="AE290" t="str">
            <v>Los resultados presentan un crecimiento del 11% con respecto al mismo periodo de 2015, lo cual es muy positivo. La tendencia para este año es buena ya que presenta un crecimiento de marzo a abril de 2016 del 41%. En cuanto al cumplimiento de la meta se en</v>
          </cell>
          <cell r="AF290">
            <v>42490.208333333299</v>
          </cell>
          <cell r="AG290">
            <v>42496.680366863402</v>
          </cell>
          <cell r="AH290" t="str">
            <v>Pedro José Murcia</v>
          </cell>
          <cell r="AI290" t="str">
            <v>pmurcia@sena.edu.co</v>
          </cell>
          <cell r="AJ290">
            <v>0</v>
          </cell>
          <cell r="AK290">
            <v>42520.208333333299</v>
          </cell>
          <cell r="AL290">
            <v>-13</v>
          </cell>
        </row>
        <row r="291">
          <cell r="A291">
            <v>5168</v>
          </cell>
          <cell r="B291" t="str">
            <v>Todos por un Nuevo País</v>
          </cell>
          <cell r="C291" t="str">
            <v>Movilidad social</v>
          </cell>
          <cell r="D291" t="str">
            <v>Generar alternativas para crear empleos de calidad y acceder al aseguramiento ante la falta de ingresos y los riesgos laborales</v>
          </cell>
          <cell r="E291" t="str">
            <v>Trabajo</v>
          </cell>
          <cell r="F291" t="str">
            <v>SENA</v>
          </cell>
          <cell r="G291" t="str">
            <v>Formación para el trabajo</v>
          </cell>
          <cell r="H291">
            <v>5168</v>
          </cell>
          <cell r="I291" t="str">
            <v>Aprendices en el Programa Jóvenes Rurales Emprendedores</v>
          </cell>
          <cell r="J291" t="str">
            <v>Gestión</v>
          </cell>
          <cell r="K291" t="str">
            <v>Sectorial</v>
          </cell>
          <cell r="L291" t="str">
            <v>NO</v>
          </cell>
          <cell r="M291" t="str">
            <v>SI</v>
          </cell>
          <cell r="N291" t="str">
            <v>NO</v>
          </cell>
          <cell r="O291" t="str">
            <v>SI</v>
          </cell>
          <cell r="P291" t="str">
            <v>Aprendices</v>
          </cell>
          <cell r="Q291" t="str">
            <v>Mensual</v>
          </cell>
          <cell r="R291" t="str">
            <v>Flujo</v>
          </cell>
          <cell r="S291">
            <v>217754</v>
          </cell>
          <cell r="T291">
            <v>188980</v>
          </cell>
          <cell r="U291">
            <v>188980</v>
          </cell>
          <cell r="V291">
            <v>188980</v>
          </cell>
          <cell r="W291">
            <v>188980</v>
          </cell>
          <cell r="X291">
            <v>188980</v>
          </cell>
          <cell r="Y291">
            <v>101902</v>
          </cell>
          <cell r="Z291">
            <v>53.921999999999997</v>
          </cell>
          <cell r="AA291">
            <v>204947</v>
          </cell>
          <cell r="AB291">
            <v>100</v>
          </cell>
          <cell r="AC291">
            <v>42490.208333333299</v>
          </cell>
          <cell r="AD291">
            <v>42500.776164965297</v>
          </cell>
          <cell r="AE291" t="str">
            <v>En el mes de abril se vincularon registraron 38.084 aprendices al programa SENA Emprende Rural, en áreas agropecuarias, agroindustria y servicios rurales, de acuerdo a planeación previa de la oferta, lo cual corresponde al 54% de la meta.</v>
          </cell>
          <cell r="AF291">
            <v>42490.208333333299</v>
          </cell>
          <cell r="AG291">
            <v>42500.776164814801</v>
          </cell>
          <cell r="AH291" t="str">
            <v>Genny Andrea Garcia Pereira</v>
          </cell>
          <cell r="AI291" t="str">
            <v>ggarciap@sena.edu.co</v>
          </cell>
          <cell r="AJ291">
            <v>0</v>
          </cell>
          <cell r="AK291">
            <v>42520.208333333299</v>
          </cell>
          <cell r="AL291">
            <v>-13</v>
          </cell>
        </row>
        <row r="292">
          <cell r="A292">
            <v>5169</v>
          </cell>
          <cell r="B292" t="str">
            <v>Todos por un Nuevo País</v>
          </cell>
          <cell r="C292" t="str">
            <v>Movilidad social</v>
          </cell>
          <cell r="D292" t="str">
            <v>Generar alternativas para crear empleos de calidad y acceder al aseguramiento ante la falta de ingresos y los riesgos laborales</v>
          </cell>
          <cell r="E292" t="str">
            <v>Trabajo</v>
          </cell>
          <cell r="F292" t="str">
            <v>SENA</v>
          </cell>
          <cell r="G292" t="str">
            <v>Formación para el trabajo</v>
          </cell>
          <cell r="H292">
            <v>5169</v>
          </cell>
          <cell r="I292" t="str">
            <v>Aprendices en Formación Virtual</v>
          </cell>
          <cell r="J292" t="str">
            <v>Gestión</v>
          </cell>
          <cell r="K292" t="str">
            <v>Sectorial</v>
          </cell>
          <cell r="L292" t="str">
            <v>NO</v>
          </cell>
          <cell r="M292" t="str">
            <v>SI</v>
          </cell>
          <cell r="N292" t="str">
            <v>NO</v>
          </cell>
          <cell r="O292" t="str">
            <v>SI</v>
          </cell>
          <cell r="P292" t="str">
            <v>Aprendices</v>
          </cell>
          <cell r="Q292" t="str">
            <v>Mensual</v>
          </cell>
          <cell r="R292" t="str">
            <v>Flujo</v>
          </cell>
          <cell r="S292">
            <v>3212494</v>
          </cell>
          <cell r="T292">
            <v>2728511</v>
          </cell>
          <cell r="U292">
            <v>2728511</v>
          </cell>
          <cell r="V292">
            <v>2728511</v>
          </cell>
          <cell r="W292">
            <v>2728511</v>
          </cell>
          <cell r="X292">
            <v>2728511</v>
          </cell>
          <cell r="Y292">
            <v>871215</v>
          </cell>
          <cell r="Z292">
            <v>31.93</v>
          </cell>
          <cell r="AA292">
            <v>2952355</v>
          </cell>
          <cell r="AB292">
            <v>100</v>
          </cell>
          <cell r="AC292">
            <v>42490.208333333299</v>
          </cell>
          <cell r="AD292">
            <v>42500.466673923598</v>
          </cell>
          <cell r="AE292" t="str">
            <v xml:space="preserve">La ejecución de la formación complementaria virtual se viene realizando de manera adecuada, demostrando un avance en el cumplimiento de la meta conforme con el plan de ejecución. </v>
          </cell>
          <cell r="AF292">
            <v>42490.208333333299</v>
          </cell>
          <cell r="AG292">
            <v>42500.466673692099</v>
          </cell>
          <cell r="AH292" t="str">
            <v>Claudia Rojas Rivera</v>
          </cell>
          <cell r="AI292" t="str">
            <v>crojasr@sena.edu.co</v>
          </cell>
          <cell r="AJ292">
            <v>0</v>
          </cell>
          <cell r="AK292">
            <v>42520.208333333299</v>
          </cell>
          <cell r="AL292">
            <v>-13</v>
          </cell>
        </row>
        <row r="293">
          <cell r="A293">
            <v>5170</v>
          </cell>
          <cell r="B293" t="str">
            <v>Todos por un Nuevo País</v>
          </cell>
          <cell r="C293" t="str">
            <v>Movilidad social</v>
          </cell>
          <cell r="D293" t="str">
            <v>Generar alternativas para crear empleos de calidad y acceder al aseguramiento ante la falta de ingresos y los riesgos laborales</v>
          </cell>
          <cell r="E293" t="str">
            <v>Trabajo</v>
          </cell>
          <cell r="F293" t="str">
            <v>SENA</v>
          </cell>
          <cell r="G293" t="str">
            <v>Formación para el trabajo</v>
          </cell>
          <cell r="H293">
            <v>5170</v>
          </cell>
          <cell r="I293" t="str">
            <v>Aprendices en el Programa de Bilingüismo</v>
          </cell>
          <cell r="J293" t="str">
            <v>Gestión</v>
          </cell>
          <cell r="K293" t="str">
            <v>Sectorial</v>
          </cell>
          <cell r="L293" t="str">
            <v>NO</v>
          </cell>
          <cell r="M293" t="str">
            <v>SI</v>
          </cell>
          <cell r="N293" t="str">
            <v>NO</v>
          </cell>
          <cell r="O293" t="str">
            <v>SI</v>
          </cell>
          <cell r="P293" t="str">
            <v>Aprendices</v>
          </cell>
          <cell r="Q293" t="str">
            <v>Mensual</v>
          </cell>
          <cell r="R293" t="str">
            <v>Flujo</v>
          </cell>
          <cell r="S293">
            <v>936457</v>
          </cell>
          <cell r="T293">
            <v>886991</v>
          </cell>
          <cell r="U293">
            <v>886991</v>
          </cell>
          <cell r="V293">
            <v>886991</v>
          </cell>
          <cell r="W293">
            <v>886991</v>
          </cell>
          <cell r="X293">
            <v>886991</v>
          </cell>
          <cell r="Y293">
            <v>291679</v>
          </cell>
          <cell r="Z293">
            <v>32.884</v>
          </cell>
          <cell r="AA293">
            <v>872913</v>
          </cell>
          <cell r="AB293">
            <v>98.412999999999997</v>
          </cell>
          <cell r="AC293">
            <v>42490.208333333299</v>
          </cell>
          <cell r="AD293">
            <v>42500.463708368101</v>
          </cell>
          <cell r="AE293" t="str">
            <v xml:space="preserve">La ejecución de la formación complementaria virtual en el área de bilingüismo se viene realizando de manera adecuada, demostrando un avance en el cumplimiento de la meta conforme con el plan de ejecución. </v>
          </cell>
          <cell r="AF293">
            <v>42490.208333333299</v>
          </cell>
          <cell r="AG293">
            <v>42500.463708136602</v>
          </cell>
          <cell r="AH293" t="str">
            <v>Claudia Rojas Rivera</v>
          </cell>
          <cell r="AI293" t="str">
            <v>crojasr@sena.edu.co</v>
          </cell>
          <cell r="AJ293">
            <v>0</v>
          </cell>
          <cell r="AK293">
            <v>42520.208333333299</v>
          </cell>
          <cell r="AL293">
            <v>-13</v>
          </cell>
        </row>
        <row r="294">
          <cell r="A294">
            <v>5171</v>
          </cell>
          <cell r="B294" t="str">
            <v>Todos por un Nuevo País</v>
          </cell>
          <cell r="C294" t="str">
            <v>Movilidad social</v>
          </cell>
          <cell r="D294" t="str">
            <v>Generar alternativas para crear empleos de calidad y acceder al aseguramiento ante la falta de ingresos y los riesgos laborales</v>
          </cell>
          <cell r="E294" t="str">
            <v>Trabajo</v>
          </cell>
          <cell r="F294" t="str">
            <v>SENA</v>
          </cell>
          <cell r="G294" t="str">
            <v>Formación para el trabajo</v>
          </cell>
          <cell r="H294">
            <v>5171</v>
          </cell>
          <cell r="I294" t="str">
            <v>Certificaciones expedidas en Formación Profesional Integral</v>
          </cell>
          <cell r="J294" t="str">
            <v>Producto</v>
          </cell>
          <cell r="K294" t="str">
            <v>Sectorial</v>
          </cell>
          <cell r="L294" t="str">
            <v>NO</v>
          </cell>
          <cell r="M294" t="str">
            <v>SI</v>
          </cell>
          <cell r="N294" t="str">
            <v>NO</v>
          </cell>
          <cell r="O294" t="str">
            <v>SI</v>
          </cell>
          <cell r="P294" t="str">
            <v>Certificaciones</v>
          </cell>
          <cell r="Q294" t="str">
            <v>Mensual</v>
          </cell>
          <cell r="R294" t="str">
            <v>Acumulado</v>
          </cell>
          <cell r="S294">
            <v>4622062</v>
          </cell>
          <cell r="T294">
            <v>4394415</v>
          </cell>
          <cell r="U294">
            <v>4611057</v>
          </cell>
          <cell r="V294">
            <v>4853597</v>
          </cell>
          <cell r="W294">
            <v>5102314</v>
          </cell>
          <cell r="X294">
            <v>18961383</v>
          </cell>
          <cell r="Y294">
            <v>642041</v>
          </cell>
          <cell r="Z294">
            <v>13.923999999999999</v>
          </cell>
          <cell r="AA294">
            <v>4684255</v>
          </cell>
          <cell r="AB294">
            <v>24.704000000000001</v>
          </cell>
          <cell r="AC294">
            <v>42490.208333333299</v>
          </cell>
          <cell r="AD294">
            <v>42500.462664201397</v>
          </cell>
          <cell r="AE294" t="str">
            <v xml:space="preserve">Todas las Regionales presentan niveles de certificación muy bajos. Es fundamental realizar un proceso de certificación intensivo y oportuno con el fin de garantizar el cumplimiento de las metas. </v>
          </cell>
          <cell r="AF294">
            <v>42490.208333333299</v>
          </cell>
          <cell r="AG294">
            <v>42500.462664004597</v>
          </cell>
          <cell r="AH294" t="str">
            <v>Janeth Adriana Mariño Cepeda</v>
          </cell>
          <cell r="AI294" t="str">
            <v>jmarino@sena.edu.co</v>
          </cell>
          <cell r="AJ294">
            <v>0</v>
          </cell>
          <cell r="AK294">
            <v>42520.208333333299</v>
          </cell>
          <cell r="AL294">
            <v>-13</v>
          </cell>
        </row>
        <row r="295">
          <cell r="A295">
            <v>5174</v>
          </cell>
          <cell r="B295" t="str">
            <v>Todos por un Nuevo País</v>
          </cell>
          <cell r="C295" t="str">
            <v>Movilidad social</v>
          </cell>
          <cell r="D295" t="str">
            <v>Generar alternativas para crear empleos de calidad y acceder al aseguramiento ante la falta de ingresos y los riesgos laborales</v>
          </cell>
          <cell r="E295" t="str">
            <v>Trabajo</v>
          </cell>
          <cell r="F295" t="str">
            <v>SENA</v>
          </cell>
          <cell r="G295" t="str">
            <v>Formación para el trabajo</v>
          </cell>
          <cell r="H295">
            <v>5174</v>
          </cell>
          <cell r="I295" t="str">
            <v>Porcentaje de personas egresadas del SENA vinculadas laboralmente</v>
          </cell>
          <cell r="J295" t="str">
            <v>Resultado</v>
          </cell>
          <cell r="K295" t="str">
            <v>Sectorial</v>
          </cell>
          <cell r="L295" t="str">
            <v>NO</v>
          </cell>
          <cell r="M295" t="str">
            <v>NO</v>
          </cell>
          <cell r="N295" t="str">
            <v>NO</v>
          </cell>
          <cell r="O295" t="str">
            <v>SI</v>
          </cell>
          <cell r="P295" t="str">
            <v>Porcentaje</v>
          </cell>
          <cell r="Q295" t="str">
            <v>Anual</v>
          </cell>
          <cell r="R295" t="str">
            <v>Capacidad</v>
          </cell>
          <cell r="S295">
            <v>55</v>
          </cell>
          <cell r="T295">
            <v>75</v>
          </cell>
          <cell r="U295">
            <v>75</v>
          </cell>
          <cell r="V295">
            <v>75</v>
          </cell>
          <cell r="W295">
            <v>75</v>
          </cell>
          <cell r="X295">
            <v>75</v>
          </cell>
          <cell r="Y295">
            <v>0</v>
          </cell>
          <cell r="Z295">
            <v>0</v>
          </cell>
          <cell r="AA295">
            <v>0</v>
          </cell>
          <cell r="AB295">
            <v>0</v>
          </cell>
          <cell r="AC295">
            <v>0</v>
          </cell>
          <cell r="AD295">
            <v>0</v>
          </cell>
          <cell r="AE295" t="str">
            <v>Con objetivo de lograr el cumplimiento de esta meta Colocados Egresados SENA de formación titulada, cobra especial importancia el reto de dinamizar la articulación entre la Agencia Pública de Empleo del SENA y la Dirección de Formación Profesional llevand</v>
          </cell>
          <cell r="AF295">
            <v>42490.208333333299</v>
          </cell>
          <cell r="AG295">
            <v>42500.683102581002</v>
          </cell>
          <cell r="AH295" t="str">
            <v>Jaime Emilio Vence Ariza</v>
          </cell>
          <cell r="AI295" t="str">
            <v>jevence@sena.edu.co</v>
          </cell>
          <cell r="AJ295">
            <v>90</v>
          </cell>
          <cell r="AK295">
            <v>0</v>
          </cell>
          <cell r="AL295">
            <v>0</v>
          </cell>
        </row>
        <row r="296">
          <cell r="A296">
            <v>5198</v>
          </cell>
          <cell r="B296" t="str">
            <v>Todos por un Nuevo País</v>
          </cell>
          <cell r="C296" t="str">
            <v>Movilidad social</v>
          </cell>
          <cell r="D296" t="str">
            <v>Generar alternativas para crear empleos de calidad y acceder al aseguramiento ante la falta de ingresos y los riesgos laborales</v>
          </cell>
          <cell r="E296" t="str">
            <v>Trabajo</v>
          </cell>
          <cell r="F296" t="str">
            <v>SENA</v>
          </cell>
          <cell r="G296" t="str">
            <v>Formación para el trabajo</v>
          </cell>
          <cell r="H296">
            <v>5198</v>
          </cell>
          <cell r="I296" t="str">
            <v>Personas egresadas del SENA  vinculadas laboralmente  a través de la APE</v>
          </cell>
          <cell r="J296" t="str">
            <v>Resultado</v>
          </cell>
          <cell r="K296" t="str">
            <v>Sectorial</v>
          </cell>
          <cell r="L296" t="str">
            <v>NO</v>
          </cell>
          <cell r="M296" t="str">
            <v>NO</v>
          </cell>
          <cell r="N296" t="str">
            <v>NO</v>
          </cell>
          <cell r="O296" t="str">
            <v>SI</v>
          </cell>
          <cell r="P296" t="str">
            <v>Personas</v>
          </cell>
          <cell r="Q296" t="str">
            <v>Mensual</v>
          </cell>
          <cell r="R296" t="str">
            <v>Acumulado</v>
          </cell>
          <cell r="S296">
            <v>32297</v>
          </cell>
          <cell r="T296">
            <v>60000</v>
          </cell>
          <cell r="U296">
            <v>181474</v>
          </cell>
          <cell r="V296">
            <v>193125</v>
          </cell>
          <cell r="W296">
            <v>204850</v>
          </cell>
          <cell r="X296">
            <v>639449</v>
          </cell>
          <cell r="Y296">
            <v>39998</v>
          </cell>
          <cell r="Z296">
            <v>22.041</v>
          </cell>
          <cell r="AA296">
            <v>112958</v>
          </cell>
          <cell r="AB296">
            <v>17.664999999999999</v>
          </cell>
          <cell r="AC296">
            <v>42490.208333333299</v>
          </cell>
          <cell r="AD296">
            <v>42500.677060451402</v>
          </cell>
          <cell r="AE296" t="str">
            <v>El avance del indicador con corte al mes de abril 2016 es de veintidós por ciento (22%), con respecto al mes anterior, se incrementó en un ocho (8%) y se representa esta gestión de colocados en las siguientes regionales a través del servicio de intermedia</v>
          </cell>
          <cell r="AF296">
            <v>42490.208333333299</v>
          </cell>
          <cell r="AG296">
            <v>42500.677060300899</v>
          </cell>
          <cell r="AH296" t="str">
            <v>Luz Marina Pedraza León</v>
          </cell>
          <cell r="AI296" t="str">
            <v>lmpedraza@sena.edu.co</v>
          </cell>
          <cell r="AJ296">
            <v>0</v>
          </cell>
          <cell r="AK296">
            <v>42520.208333333299</v>
          </cell>
          <cell r="AL296">
            <v>-13</v>
          </cell>
        </row>
        <row r="297">
          <cell r="A297">
            <v>5228</v>
          </cell>
          <cell r="B297" t="str">
            <v>Todos por un Nuevo País</v>
          </cell>
          <cell r="C297" t="str">
            <v>Movilidad social</v>
          </cell>
          <cell r="D297" t="str">
            <v>Generar alternativas para crear empleos de calidad y acceder al aseguramiento ante la falta de ingresos y los riesgos laborales</v>
          </cell>
          <cell r="E297" t="str">
            <v>Trabajo</v>
          </cell>
          <cell r="F297" t="str">
            <v>SENA</v>
          </cell>
          <cell r="G297" t="str">
            <v>Grupos Étnicos - Trabajo</v>
          </cell>
          <cell r="H297">
            <v>5228</v>
          </cell>
          <cell r="I297" t="str">
            <v>Proyectos productivos apoyados para el pueblo Rrom</v>
          </cell>
          <cell r="J297" t="str">
            <v>Producto</v>
          </cell>
          <cell r="K297" t="str">
            <v>Transversal</v>
          </cell>
          <cell r="L297" t="str">
            <v>NO</v>
          </cell>
          <cell r="M297" t="str">
            <v>SI</v>
          </cell>
          <cell r="N297" t="str">
            <v>NO</v>
          </cell>
          <cell r="O297" t="str">
            <v>SI</v>
          </cell>
          <cell r="P297" t="str">
            <v>Proyectos</v>
          </cell>
          <cell r="Q297" t="str">
            <v>Trimestral</v>
          </cell>
          <cell r="R297" t="str">
            <v>Acumulado</v>
          </cell>
          <cell r="S297">
            <v>0</v>
          </cell>
          <cell r="T297">
            <v>0</v>
          </cell>
          <cell r="U297">
            <v>10</v>
          </cell>
          <cell r="V297">
            <v>15</v>
          </cell>
          <cell r="W297">
            <v>15</v>
          </cell>
          <cell r="X297">
            <v>40</v>
          </cell>
          <cell r="Y297">
            <v>0</v>
          </cell>
          <cell r="Z297">
            <v>0</v>
          </cell>
          <cell r="AA297">
            <v>0</v>
          </cell>
          <cell r="AB297">
            <v>0</v>
          </cell>
          <cell r="AC297">
            <v>42460.208333333299</v>
          </cell>
          <cell r="AD297">
            <v>42472.634488159703</v>
          </cell>
          <cell r="AE297" t="str">
            <v xml:space="preserve">De acuerdo a la ruta diseñada en el mes de marzo, durante el mes de abril se visitaron las comunidades Rrom, donde se concertaron las acciones a realizar por parte del SENA. </v>
          </cell>
          <cell r="AF297">
            <v>42490.208333333299</v>
          </cell>
          <cell r="AG297">
            <v>42500.744008680602</v>
          </cell>
          <cell r="AH297" t="str">
            <v>Carlos Arturo Gamba</v>
          </cell>
          <cell r="AI297" t="str">
            <v>cgamba@sena.edu.co</v>
          </cell>
          <cell r="AJ297">
            <v>5</v>
          </cell>
          <cell r="AK297">
            <v>42551.208333333299</v>
          </cell>
          <cell r="AL297">
            <v>-48</v>
          </cell>
        </row>
        <row r="298">
          <cell r="A298">
            <v>5229</v>
          </cell>
          <cell r="B298" t="str">
            <v>Todos por un Nuevo País</v>
          </cell>
          <cell r="C298" t="str">
            <v>Movilidad social</v>
          </cell>
          <cell r="D298" t="str">
            <v>Generar alternativas para crear empleos de calidad y acceder al aseguramiento ante la falta de ingresos y los riesgos laborales</v>
          </cell>
          <cell r="E298" t="str">
            <v>Trabajo</v>
          </cell>
          <cell r="F298" t="str">
            <v>SENA</v>
          </cell>
          <cell r="G298" t="str">
            <v>Grupos Étnicos - Trabajo</v>
          </cell>
          <cell r="H298">
            <v>5229</v>
          </cell>
          <cell r="I298" t="str">
            <v>Cupos asignados para formación para el trabajo y el emprendimiento para el Pueblo Rrom</v>
          </cell>
          <cell r="J298" t="str">
            <v>Producto</v>
          </cell>
          <cell r="K298" t="str">
            <v>Transversal</v>
          </cell>
          <cell r="L298" t="str">
            <v>SI</v>
          </cell>
          <cell r="M298" t="str">
            <v>SI</v>
          </cell>
          <cell r="N298" t="str">
            <v>NO</v>
          </cell>
          <cell r="O298" t="str">
            <v>SI</v>
          </cell>
          <cell r="P298" t="str">
            <v>Cupos</v>
          </cell>
          <cell r="Q298" t="str">
            <v>Trimestral</v>
          </cell>
          <cell r="R298" t="str">
            <v>Acumulado</v>
          </cell>
          <cell r="S298">
            <v>0</v>
          </cell>
          <cell r="T298">
            <v>0</v>
          </cell>
          <cell r="U298">
            <v>100</v>
          </cell>
          <cell r="V298">
            <v>150</v>
          </cell>
          <cell r="W298">
            <v>150</v>
          </cell>
          <cell r="X298">
            <v>400</v>
          </cell>
          <cell r="Y298">
            <v>45</v>
          </cell>
          <cell r="Z298">
            <v>45</v>
          </cell>
          <cell r="AA298">
            <v>45</v>
          </cell>
          <cell r="AB298">
            <v>11.25</v>
          </cell>
          <cell r="AC298">
            <v>42460.208333333299</v>
          </cell>
          <cell r="AD298">
            <v>42472.746264930604</v>
          </cell>
          <cell r="AE298" t="str">
            <v xml:space="preserve">Se ejecutan acciones de formación titulada y complementaria por oferta regular, con la participación de aprendices Rrom. </v>
          </cell>
          <cell r="AF298">
            <v>42490.208333333299</v>
          </cell>
          <cell r="AG298">
            <v>42500.683884455997</v>
          </cell>
          <cell r="AH298" t="str">
            <v>Jaime Emilio Vence Ariza</v>
          </cell>
          <cell r="AI298" t="str">
            <v>jevence@sena.edu.co</v>
          </cell>
          <cell r="AJ298">
            <v>5</v>
          </cell>
          <cell r="AK298">
            <v>42551.208333333299</v>
          </cell>
          <cell r="AL298">
            <v>-48</v>
          </cell>
        </row>
        <row r="299">
          <cell r="A299">
            <v>5230</v>
          </cell>
          <cell r="B299" t="str">
            <v>Todos por un Nuevo País</v>
          </cell>
          <cell r="C299" t="str">
            <v>Movilidad social</v>
          </cell>
          <cell r="D299" t="str">
            <v>Generar alternativas para crear empleos de calidad y acceder al aseguramiento ante la falta de ingresos y los riesgos laborales</v>
          </cell>
          <cell r="E299" t="str">
            <v>Trabajo</v>
          </cell>
          <cell r="F299" t="str">
            <v>SENA</v>
          </cell>
          <cell r="G299" t="str">
            <v>Grupos Étnicos - Trabajo</v>
          </cell>
          <cell r="H299">
            <v>5230</v>
          </cell>
          <cell r="I299" t="str">
            <v xml:space="preserve">Programa de educación financiera adecuado y ejecutado para el pueblo Rrom.         </v>
          </cell>
          <cell r="J299" t="str">
            <v>Producto</v>
          </cell>
          <cell r="K299" t="str">
            <v>Transversal</v>
          </cell>
          <cell r="L299" t="str">
            <v>NO</v>
          </cell>
          <cell r="M299" t="str">
            <v>NO</v>
          </cell>
          <cell r="N299" t="str">
            <v>NO</v>
          </cell>
          <cell r="O299" t="str">
            <v>SI</v>
          </cell>
          <cell r="P299" t="str">
            <v>Programa</v>
          </cell>
          <cell r="Q299" t="str">
            <v>Anual</v>
          </cell>
          <cell r="R299" t="str">
            <v>Capacidad</v>
          </cell>
          <cell r="S299">
            <v>0</v>
          </cell>
          <cell r="T299">
            <v>0</v>
          </cell>
          <cell r="U299">
            <v>1</v>
          </cell>
          <cell r="V299">
            <v>0</v>
          </cell>
          <cell r="W299">
            <v>0</v>
          </cell>
          <cell r="X299">
            <v>1</v>
          </cell>
          <cell r="Y299">
            <v>0</v>
          </cell>
          <cell r="Z299">
            <v>0</v>
          </cell>
          <cell r="AA299">
            <v>0</v>
          </cell>
          <cell r="AB299">
            <v>0</v>
          </cell>
          <cell r="AC299">
            <v>0</v>
          </cell>
          <cell r="AD299">
            <v>0</v>
          </cell>
          <cell r="AE299" t="str">
            <v>Se continua con la revisión de los contenidos del programa de formación en educación financiera por parte de la Red de Financiera de la Dirección de Formación Profesional.</v>
          </cell>
          <cell r="AF299">
            <v>42490.208333333299</v>
          </cell>
          <cell r="AG299">
            <v>42500.683544178202</v>
          </cell>
          <cell r="AH299" t="str">
            <v>Mario Rincón Triana</v>
          </cell>
          <cell r="AI299" t="str">
            <v>mjrincon@sena.edu.co</v>
          </cell>
          <cell r="AJ299">
            <v>0</v>
          </cell>
          <cell r="AK299">
            <v>0</v>
          </cell>
          <cell r="AL299">
            <v>0</v>
          </cell>
        </row>
        <row r="300">
          <cell r="A300">
            <v>5402</v>
          </cell>
          <cell r="B300" t="str">
            <v>Todos por un Nuevo País</v>
          </cell>
          <cell r="C300" t="str">
            <v>Movilidad social</v>
          </cell>
          <cell r="D300" t="str">
            <v>Generar alternativas para crear empleos de calidad y acceder al aseguramiento ante la falta de ingresos y los riesgos laborales</v>
          </cell>
          <cell r="E300" t="str">
            <v>Trabajo</v>
          </cell>
          <cell r="F300" t="str">
            <v>SENA</v>
          </cell>
          <cell r="G300" t="str">
            <v>Grupos Étnicos - Trabajo</v>
          </cell>
          <cell r="H300">
            <v>5402</v>
          </cell>
          <cell r="I300" t="str">
            <v>Proyectos productivos apoyados para el pueblo Rom.</v>
          </cell>
          <cell r="J300" t="str">
            <v>Producto</v>
          </cell>
          <cell r="K300" t="str">
            <v>Transversal</v>
          </cell>
          <cell r="L300" t="str">
            <v>SI</v>
          </cell>
          <cell r="M300" t="str">
            <v>SI</v>
          </cell>
          <cell r="N300" t="str">
            <v>SI</v>
          </cell>
          <cell r="O300" t="str">
            <v>SI</v>
          </cell>
          <cell r="P300" t="str">
            <v>Proyectos productivos</v>
          </cell>
          <cell r="Q300" t="str">
            <v>Trimestral</v>
          </cell>
          <cell r="R300" t="str">
            <v>Acumulado</v>
          </cell>
          <cell r="S300">
            <v>0</v>
          </cell>
          <cell r="T300">
            <v>0</v>
          </cell>
          <cell r="U300">
            <v>10</v>
          </cell>
          <cell r="V300">
            <v>15</v>
          </cell>
          <cell r="W300">
            <v>15</v>
          </cell>
          <cell r="X300">
            <v>40</v>
          </cell>
          <cell r="Y300">
            <v>0</v>
          </cell>
          <cell r="Z300">
            <v>0</v>
          </cell>
          <cell r="AA300">
            <v>0</v>
          </cell>
          <cell r="AB300">
            <v>0</v>
          </cell>
          <cell r="AC300">
            <v>0</v>
          </cell>
          <cell r="AD300">
            <v>0</v>
          </cell>
          <cell r="AE300">
            <v>0</v>
          </cell>
          <cell r="AF300">
            <v>0</v>
          </cell>
          <cell r="AG300">
            <v>0</v>
          </cell>
          <cell r="AH300" t="str">
            <v>Carlos Arturo Gamba</v>
          </cell>
          <cell r="AI300" t="str">
            <v>cgamba@sena.edu.co</v>
          </cell>
          <cell r="AJ300">
            <v>5</v>
          </cell>
          <cell r="AK300">
            <v>0</v>
          </cell>
          <cell r="AL300">
            <v>0</v>
          </cell>
        </row>
        <row r="301">
          <cell r="A301">
            <v>5403</v>
          </cell>
          <cell r="B301" t="str">
            <v>Todos por un Nuevo País</v>
          </cell>
          <cell r="C301" t="str">
            <v>Movilidad social</v>
          </cell>
          <cell r="D301" t="str">
            <v>Generar alternativas para crear empleos de calidad y acceder al aseguramiento ante la falta de ingresos y los riesgos laborales</v>
          </cell>
          <cell r="E301" t="str">
            <v>Trabajo</v>
          </cell>
          <cell r="F301" t="str">
            <v>SENA</v>
          </cell>
          <cell r="G301" t="str">
            <v>Grupos Étnicos - Trabajo</v>
          </cell>
          <cell r="H301">
            <v>5403</v>
          </cell>
          <cell r="I301" t="str">
            <v xml:space="preserve">Cupos asignados para formación para el trabajo y el emprendimiento para el Pueblo Rrom. </v>
          </cell>
          <cell r="J301" t="str">
            <v>Producto</v>
          </cell>
          <cell r="K301" t="str">
            <v>Transversal</v>
          </cell>
          <cell r="L301" t="str">
            <v>SI</v>
          </cell>
          <cell r="M301" t="str">
            <v>SI</v>
          </cell>
          <cell r="N301" t="str">
            <v>SI</v>
          </cell>
          <cell r="O301" t="str">
            <v>SI</v>
          </cell>
          <cell r="P301" t="str">
            <v>Cupos</v>
          </cell>
          <cell r="Q301" t="str">
            <v>Trimestral</v>
          </cell>
          <cell r="R301" t="str">
            <v>Acumulado</v>
          </cell>
          <cell r="S301">
            <v>0</v>
          </cell>
          <cell r="T301">
            <v>0</v>
          </cell>
          <cell r="U301">
            <v>100</v>
          </cell>
          <cell r="V301">
            <v>150</v>
          </cell>
          <cell r="W301">
            <v>150</v>
          </cell>
          <cell r="X301">
            <v>400</v>
          </cell>
          <cell r="Y301">
            <v>0</v>
          </cell>
          <cell r="Z301">
            <v>0</v>
          </cell>
          <cell r="AA301">
            <v>0</v>
          </cell>
          <cell r="AB301">
            <v>0</v>
          </cell>
          <cell r="AC301">
            <v>0</v>
          </cell>
          <cell r="AD301">
            <v>0</v>
          </cell>
          <cell r="AE301">
            <v>0</v>
          </cell>
          <cell r="AF301">
            <v>0</v>
          </cell>
          <cell r="AG301">
            <v>0</v>
          </cell>
          <cell r="AH301">
            <v>0</v>
          </cell>
          <cell r="AI301">
            <v>0</v>
          </cell>
          <cell r="AJ301">
            <v>5</v>
          </cell>
          <cell r="AK301">
            <v>0</v>
          </cell>
          <cell r="AL301">
            <v>0</v>
          </cell>
        </row>
        <row r="302">
          <cell r="A302">
            <v>4861</v>
          </cell>
          <cell r="B302" t="str">
            <v>Todos por un Nuevo País</v>
          </cell>
          <cell r="C302" t="str">
            <v>Movilidad social</v>
          </cell>
          <cell r="D302" t="str">
            <v>Generar alternativas para crear empleos de calidad y acceder al aseguramiento ante la falta de ingresos y los riesgos laborales</v>
          </cell>
          <cell r="E302" t="str">
            <v>Trabajo</v>
          </cell>
          <cell r="F302" t="str">
            <v>Servicio Público de Empleo</v>
          </cell>
          <cell r="G302" t="str">
            <v>Generación de ingresos y empleo</v>
          </cell>
          <cell r="H302">
            <v>4861</v>
          </cell>
          <cell r="I302" t="str">
            <v>Población colocada a través del Servicio Público de Empleo</v>
          </cell>
          <cell r="J302" t="str">
            <v>Resultado</v>
          </cell>
          <cell r="K302" t="str">
            <v>Sectorial</v>
          </cell>
          <cell r="L302" t="str">
            <v>SI</v>
          </cell>
          <cell r="M302" t="str">
            <v>NO</v>
          </cell>
          <cell r="N302" t="str">
            <v>NO</v>
          </cell>
          <cell r="O302" t="str">
            <v>SI</v>
          </cell>
          <cell r="P302" t="str">
            <v>Personas</v>
          </cell>
          <cell r="Q302" t="str">
            <v>Mensual</v>
          </cell>
          <cell r="R302" t="str">
            <v>Flujo</v>
          </cell>
          <cell r="S302">
            <v>270000</v>
          </cell>
          <cell r="T302">
            <v>315000</v>
          </cell>
          <cell r="U302">
            <v>360000</v>
          </cell>
          <cell r="V302">
            <v>405000</v>
          </cell>
          <cell r="W302">
            <v>450000</v>
          </cell>
          <cell r="X302">
            <v>450000</v>
          </cell>
          <cell r="Y302">
            <v>109186</v>
          </cell>
          <cell r="Z302">
            <v>30.329000000000001</v>
          </cell>
          <cell r="AA302">
            <v>376103</v>
          </cell>
          <cell r="AB302">
            <v>83.578000000000003</v>
          </cell>
          <cell r="AC302">
            <v>42460.208333333299</v>
          </cell>
          <cell r="AD302">
            <v>42500.687301006903</v>
          </cell>
          <cell r="AE302" t="str">
            <v>Durante el mes de marzo se registraron 49.811 colocaciones laborales a nivel nacional. El avance reportado obedece a la gestión de los prestadores públicos, en particular la Agencia Pública de Empleo del SENA con las Regionales Bogotá, Santander, Antioqui</v>
          </cell>
          <cell r="AF302">
            <v>42460.208333333299</v>
          </cell>
          <cell r="AG302">
            <v>42500.6858361458</v>
          </cell>
          <cell r="AH302" t="str">
            <v>Jorge Andrés Rodríguez Parra</v>
          </cell>
          <cell r="AI302" t="str">
            <v>jorge.rodriguez@serviciodeempleo.gov.co</v>
          </cell>
          <cell r="AJ302">
            <v>30</v>
          </cell>
          <cell r="AK302">
            <v>42490.208333333299</v>
          </cell>
          <cell r="AL302">
            <v>-13</v>
          </cell>
        </row>
        <row r="303">
          <cell r="A303">
            <v>4862</v>
          </cell>
          <cell r="B303" t="str">
            <v>Todos por un Nuevo País</v>
          </cell>
          <cell r="C303" t="str">
            <v>Movilidad social</v>
          </cell>
          <cell r="D303" t="str">
            <v>Generar alternativas para crear empleos de calidad y acceder al aseguramiento ante la falta de ingresos y los riesgos laborales</v>
          </cell>
          <cell r="E303" t="str">
            <v>Trabajo</v>
          </cell>
          <cell r="F303" t="str">
            <v>Servicio Público de Empleo</v>
          </cell>
          <cell r="G303" t="str">
            <v>Generación de ingresos y empleo</v>
          </cell>
          <cell r="H303">
            <v>4862</v>
          </cell>
          <cell r="I303" t="str">
            <v>Población orientada laboralmente y remitidas a servicios de gestión y colocación</v>
          </cell>
          <cell r="J303" t="str">
            <v>Gestión</v>
          </cell>
          <cell r="K303" t="str">
            <v>Sectorial</v>
          </cell>
          <cell r="L303" t="str">
            <v>SI</v>
          </cell>
          <cell r="M303" t="str">
            <v>NO</v>
          </cell>
          <cell r="N303" t="str">
            <v>NO</v>
          </cell>
          <cell r="O303" t="str">
            <v>SI</v>
          </cell>
          <cell r="P303" t="str">
            <v>Personas</v>
          </cell>
          <cell r="Q303" t="str">
            <v>Mensual</v>
          </cell>
          <cell r="R303" t="str">
            <v>Flujo</v>
          </cell>
          <cell r="S303">
            <v>240000</v>
          </cell>
          <cell r="T303">
            <v>680000</v>
          </cell>
          <cell r="U303">
            <v>1120000</v>
          </cell>
          <cell r="V303">
            <v>1560000</v>
          </cell>
          <cell r="W303">
            <v>2000000</v>
          </cell>
          <cell r="X303">
            <v>2000000</v>
          </cell>
          <cell r="Y303">
            <v>234940</v>
          </cell>
          <cell r="Z303">
            <v>20.977</v>
          </cell>
          <cell r="AA303">
            <v>1003599</v>
          </cell>
          <cell r="AB303">
            <v>50.18</v>
          </cell>
          <cell r="AC303">
            <v>42460.208333333299</v>
          </cell>
          <cell r="AD303">
            <v>42500.618492048598</v>
          </cell>
          <cell r="AE303" t="str">
            <v>Durante el mes de marzo se registraron 101.163 orientaciones a nivel nacional. El avance reportado se logra gracias a la gestión de los Prestadores Públicos, específicamente la Agencia Pública den Empleo del SENA, con las regionales Antioquia y Bogotá D.C</v>
          </cell>
          <cell r="AF303">
            <v>42460.208333333299</v>
          </cell>
          <cell r="AG303">
            <v>42500.617998460701</v>
          </cell>
          <cell r="AH303" t="str">
            <v>Jorge Andrés Rodríguez Parra</v>
          </cell>
          <cell r="AI303" t="str">
            <v>jorge.rodriguez@serviciodeempleo.gov.co</v>
          </cell>
          <cell r="AJ303">
            <v>30</v>
          </cell>
          <cell r="AK303">
            <v>42490.208333333299</v>
          </cell>
          <cell r="AL303">
            <v>-13</v>
          </cell>
        </row>
        <row r="304">
          <cell r="A304">
            <v>4862</v>
          </cell>
          <cell r="B304" t="str">
            <v>Todos por un Nuevo País</v>
          </cell>
          <cell r="C304" t="str">
            <v>Movilidad social</v>
          </cell>
          <cell r="D304" t="str">
            <v>Generar alternativas para crear empleos de calidad y acceder al aseguramiento ante la falta de ingresos y los riesgos laborales</v>
          </cell>
          <cell r="E304" t="str">
            <v>Trabajo</v>
          </cell>
          <cell r="F304" t="str">
            <v>Servicio Público de Empleo</v>
          </cell>
          <cell r="G304" t="str">
            <v>Generación de ingresos y empleo</v>
          </cell>
          <cell r="H304">
            <v>4862</v>
          </cell>
          <cell r="I304" t="str">
            <v>Población orientada laboralmente y remitidas a servicios de gestión y colocación</v>
          </cell>
          <cell r="J304" t="str">
            <v>Gestión</v>
          </cell>
          <cell r="K304" t="str">
            <v>Sectorial</v>
          </cell>
          <cell r="L304" t="str">
            <v>SI</v>
          </cell>
          <cell r="M304" t="str">
            <v>NO</v>
          </cell>
          <cell r="N304" t="str">
            <v>NO</v>
          </cell>
          <cell r="O304" t="str">
            <v>SI</v>
          </cell>
          <cell r="P304" t="str">
            <v>Personas</v>
          </cell>
          <cell r="Q304" t="str">
            <v>Mensual</v>
          </cell>
          <cell r="R304" t="str">
            <v>Flujo</v>
          </cell>
          <cell r="S304">
            <v>240000</v>
          </cell>
          <cell r="T304">
            <v>680000</v>
          </cell>
          <cell r="U304">
            <v>1120000</v>
          </cell>
          <cell r="V304">
            <v>1560000</v>
          </cell>
          <cell r="W304">
            <v>2000000</v>
          </cell>
          <cell r="X304">
            <v>2000000</v>
          </cell>
          <cell r="Y304">
            <v>234940</v>
          </cell>
          <cell r="Z304">
            <v>20.977</v>
          </cell>
          <cell r="AA304">
            <v>1003599</v>
          </cell>
          <cell r="AB304">
            <v>50.18</v>
          </cell>
          <cell r="AC304">
            <v>42460.208333333299</v>
          </cell>
          <cell r="AD304">
            <v>42500.618492048598</v>
          </cell>
          <cell r="AE304" t="str">
            <v>Durante el mes de febrero se registraron 101.743 orientaciones. El avance reportado obedece a la gestión de los prestadores de Bogotá D.C con 16,4% y Antioquia con 16,1% de participación. El indicador aumenta más del tres veces en relación con la cifra de</v>
          </cell>
          <cell r="AF304">
            <v>42460.208333333299</v>
          </cell>
          <cell r="AG304">
            <v>42500.680294062498</v>
          </cell>
          <cell r="AH304" t="str">
            <v>Jorge Andrés Rodríguez Parra</v>
          </cell>
          <cell r="AI304" t="str">
            <v>jorge.rodriguez@serviciodeempleo.gov.co</v>
          </cell>
          <cell r="AJ304">
            <v>30</v>
          </cell>
          <cell r="AK304">
            <v>42490.208333333299</v>
          </cell>
          <cell r="AL304">
            <v>-13</v>
          </cell>
        </row>
        <row r="305">
          <cell r="A305">
            <v>5421</v>
          </cell>
          <cell r="B305" t="str">
            <v>Todos por un Nuevo País</v>
          </cell>
          <cell r="C305" t="str">
            <v>Movilidad social</v>
          </cell>
          <cell r="D305" t="str">
            <v>Cerrar la brecha en el acceso y la calidad de la educación, para mejorar la formación de capital humano, incrementar la movilidad social y fomentar la construcción de ciudadanía.</v>
          </cell>
          <cell r="E305" t="str">
            <v>Cultura</v>
          </cell>
          <cell r="F305" t="str">
            <v>Archivo general de la Nación</v>
          </cell>
          <cell r="G305" t="str">
            <v>Grupos Étnicos - Cultura</v>
          </cell>
          <cell r="H305">
            <v>5421</v>
          </cell>
          <cell r="I305" t="str">
            <v>Materiales audiovisuales, recuperados, protegidos, digitalizados y reproducidos de los pueblos indígenas</v>
          </cell>
          <cell r="J305" t="str">
            <v>Producto</v>
          </cell>
          <cell r="K305" t="str">
            <v>Mixto</v>
          </cell>
          <cell r="L305" t="str">
            <v>SI</v>
          </cell>
          <cell r="M305" t="str">
            <v>NO</v>
          </cell>
          <cell r="N305" t="str">
            <v>NO</v>
          </cell>
          <cell r="O305" t="str">
            <v>SI</v>
          </cell>
          <cell r="P305" t="str">
            <v>Porcentaje</v>
          </cell>
          <cell r="Q305" t="str">
            <v>Mensual</v>
          </cell>
          <cell r="R305" t="str">
            <v>Flujo</v>
          </cell>
          <cell r="S305">
            <v>100</v>
          </cell>
          <cell r="T305">
            <v>100</v>
          </cell>
          <cell r="U305">
            <v>100</v>
          </cell>
          <cell r="V305">
            <v>100</v>
          </cell>
          <cell r="W305">
            <v>100</v>
          </cell>
          <cell r="X305">
            <v>0</v>
          </cell>
          <cell r="Y305">
            <v>0</v>
          </cell>
          <cell r="Z305">
            <v>0</v>
          </cell>
          <cell r="AA305">
            <v>0</v>
          </cell>
          <cell r="AB305">
            <v>0</v>
          </cell>
          <cell r="AC305">
            <v>0</v>
          </cell>
          <cell r="AD305">
            <v>0</v>
          </cell>
          <cell r="AE305">
            <v>0</v>
          </cell>
          <cell r="AF305">
            <v>0</v>
          </cell>
          <cell r="AG305">
            <v>0</v>
          </cell>
          <cell r="AH305" t="str">
            <v>Laura Cristina Sanchez Alvarado</v>
          </cell>
          <cell r="AI305" t="str">
            <v>laura.sanchez@archivogeneral.gov.co</v>
          </cell>
          <cell r="AJ305">
            <v>5</v>
          </cell>
          <cell r="AK305">
            <v>0</v>
          </cell>
          <cell r="AL305">
            <v>0</v>
          </cell>
        </row>
        <row r="306">
          <cell r="A306">
            <v>5423</v>
          </cell>
          <cell r="B306" t="str">
            <v>Todos por un Nuevo País</v>
          </cell>
          <cell r="C306" t="str">
            <v>Movilidad social</v>
          </cell>
          <cell r="D306" t="str">
            <v>Cerrar la brecha en el acceso y la calidad de la educación, para mejorar la formación de capital humano, incrementar la movilidad social y fomentar la construcción de ciudadanía.</v>
          </cell>
          <cell r="E306" t="str">
            <v>Cultura</v>
          </cell>
          <cell r="F306" t="str">
            <v>Archivo general de la Nación</v>
          </cell>
          <cell r="G306" t="str">
            <v>Grupos Étnicos - Cultura</v>
          </cell>
          <cell r="H306">
            <v>5423</v>
          </cell>
          <cell r="I306" t="str">
            <v>Archivos de los Pueblos Indígenas funcionando</v>
          </cell>
          <cell r="J306" t="str">
            <v>Producto</v>
          </cell>
          <cell r="K306" t="str">
            <v>Mixto</v>
          </cell>
          <cell r="L306" t="str">
            <v>SI</v>
          </cell>
          <cell r="M306" t="str">
            <v>NO</v>
          </cell>
          <cell r="N306" t="str">
            <v>NO</v>
          </cell>
          <cell r="O306" t="str">
            <v>SI</v>
          </cell>
          <cell r="P306" t="str">
            <v>Porcentaje</v>
          </cell>
          <cell r="Q306" t="str">
            <v>Mensual</v>
          </cell>
          <cell r="R306" t="str">
            <v>Flujo</v>
          </cell>
          <cell r="S306">
            <v>0</v>
          </cell>
          <cell r="T306">
            <v>100</v>
          </cell>
          <cell r="U306">
            <v>100</v>
          </cell>
          <cell r="V306">
            <v>100</v>
          </cell>
          <cell r="W306">
            <v>100</v>
          </cell>
          <cell r="X306">
            <v>100</v>
          </cell>
          <cell r="Y306">
            <v>0</v>
          </cell>
          <cell r="Z306">
            <v>0</v>
          </cell>
          <cell r="AA306">
            <v>0</v>
          </cell>
          <cell r="AB306">
            <v>0</v>
          </cell>
          <cell r="AC306">
            <v>0</v>
          </cell>
          <cell r="AD306">
            <v>0</v>
          </cell>
          <cell r="AE306">
            <v>0</v>
          </cell>
          <cell r="AF306">
            <v>0</v>
          </cell>
          <cell r="AG306">
            <v>0</v>
          </cell>
          <cell r="AH306" t="str">
            <v>Laura Cristina Sanchez Alvarado</v>
          </cell>
          <cell r="AI306" t="str">
            <v>laura.sanchez@archivogeneral.gov.co</v>
          </cell>
          <cell r="AJ306">
            <v>5</v>
          </cell>
          <cell r="AK306">
            <v>0</v>
          </cell>
          <cell r="AL306">
            <v>0</v>
          </cell>
        </row>
        <row r="307">
          <cell r="A307">
            <v>5341</v>
          </cell>
          <cell r="B307" t="str">
            <v>Todos por un Nuevo País</v>
          </cell>
          <cell r="C307" t="str">
            <v>Movilidad social</v>
          </cell>
          <cell r="D307" t="str">
            <v>Cerrar la brecha en el acceso y la calidad de la educación, para mejorar la formación de capital humano, incrementar la movilidad social y fomentar la construcción de ciudadanía.</v>
          </cell>
          <cell r="E307" t="str">
            <v>Cultura</v>
          </cell>
          <cell r="F307" t="str">
            <v>Archivo general de la Nación</v>
          </cell>
          <cell r="G307" t="str">
            <v>Grupos Étnicos - Cultura</v>
          </cell>
          <cell r="H307">
            <v>5341</v>
          </cell>
          <cell r="I307" t="str">
            <v>Pueblos indígenas capacitados para la organización de sus archivos.</v>
          </cell>
          <cell r="J307" t="str">
            <v>Producto</v>
          </cell>
          <cell r="K307" t="str">
            <v>Mixto</v>
          </cell>
          <cell r="L307" t="str">
            <v>SI</v>
          </cell>
          <cell r="M307" t="str">
            <v>NO</v>
          </cell>
          <cell r="N307" t="str">
            <v>NO</v>
          </cell>
          <cell r="O307" t="str">
            <v>SI</v>
          </cell>
          <cell r="P307" t="str">
            <v>Porcentaje</v>
          </cell>
          <cell r="Q307" t="str">
            <v>Anual</v>
          </cell>
          <cell r="R307" t="str">
            <v>Acumulado</v>
          </cell>
          <cell r="S307">
            <v>14</v>
          </cell>
          <cell r="T307">
            <v>100</v>
          </cell>
          <cell r="U307">
            <v>100</v>
          </cell>
          <cell r="V307">
            <v>100</v>
          </cell>
          <cell r="W307">
            <v>100</v>
          </cell>
          <cell r="X307">
            <v>100</v>
          </cell>
          <cell r="Y307">
            <v>0</v>
          </cell>
          <cell r="Z307">
            <v>0</v>
          </cell>
          <cell r="AA307">
            <v>0</v>
          </cell>
          <cell r="AB307">
            <v>0</v>
          </cell>
          <cell r="AC307">
            <v>0</v>
          </cell>
          <cell r="AD307">
            <v>0</v>
          </cell>
          <cell r="AE307" t="str">
            <v>Reunión con Pablo Mora y Amado Villafaña de la Organización Gonawindúa Tayrona (OGT) para aclarar las características del acompañamiento en la conformación del archivo audiovisual de la OGT.</v>
          </cell>
          <cell r="AF307">
            <v>42460.208333333299</v>
          </cell>
          <cell r="AG307">
            <v>42500.764754479198</v>
          </cell>
          <cell r="AH307" t="str">
            <v>Laura Cristina Sanchez Alvarado</v>
          </cell>
          <cell r="AI307" t="str">
            <v>laura.sanchez@archivogeneral.gov.co</v>
          </cell>
          <cell r="AJ307">
            <v>5</v>
          </cell>
          <cell r="AK307">
            <v>0</v>
          </cell>
          <cell r="AL307">
            <v>0</v>
          </cell>
        </row>
        <row r="308">
          <cell r="A308">
            <v>5414</v>
          </cell>
          <cell r="B308" t="str">
            <v>Todos por un Nuevo País</v>
          </cell>
          <cell r="C308" t="str">
            <v>Movilidad social</v>
          </cell>
          <cell r="D308" t="str">
            <v>Cerrar la brecha en el acceso y la calidad de la educación, para mejorar la formación de capital humano, incrementar la movilidad social y fomentar la construcción de ciudadanía.</v>
          </cell>
          <cell r="E308" t="str">
            <v>Cultura</v>
          </cell>
          <cell r="F308" t="str">
            <v>MINCULTURA</v>
          </cell>
          <cell r="G308" t="str">
            <v>Grupos Étnicos - Cultura</v>
          </cell>
          <cell r="H308">
            <v>5414</v>
          </cell>
          <cell r="I308" t="str">
            <v>Proyectos para el fortalecimiento y visibilización de la identidad cultural de los pueblos indígenas financiados.</v>
          </cell>
          <cell r="J308" t="str">
            <v>Producto</v>
          </cell>
          <cell r="K308" t="str">
            <v>Mixto</v>
          </cell>
          <cell r="L308" t="str">
            <v>SI</v>
          </cell>
          <cell r="M308" t="str">
            <v>NO</v>
          </cell>
          <cell r="N308" t="str">
            <v>NO</v>
          </cell>
          <cell r="O308" t="str">
            <v>SI</v>
          </cell>
          <cell r="P308" t="str">
            <v>Porcentaje</v>
          </cell>
          <cell r="Q308" t="str">
            <v>Anual</v>
          </cell>
          <cell r="R308" t="str">
            <v>Flujo</v>
          </cell>
          <cell r="S308">
            <v>100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t="str">
            <v>Moisés Medrano Bohórquez</v>
          </cell>
          <cell r="AI308" t="str">
            <v>poblaciones@mincultura.gov.co</v>
          </cell>
          <cell r="AJ308">
            <v>60</v>
          </cell>
          <cell r="AK308">
            <v>0</v>
          </cell>
          <cell r="AL308">
            <v>0</v>
          </cell>
        </row>
        <row r="309">
          <cell r="A309">
            <v>5415</v>
          </cell>
          <cell r="B309" t="str">
            <v>Todos por un Nuevo País</v>
          </cell>
          <cell r="C309" t="str">
            <v>Movilidad social</v>
          </cell>
          <cell r="D309" t="str">
            <v>Cerrar la brecha en el acceso y la calidad de la educación, para mejorar la formación de capital humano, incrementar la movilidad social y fomentar la construcción de ciudadanía.</v>
          </cell>
          <cell r="E309" t="str">
            <v>Cultura</v>
          </cell>
          <cell r="F309" t="str">
            <v>MINCULTURA</v>
          </cell>
          <cell r="G309" t="str">
            <v>Grupos Étnicos - Cultura</v>
          </cell>
          <cell r="H309">
            <v>5415</v>
          </cell>
          <cell r="I309" t="str">
            <v>Pueblos indígenas beneficiados por el programa de revitalización y fortalecimiento del pensamiento mayor</v>
          </cell>
          <cell r="J309" t="str">
            <v>Producto</v>
          </cell>
          <cell r="K309" t="str">
            <v>Mixto</v>
          </cell>
          <cell r="L309" t="str">
            <v>SI</v>
          </cell>
          <cell r="M309" t="str">
            <v>NO</v>
          </cell>
          <cell r="N309" t="str">
            <v>NO</v>
          </cell>
          <cell r="O309" t="str">
            <v>SI</v>
          </cell>
          <cell r="P309" t="str">
            <v>Porcentaje</v>
          </cell>
          <cell r="Q309" t="str">
            <v>Anual</v>
          </cell>
          <cell r="R309" t="str">
            <v>Flujo</v>
          </cell>
          <cell r="S309">
            <v>100</v>
          </cell>
          <cell r="T309">
            <v>0</v>
          </cell>
          <cell r="U309">
            <v>100</v>
          </cell>
          <cell r="V309">
            <v>100</v>
          </cell>
          <cell r="W309">
            <v>100</v>
          </cell>
          <cell r="X309">
            <v>100</v>
          </cell>
          <cell r="Y309">
            <v>0</v>
          </cell>
          <cell r="Z309">
            <v>0</v>
          </cell>
          <cell r="AA309">
            <v>0</v>
          </cell>
          <cell r="AB309">
            <v>0</v>
          </cell>
          <cell r="AC309">
            <v>0</v>
          </cell>
          <cell r="AD309">
            <v>0</v>
          </cell>
          <cell r="AE309">
            <v>0</v>
          </cell>
          <cell r="AF309">
            <v>0</v>
          </cell>
          <cell r="AG309">
            <v>0</v>
          </cell>
          <cell r="AH309" t="str">
            <v>Moisés Medrano Bohórquez</v>
          </cell>
          <cell r="AI309" t="str">
            <v>poblaciones@mincultura.gov.co</v>
          </cell>
          <cell r="AJ309">
            <v>0</v>
          </cell>
          <cell r="AK309">
            <v>0</v>
          </cell>
          <cell r="AL309">
            <v>0</v>
          </cell>
        </row>
        <row r="310">
          <cell r="A310">
            <v>5417</v>
          </cell>
          <cell r="B310" t="str">
            <v>Todos por un Nuevo País</v>
          </cell>
          <cell r="C310" t="str">
            <v>Movilidad social</v>
          </cell>
          <cell r="D310" t="str">
            <v>Cerrar la brecha en el acceso y la calidad de la educación, para mejorar la formación de capital humano, incrementar la movilidad social y fomentar la construcción de ciudadanía.</v>
          </cell>
          <cell r="E310" t="str">
            <v>Cultura</v>
          </cell>
          <cell r="F310" t="str">
            <v>MINCULTURA</v>
          </cell>
          <cell r="G310" t="str">
            <v>Grupos Étnicos - Cultura</v>
          </cell>
          <cell r="H310">
            <v>5417</v>
          </cell>
          <cell r="I310" t="str">
            <v>Proyectos para la promoción y el fortalecimiento de las festividades indígenas con proyección internacional financiados</v>
          </cell>
          <cell r="J310" t="str">
            <v>Producto</v>
          </cell>
          <cell r="K310" t="str">
            <v>Mixto</v>
          </cell>
          <cell r="L310" t="str">
            <v>SI</v>
          </cell>
          <cell r="M310" t="str">
            <v>NO</v>
          </cell>
          <cell r="N310" t="str">
            <v>NO</v>
          </cell>
          <cell r="O310" t="str">
            <v>SI</v>
          </cell>
          <cell r="P310" t="str">
            <v>Porcentaje</v>
          </cell>
          <cell r="Q310" t="str">
            <v>Anual</v>
          </cell>
          <cell r="R310" t="str">
            <v>Flujo</v>
          </cell>
          <cell r="S310">
            <v>100</v>
          </cell>
          <cell r="T310">
            <v>100</v>
          </cell>
          <cell r="U310">
            <v>100</v>
          </cell>
          <cell r="V310">
            <v>0</v>
          </cell>
          <cell r="W310">
            <v>100</v>
          </cell>
          <cell r="X310">
            <v>100</v>
          </cell>
          <cell r="Y310">
            <v>0</v>
          </cell>
          <cell r="Z310">
            <v>0</v>
          </cell>
          <cell r="AA310">
            <v>0</v>
          </cell>
          <cell r="AB310">
            <v>0</v>
          </cell>
          <cell r="AC310">
            <v>0</v>
          </cell>
          <cell r="AD310">
            <v>0</v>
          </cell>
          <cell r="AE310">
            <v>0</v>
          </cell>
          <cell r="AF310">
            <v>0</v>
          </cell>
          <cell r="AG310">
            <v>0</v>
          </cell>
          <cell r="AH310" t="str">
            <v>Moisés Medrano Bohórquez</v>
          </cell>
          <cell r="AI310" t="str">
            <v>poblaciones@mincultura.gov.co</v>
          </cell>
          <cell r="AJ310">
            <v>60</v>
          </cell>
          <cell r="AK310">
            <v>0</v>
          </cell>
          <cell r="AL310">
            <v>0</v>
          </cell>
        </row>
        <row r="311">
          <cell r="A311">
            <v>5418</v>
          </cell>
          <cell r="B311" t="str">
            <v>Todos por un Nuevo País</v>
          </cell>
          <cell r="C311" t="str">
            <v>Movilidad social</v>
          </cell>
          <cell r="D311" t="str">
            <v>Cerrar la brecha en el acceso y la calidad de la educación, para mejorar la formación de capital humano, incrementar la movilidad social y fomentar la construcción de ciudadanía.</v>
          </cell>
          <cell r="E311" t="str">
            <v>Cultura</v>
          </cell>
          <cell r="F311" t="str">
            <v>MINCULTURA</v>
          </cell>
          <cell r="G311" t="str">
            <v>Grupos Étnicos - Cultura</v>
          </cell>
          <cell r="H311">
            <v>5418</v>
          </cell>
          <cell r="I311" t="str">
            <v>Plan Decenal de Lenguas Nativas consultado, concertado y formulado</v>
          </cell>
          <cell r="J311" t="str">
            <v>Gestión</v>
          </cell>
          <cell r="K311" t="str">
            <v>Mixto</v>
          </cell>
          <cell r="L311" t="str">
            <v>SI</v>
          </cell>
          <cell r="M311" t="str">
            <v>NO</v>
          </cell>
          <cell r="N311" t="str">
            <v>NO</v>
          </cell>
          <cell r="O311" t="str">
            <v>SI</v>
          </cell>
          <cell r="P311" t="str">
            <v>Porcentaje</v>
          </cell>
          <cell r="Q311" t="str">
            <v>Anual</v>
          </cell>
          <cell r="R311" t="str">
            <v>Capacidad</v>
          </cell>
          <cell r="S311">
            <v>0</v>
          </cell>
          <cell r="T311">
            <v>25</v>
          </cell>
          <cell r="U311">
            <v>50</v>
          </cell>
          <cell r="V311">
            <v>75</v>
          </cell>
          <cell r="W311">
            <v>100</v>
          </cell>
          <cell r="X311">
            <v>100</v>
          </cell>
          <cell r="Y311">
            <v>0</v>
          </cell>
          <cell r="Z311">
            <v>0</v>
          </cell>
          <cell r="AA311">
            <v>0</v>
          </cell>
          <cell r="AB311">
            <v>0</v>
          </cell>
          <cell r="AC311">
            <v>0</v>
          </cell>
          <cell r="AD311">
            <v>0</v>
          </cell>
          <cell r="AE311">
            <v>0</v>
          </cell>
          <cell r="AF311">
            <v>0</v>
          </cell>
          <cell r="AG311">
            <v>0</v>
          </cell>
          <cell r="AH311" t="str">
            <v>Moisés Medrano Bohórquez</v>
          </cell>
          <cell r="AI311" t="str">
            <v>poblaciones@mincultura.gov.co</v>
          </cell>
          <cell r="AJ311">
            <v>0</v>
          </cell>
          <cell r="AK311">
            <v>0</v>
          </cell>
          <cell r="AL311">
            <v>0</v>
          </cell>
        </row>
        <row r="312">
          <cell r="A312">
            <v>4912</v>
          </cell>
          <cell r="B312" t="str">
            <v>Todos por un Nuevo País</v>
          </cell>
          <cell r="C312" t="str">
            <v>Movilidad social</v>
          </cell>
          <cell r="D312" t="str">
            <v>Cerrar la brecha en el acceso y la calidad de la educación, para mejorar la formación de capital humano, incrementar la movilidad social y fomentar la construcción de ciudadanía.</v>
          </cell>
          <cell r="E312" t="str">
            <v>Cultura</v>
          </cell>
          <cell r="F312" t="str">
            <v>MINCULTURA</v>
          </cell>
          <cell r="G312" t="str">
            <v xml:space="preserve">Conservación del patrimonio cultural </v>
          </cell>
          <cell r="H312">
            <v>4912</v>
          </cell>
          <cell r="I312" t="str">
            <v>Espacios culturales nuevos, renovados y fortalecidos</v>
          </cell>
          <cell r="J312" t="str">
            <v>Producto</v>
          </cell>
          <cell r="K312" t="str">
            <v>Sectorial</v>
          </cell>
          <cell r="L312" t="str">
            <v>SI</v>
          </cell>
          <cell r="M312" t="str">
            <v>SI</v>
          </cell>
          <cell r="N312" t="str">
            <v>NO</v>
          </cell>
          <cell r="O312" t="str">
            <v>SI</v>
          </cell>
          <cell r="P312" t="str">
            <v>Número de espacios culturales</v>
          </cell>
          <cell r="Q312" t="str">
            <v>Trimestral</v>
          </cell>
          <cell r="R312" t="str">
            <v>Acumulado</v>
          </cell>
          <cell r="S312">
            <v>295</v>
          </cell>
          <cell r="T312">
            <v>70</v>
          </cell>
          <cell r="U312">
            <v>40</v>
          </cell>
          <cell r="V312">
            <v>41</v>
          </cell>
          <cell r="W312">
            <v>26</v>
          </cell>
          <cell r="X312">
            <v>177</v>
          </cell>
          <cell r="Y312">
            <v>0</v>
          </cell>
          <cell r="Z312">
            <v>0</v>
          </cell>
          <cell r="AA312">
            <v>0</v>
          </cell>
          <cell r="AB312">
            <v>0</v>
          </cell>
          <cell r="AC312">
            <v>0</v>
          </cell>
          <cell r="AD312">
            <v>0</v>
          </cell>
          <cell r="AE312" t="str">
            <v>El Ministerio de Cultura en la vigencia 2016 ha entregado 9 espacios culturales nuevos, renovados y fortalecidos: 2 nuevas bibliotecas públicas, 2 casas de cultura, 1 centro cultural rehabilitado y 4 intervenciones patrimoniales. Adicionalmente se encuent</v>
          </cell>
          <cell r="AF312">
            <v>42490.208333333299</v>
          </cell>
          <cell r="AG312">
            <v>42495.622670601901</v>
          </cell>
          <cell r="AH312" t="str">
            <v>Carmen Patricia Hernández Ballesteros</v>
          </cell>
          <cell r="AI312" t="str">
            <v>cphernandez@mincultura.gov.co</v>
          </cell>
          <cell r="AJ312">
            <v>10</v>
          </cell>
          <cell r="AK312">
            <v>0</v>
          </cell>
          <cell r="AL312">
            <v>0</v>
          </cell>
        </row>
        <row r="313">
          <cell r="A313">
            <v>4913</v>
          </cell>
          <cell r="B313" t="str">
            <v>Todos por un Nuevo País</v>
          </cell>
          <cell r="C313" t="str">
            <v>Movilidad social</v>
          </cell>
          <cell r="D313" t="str">
            <v>Cerrar la brecha en el acceso y la calidad de la educación, para mejorar la formación de capital humano, incrementar la movilidad social y fomentar la construcción de ciudadanía.</v>
          </cell>
          <cell r="E313" t="str">
            <v>Cultura</v>
          </cell>
          <cell r="F313" t="str">
            <v>MINCULTURA</v>
          </cell>
          <cell r="G313" t="str">
            <v xml:space="preserve">Conservación del patrimonio cultural </v>
          </cell>
          <cell r="H313">
            <v>4913</v>
          </cell>
          <cell r="I313" t="str">
            <v>Escenarios culturales nuevos y dotados</v>
          </cell>
          <cell r="J313" t="str">
            <v>Producto</v>
          </cell>
          <cell r="K313" t="str">
            <v>Sectorial</v>
          </cell>
          <cell r="L313" t="str">
            <v>SI</v>
          </cell>
          <cell r="M313" t="str">
            <v>SI</v>
          </cell>
          <cell r="N313" t="str">
            <v>NO</v>
          </cell>
          <cell r="O313" t="str">
            <v>SI</v>
          </cell>
          <cell r="P313" t="str">
            <v>Número de espacios culturales</v>
          </cell>
          <cell r="Q313" t="str">
            <v>Trimestral</v>
          </cell>
          <cell r="R313" t="str">
            <v>Acumulado</v>
          </cell>
          <cell r="S313">
            <v>121</v>
          </cell>
          <cell r="T313">
            <v>32</v>
          </cell>
          <cell r="U313">
            <v>27</v>
          </cell>
          <cell r="V313">
            <v>28</v>
          </cell>
          <cell r="W313">
            <v>13</v>
          </cell>
          <cell r="X313">
            <v>100</v>
          </cell>
          <cell r="Y313">
            <v>0</v>
          </cell>
          <cell r="Z313">
            <v>0</v>
          </cell>
          <cell r="AA313">
            <v>0</v>
          </cell>
          <cell r="AB313">
            <v>0</v>
          </cell>
          <cell r="AC313">
            <v>0</v>
          </cell>
          <cell r="AD313">
            <v>0</v>
          </cell>
          <cell r="AE313" t="str">
            <v>El Ministerio de Cultura a través del Grupo de Infraestructura cultural en la vigencia 2016 ha entregado 3 infraestructuras culturales, las cuales son: 2 bibliotecas públicas y 1 casa de cultura ; adicionalmente a la fecha se encuentran 28 obras en constr</v>
          </cell>
          <cell r="AF313">
            <v>42490.208333333299</v>
          </cell>
          <cell r="AG313">
            <v>42495.716333599499</v>
          </cell>
          <cell r="AH313" t="str">
            <v>Carmen Patricia Hernández Ballesteros</v>
          </cell>
          <cell r="AI313" t="str">
            <v>cphernandez@mincultura.gov.co</v>
          </cell>
          <cell r="AJ313">
            <v>10</v>
          </cell>
          <cell r="AK313">
            <v>0</v>
          </cell>
          <cell r="AL313">
            <v>0</v>
          </cell>
        </row>
        <row r="314">
          <cell r="A314">
            <v>4914</v>
          </cell>
          <cell r="B314" t="str">
            <v>Todos por un Nuevo País</v>
          </cell>
          <cell r="C314" t="str">
            <v>Movilidad social</v>
          </cell>
          <cell r="D314" t="str">
            <v>Cerrar la brecha en el acceso y la calidad de la educación, para mejorar la formación de capital humano, incrementar la movilidad social y fomentar la construcción de ciudadanía.</v>
          </cell>
          <cell r="E314" t="str">
            <v>Cultura</v>
          </cell>
          <cell r="F314" t="str">
            <v>MINCULTURA</v>
          </cell>
          <cell r="G314" t="str">
            <v xml:space="preserve">Conservación del patrimonio cultural </v>
          </cell>
          <cell r="H314">
            <v>4914</v>
          </cell>
          <cell r="I314" t="str">
            <v>Escenarios culturales rehabilitados y dotados</v>
          </cell>
          <cell r="J314" t="str">
            <v>Gestión</v>
          </cell>
          <cell r="K314" t="str">
            <v>Sectorial</v>
          </cell>
          <cell r="L314" t="str">
            <v>SI</v>
          </cell>
          <cell r="M314" t="str">
            <v>SI</v>
          </cell>
          <cell r="N314" t="str">
            <v>NO</v>
          </cell>
          <cell r="O314" t="str">
            <v>SI</v>
          </cell>
          <cell r="P314" t="str">
            <v>Número de espacios culturales</v>
          </cell>
          <cell r="Q314" t="str">
            <v>Trimestral</v>
          </cell>
          <cell r="R314" t="str">
            <v>Acumulado</v>
          </cell>
          <cell r="S314">
            <v>94</v>
          </cell>
          <cell r="T314">
            <v>26</v>
          </cell>
          <cell r="U314">
            <v>22</v>
          </cell>
          <cell r="V314">
            <v>22</v>
          </cell>
          <cell r="W314">
            <v>22</v>
          </cell>
          <cell r="X314">
            <v>38</v>
          </cell>
          <cell r="Y314">
            <v>0</v>
          </cell>
          <cell r="Z314">
            <v>0</v>
          </cell>
          <cell r="AA314">
            <v>0</v>
          </cell>
          <cell r="AB314">
            <v>0</v>
          </cell>
          <cell r="AC314">
            <v>0</v>
          </cell>
          <cell r="AD314">
            <v>0</v>
          </cell>
          <cell r="AE314" t="str">
            <v>El Ministerio de Cultura a través del Grupo de Infraestructura cultural en la vigencia 2016 ha entregado 2 obras rehabilitadas, 1 Centro Cultural en Ciénaga de Oro y 1 Casa de Cultura en San Juan de Urabá. Adicionalmente se encuentran 9 obras en rehabilit</v>
          </cell>
          <cell r="AF314">
            <v>42490.208333333299</v>
          </cell>
          <cell r="AG314">
            <v>42495.6225206366</v>
          </cell>
          <cell r="AH314" t="str">
            <v>Carmen Patricia Hernández Ballesteros</v>
          </cell>
          <cell r="AI314" t="str">
            <v>cphernandez@mincultura.gov.co</v>
          </cell>
          <cell r="AJ314">
            <v>10</v>
          </cell>
          <cell r="AK314">
            <v>0</v>
          </cell>
          <cell r="AL314">
            <v>0</v>
          </cell>
        </row>
        <row r="315">
          <cell r="A315">
            <v>4915</v>
          </cell>
          <cell r="B315" t="str">
            <v>Todos por un Nuevo País</v>
          </cell>
          <cell r="C315" t="str">
            <v>Movilidad social</v>
          </cell>
          <cell r="D315" t="str">
            <v>Cerrar la brecha en el acceso y la calidad de la educación, para mejorar la formación de capital humano, incrementar la movilidad social y fomentar la construcción de ciudadanía.</v>
          </cell>
          <cell r="E315" t="str">
            <v>Cultura</v>
          </cell>
          <cell r="F315" t="str">
            <v>MINCULTURA</v>
          </cell>
          <cell r="G315" t="str">
            <v xml:space="preserve">Conservación del patrimonio cultural </v>
          </cell>
          <cell r="H315">
            <v>4915</v>
          </cell>
          <cell r="I315" t="str">
            <v>Bienes y manifestaciones del patrimonio cultural reconocidos y protegidos</v>
          </cell>
          <cell r="J315" t="str">
            <v>Resultado</v>
          </cell>
          <cell r="K315" t="str">
            <v>Sectorial</v>
          </cell>
          <cell r="L315" t="str">
            <v>SI</v>
          </cell>
          <cell r="M315" t="str">
            <v>SI</v>
          </cell>
          <cell r="N315" t="str">
            <v>NO</v>
          </cell>
          <cell r="O315" t="str">
            <v>SI</v>
          </cell>
          <cell r="P315" t="str">
            <v>Número de espacios culturales</v>
          </cell>
          <cell r="Q315" t="str">
            <v>Trimestral</v>
          </cell>
          <cell r="R315" t="str">
            <v>Acumulado</v>
          </cell>
          <cell r="S315">
            <v>36</v>
          </cell>
          <cell r="T315">
            <v>5</v>
          </cell>
          <cell r="U315">
            <v>2</v>
          </cell>
          <cell r="V315">
            <v>2</v>
          </cell>
          <cell r="W315">
            <v>3</v>
          </cell>
          <cell r="X315">
            <v>48</v>
          </cell>
          <cell r="Y315">
            <v>0</v>
          </cell>
          <cell r="Z315">
            <v>0</v>
          </cell>
          <cell r="AA315">
            <v>0</v>
          </cell>
          <cell r="AB315">
            <v>0</v>
          </cell>
          <cell r="AC315">
            <v>0</v>
          </cell>
          <cell r="AD315">
            <v>0</v>
          </cell>
          <cell r="AE315" t="str">
            <v>A Abril 2016 el PES de Partería del Pacífico (95%) se encuentra en ajustes finales para presentación al CNPC , la Tejeduría de la cañaflecha en Córdoba (53%), los saberes asociados al mar de San Andrés, Providencia y Santa Catalina (20%) y Espacio cultura</v>
          </cell>
          <cell r="AF315">
            <v>42490.208333333299</v>
          </cell>
          <cell r="AG315">
            <v>42500.441189965299</v>
          </cell>
          <cell r="AH315" t="str">
            <v>Alberto  Escovar Wilson-White</v>
          </cell>
          <cell r="AI315" t="str">
            <v>aescovar@mincultura.gov.co</v>
          </cell>
          <cell r="AJ315">
            <v>0</v>
          </cell>
          <cell r="AK315">
            <v>0</v>
          </cell>
          <cell r="AL315">
            <v>0</v>
          </cell>
        </row>
        <row r="316">
          <cell r="A316">
            <v>4916</v>
          </cell>
          <cell r="B316" t="str">
            <v>Todos por un Nuevo País</v>
          </cell>
          <cell r="C316" t="str">
            <v>Movilidad social</v>
          </cell>
          <cell r="D316" t="str">
            <v>Cerrar la brecha en el acceso y la calidad de la educación, para mejorar la formación de capital humano, incrementar la movilidad social y fomentar la construcción de ciudadanía.</v>
          </cell>
          <cell r="E316" t="str">
            <v>Cultura</v>
          </cell>
          <cell r="F316" t="str">
            <v>MINCULTURA</v>
          </cell>
          <cell r="G316" t="str">
            <v xml:space="preserve">Conservación del patrimonio cultural </v>
          </cell>
          <cell r="H316">
            <v>4916</v>
          </cell>
          <cell r="I316" t="str">
            <v>Planes Especiales de Manejo y Protección (PEMP) y Planes Especiales de Salvaguardia (PES) formulados</v>
          </cell>
          <cell r="J316" t="str">
            <v>Producto</v>
          </cell>
          <cell r="K316" t="str">
            <v>Sectorial</v>
          </cell>
          <cell r="L316" t="str">
            <v>SI</v>
          </cell>
          <cell r="M316" t="str">
            <v>SI</v>
          </cell>
          <cell r="N316" t="str">
            <v>NO</v>
          </cell>
          <cell r="O316" t="str">
            <v>SI</v>
          </cell>
          <cell r="P316" t="str">
            <v>Número de PEMP y PES</v>
          </cell>
          <cell r="Q316" t="str">
            <v>Trimestral</v>
          </cell>
          <cell r="R316" t="str">
            <v>Acumulado</v>
          </cell>
          <cell r="S316">
            <v>33</v>
          </cell>
          <cell r="T316">
            <v>2</v>
          </cell>
          <cell r="U316">
            <v>3</v>
          </cell>
          <cell r="V316">
            <v>1</v>
          </cell>
          <cell r="W316">
            <v>4</v>
          </cell>
          <cell r="X316">
            <v>43</v>
          </cell>
          <cell r="Y316">
            <v>0</v>
          </cell>
          <cell r="Z316">
            <v>0</v>
          </cell>
          <cell r="AA316">
            <v>0</v>
          </cell>
          <cell r="AB316">
            <v>0</v>
          </cell>
          <cell r="AC316">
            <v>0</v>
          </cell>
          <cell r="AD316">
            <v>0</v>
          </cell>
          <cell r="AE316" t="str">
            <v>A Abril de 2016 el PES de Partería del Pacífico (95%) se encuentra en proceso de ajustes finales para presentación al CNPC; la Tejeduría de la cañaflecha en Córdoba (53%); Los saberes asociados al mar de San Andrés, Providencia y Santa Catalina (20%); Esp</v>
          </cell>
          <cell r="AF316">
            <v>42490.208333333299</v>
          </cell>
          <cell r="AG316">
            <v>42500.440094594902</v>
          </cell>
          <cell r="AH316" t="str">
            <v>Alberto  Escovar Wilson-White</v>
          </cell>
          <cell r="AI316" t="str">
            <v>aescovar@mincultura.gov.co</v>
          </cell>
          <cell r="AJ316">
            <v>0</v>
          </cell>
          <cell r="AK316">
            <v>0</v>
          </cell>
          <cell r="AL316">
            <v>0</v>
          </cell>
        </row>
        <row r="317">
          <cell r="A317">
            <v>4918</v>
          </cell>
          <cell r="B317" t="str">
            <v>Todos por un Nuevo País</v>
          </cell>
          <cell r="C317" t="str">
            <v>Movilidad social</v>
          </cell>
          <cell r="D317" t="str">
            <v>Cerrar la brecha en el acceso y la calidad de la educación, para mejorar la formación de capital humano, incrementar la movilidad social y fomentar la construcción de ciudadanía.</v>
          </cell>
          <cell r="E317" t="str">
            <v>Cultura</v>
          </cell>
          <cell r="F317" t="str">
            <v>MINCULTURA</v>
          </cell>
          <cell r="G317" t="str">
            <v xml:space="preserve">Conservación del patrimonio cultural </v>
          </cell>
          <cell r="H317">
            <v>4918</v>
          </cell>
          <cell r="I317" t="str">
            <v>Imágenes digitalizadas de los fondos documentales del AGN para consulta a través de Internet</v>
          </cell>
          <cell r="J317" t="str">
            <v>Producto</v>
          </cell>
          <cell r="K317" t="str">
            <v>Sectorial</v>
          </cell>
          <cell r="L317" t="str">
            <v>SI</v>
          </cell>
          <cell r="M317" t="str">
            <v>NO</v>
          </cell>
          <cell r="N317" t="str">
            <v>NO</v>
          </cell>
          <cell r="O317" t="str">
            <v>SI</v>
          </cell>
          <cell r="P317" t="str">
            <v>Número de imágenes</v>
          </cell>
          <cell r="Q317" t="str">
            <v>Trimestral</v>
          </cell>
          <cell r="R317" t="str">
            <v>Acumulado</v>
          </cell>
          <cell r="S317">
            <v>5847840</v>
          </cell>
          <cell r="T317">
            <v>4000000</v>
          </cell>
          <cell r="U317">
            <v>5000000</v>
          </cell>
          <cell r="V317">
            <v>5500000</v>
          </cell>
          <cell r="W317">
            <v>5500000</v>
          </cell>
          <cell r="X317">
            <v>20000000</v>
          </cell>
          <cell r="Y317">
            <v>934502</v>
          </cell>
          <cell r="Z317">
            <v>18.690000000000001</v>
          </cell>
          <cell r="AA317">
            <v>5882369</v>
          </cell>
          <cell r="AB317">
            <v>29.41</v>
          </cell>
          <cell r="AC317">
            <v>42460.208333333299</v>
          </cell>
          <cell r="AD317">
            <v>42468.333883101899</v>
          </cell>
          <cell r="AE317" t="str">
            <v>Se digitalizaron 1356878 imágenes. Para un total acumulado de 2291380. Estas imágenes corresponden a los fondos Ministerio de Relaciones Exteriores (1.117.987), Ministerio de Educación Nacional (211.574), Ministerio de Transporte (11485), Presidencia de l</v>
          </cell>
          <cell r="AF317">
            <v>42490.208333333299</v>
          </cell>
          <cell r="AG317">
            <v>42501.496325115702</v>
          </cell>
          <cell r="AH317" t="str">
            <v>Natasha Eslava Velez</v>
          </cell>
          <cell r="AI317" t="str">
            <v>natasha.eslava@archivogeneral.gov.co</v>
          </cell>
          <cell r="AJ317">
            <v>0</v>
          </cell>
          <cell r="AK317">
            <v>42551.208333333299</v>
          </cell>
          <cell r="AL317">
            <v>0</v>
          </cell>
        </row>
        <row r="318">
          <cell r="A318">
            <v>4908</v>
          </cell>
          <cell r="B318" t="str">
            <v>Todos por un Nuevo País</v>
          </cell>
          <cell r="C318" t="str">
            <v>Movilidad social</v>
          </cell>
          <cell r="D318" t="str">
            <v>Cerrar la brecha en el acceso y la calidad de la educación, para mejorar la formación de capital humano, incrementar la movilidad social y fomentar la construcción de ciudadanía.</v>
          </cell>
          <cell r="E318" t="str">
            <v>Cultura</v>
          </cell>
          <cell r="F318" t="str">
            <v>MINCULTURA</v>
          </cell>
          <cell r="G318" t="str">
            <v>Incentivo y fomento a la formación artística y creación cultural</v>
          </cell>
          <cell r="H318">
            <v>4908</v>
          </cell>
          <cell r="I318" t="str">
            <v>Niños y jóvenes en procesos de formación musical</v>
          </cell>
          <cell r="J318" t="str">
            <v>Producto</v>
          </cell>
          <cell r="K318" t="str">
            <v>Sectorial</v>
          </cell>
          <cell r="L318" t="str">
            <v>SI</v>
          </cell>
          <cell r="M318" t="str">
            <v>SI</v>
          </cell>
          <cell r="N318" t="str">
            <v>NO</v>
          </cell>
          <cell r="O318" t="str">
            <v>SI</v>
          </cell>
          <cell r="P318" t="str">
            <v>Número de niños y Jóvenes</v>
          </cell>
          <cell r="Q318" t="str">
            <v>Trimestral</v>
          </cell>
          <cell r="R318" t="str">
            <v>Capacidad</v>
          </cell>
          <cell r="S318">
            <v>93000</v>
          </cell>
          <cell r="T318">
            <v>100000</v>
          </cell>
          <cell r="U318">
            <v>110000</v>
          </cell>
          <cell r="V318">
            <v>120000</v>
          </cell>
          <cell r="W318">
            <v>130000</v>
          </cell>
          <cell r="X318">
            <v>130000</v>
          </cell>
          <cell r="Y318">
            <v>116203</v>
          </cell>
          <cell r="Z318">
            <v>100</v>
          </cell>
          <cell r="AA318">
            <v>116203</v>
          </cell>
          <cell r="AB318">
            <v>62.71</v>
          </cell>
          <cell r="AC318">
            <v>42460.208333333299</v>
          </cell>
          <cell r="AD318">
            <v>42468.341110150497</v>
          </cell>
          <cell r="AE318" t="str">
            <v>En el mes de abril se diseñó el portal de inscripción para la jornada de celebra la música http://celebralamusica.mincultura.gov.co que permite tener una información directa de cerca de 900 municipios participantes. Con este nuevo mecanismo cada concierto</v>
          </cell>
          <cell r="AF318">
            <v>42490.208333333299</v>
          </cell>
          <cell r="AG318">
            <v>42500.769762581003</v>
          </cell>
          <cell r="AH318" t="str">
            <v>Alejandro  Mantilla</v>
          </cell>
          <cell r="AI318" t="str">
            <v>amantilla@mincultura.gov.co</v>
          </cell>
          <cell r="AJ318">
            <v>10</v>
          </cell>
          <cell r="AK318">
            <v>42551.208333333299</v>
          </cell>
          <cell r="AL318">
            <v>-53</v>
          </cell>
        </row>
        <row r="319">
          <cell r="A319">
            <v>4909</v>
          </cell>
          <cell r="B319" t="str">
            <v>Todos por un Nuevo País</v>
          </cell>
          <cell r="C319" t="str">
            <v>Movilidad social</v>
          </cell>
          <cell r="D319" t="str">
            <v>Cerrar la brecha en el acceso y la calidad de la educación, para mejorar la formación de capital humano, incrementar la movilidad social y fomentar la construcción de ciudadanía.</v>
          </cell>
          <cell r="E319" t="str">
            <v>Cultura</v>
          </cell>
          <cell r="F319" t="str">
            <v>MINCULTURA</v>
          </cell>
          <cell r="G319" t="str">
            <v>Incentivo y fomento a la formación artística y creación cultural</v>
          </cell>
          <cell r="H319">
            <v>4909</v>
          </cell>
          <cell r="I319" t="str">
            <v>Escuelas municipales de música fortalecidas</v>
          </cell>
          <cell r="J319" t="str">
            <v>Gestión</v>
          </cell>
          <cell r="K319" t="str">
            <v>Sectorial</v>
          </cell>
          <cell r="L319" t="str">
            <v>SI</v>
          </cell>
          <cell r="M319" t="str">
            <v>SI</v>
          </cell>
          <cell r="N319" t="str">
            <v>NO</v>
          </cell>
          <cell r="O319" t="str">
            <v>SI</v>
          </cell>
          <cell r="P319" t="str">
            <v>Número de escuelas de música</v>
          </cell>
          <cell r="Q319" t="str">
            <v>Trimestral</v>
          </cell>
          <cell r="R319" t="str">
            <v>Flujo</v>
          </cell>
          <cell r="S319">
            <v>667</v>
          </cell>
          <cell r="T319">
            <v>500</v>
          </cell>
          <cell r="U319">
            <v>500</v>
          </cell>
          <cell r="V319">
            <v>500</v>
          </cell>
          <cell r="W319">
            <v>500</v>
          </cell>
          <cell r="X319">
            <v>500</v>
          </cell>
          <cell r="Y319">
            <v>0</v>
          </cell>
          <cell r="Z319">
            <v>0</v>
          </cell>
          <cell r="AA319">
            <v>0</v>
          </cell>
          <cell r="AB319">
            <v>0</v>
          </cell>
          <cell r="AC319">
            <v>0</v>
          </cell>
          <cell r="AD319">
            <v>0</v>
          </cell>
          <cell r="AE319" t="str">
            <v>Se llevó a cabo el seminario de inducción a los 13 expertos musicales que realizarán las asesorías a las diferentes escuelas municipales de música. Se elaboraron fichas que permitirán concretar la asesoría en 2 de los factores de fortalecimiento de las es</v>
          </cell>
          <cell r="AF319">
            <v>42490.208333333299</v>
          </cell>
          <cell r="AG319">
            <v>42500.7693842593</v>
          </cell>
          <cell r="AH319" t="str">
            <v>Alejandro  Mantilla</v>
          </cell>
          <cell r="AI319" t="str">
            <v>amantilla@mincultura.gov.co</v>
          </cell>
          <cell r="AJ319">
            <v>10</v>
          </cell>
          <cell r="AK319">
            <v>0</v>
          </cell>
          <cell r="AL319">
            <v>0</v>
          </cell>
        </row>
        <row r="320">
          <cell r="A320">
            <v>4910</v>
          </cell>
          <cell r="B320" t="str">
            <v>Todos por un Nuevo País</v>
          </cell>
          <cell r="C320" t="str">
            <v>Movilidad social</v>
          </cell>
          <cell r="D320" t="str">
            <v>Cerrar la brecha en el acceso y la calidad de la educación, para mejorar la formación de capital humano, incrementar la movilidad social y fomentar la construcción de ciudadanía.</v>
          </cell>
          <cell r="E320" t="str">
            <v>Cultura</v>
          </cell>
          <cell r="F320" t="str">
            <v>MINCULTURA</v>
          </cell>
          <cell r="G320" t="str">
            <v>Incentivo y fomento a la formación artística y creación cultural</v>
          </cell>
          <cell r="H320">
            <v>4910</v>
          </cell>
          <cell r="I320" t="str">
            <v>Dotaciones de instrumentos musicales entregadas</v>
          </cell>
          <cell r="J320" t="str">
            <v>Producto</v>
          </cell>
          <cell r="K320" t="str">
            <v>Sectorial</v>
          </cell>
          <cell r="L320" t="str">
            <v>SI</v>
          </cell>
          <cell r="M320" t="str">
            <v>SI</v>
          </cell>
          <cell r="N320" t="str">
            <v>NO</v>
          </cell>
          <cell r="O320" t="str">
            <v>SI</v>
          </cell>
          <cell r="P320" t="str">
            <v>número de Sets de instrumentos musicales</v>
          </cell>
          <cell r="Q320" t="str">
            <v>Semestral</v>
          </cell>
          <cell r="R320" t="str">
            <v>Acumulado</v>
          </cell>
          <cell r="S320">
            <v>111</v>
          </cell>
          <cell r="T320">
            <v>87</v>
          </cell>
          <cell r="U320">
            <v>37</v>
          </cell>
          <cell r="V320">
            <v>38</v>
          </cell>
          <cell r="W320">
            <v>38</v>
          </cell>
          <cell r="X320">
            <v>200</v>
          </cell>
          <cell r="Y320">
            <v>0</v>
          </cell>
          <cell r="Z320">
            <v>0</v>
          </cell>
          <cell r="AA320">
            <v>0</v>
          </cell>
          <cell r="AB320">
            <v>0</v>
          </cell>
          <cell r="AC320">
            <v>0</v>
          </cell>
          <cell r="AD320">
            <v>0</v>
          </cell>
          <cell r="AE320" t="str">
            <v>Como resultado de la convocatoria de dotación de músicas tradicionales se presentaron 5 cabildos indígenas que cumplieron requisitos para ser beneficiarios de la cofinanciación. Así mismo, 37 municipios cumplieron requisitos para ser beneficiarios de esta</v>
          </cell>
          <cell r="AF320">
            <v>42490.208333333299</v>
          </cell>
          <cell r="AG320">
            <v>42500.768875115697</v>
          </cell>
          <cell r="AH320" t="str">
            <v>Alejandro  Mantilla</v>
          </cell>
          <cell r="AI320" t="str">
            <v>amantilla@mincultura.gov.co</v>
          </cell>
          <cell r="AJ320">
            <v>10</v>
          </cell>
          <cell r="AK320">
            <v>0</v>
          </cell>
          <cell r="AL320">
            <v>0</v>
          </cell>
        </row>
        <row r="321">
          <cell r="A321">
            <v>4911</v>
          </cell>
          <cell r="B321" t="str">
            <v>Todos por un Nuevo País</v>
          </cell>
          <cell r="C321" t="str">
            <v>Movilidad social</v>
          </cell>
          <cell r="D321" t="str">
            <v>Cerrar la brecha en el acceso y la calidad de la educación, para mejorar la formación de capital humano, incrementar la movilidad social y fomentar la construcción de ciudadanía.</v>
          </cell>
          <cell r="E321" t="str">
            <v>Cultura</v>
          </cell>
          <cell r="F321" t="str">
            <v>MINCULTURA</v>
          </cell>
          <cell r="G321" t="str">
            <v>Incentivo y fomento a la formación artística y creación cultural</v>
          </cell>
          <cell r="H321">
            <v>4911</v>
          </cell>
          <cell r="I321" t="str">
            <v>Maestros de música formados y actualizados mediante contenidos pedagógicos</v>
          </cell>
          <cell r="J321" t="str">
            <v>Producto</v>
          </cell>
          <cell r="K321" t="str">
            <v>Sectorial</v>
          </cell>
          <cell r="L321" t="str">
            <v>SI</v>
          </cell>
          <cell r="M321" t="str">
            <v>SI</v>
          </cell>
          <cell r="N321" t="str">
            <v>NO</v>
          </cell>
          <cell r="O321" t="str">
            <v>SI</v>
          </cell>
          <cell r="P321" t="str">
            <v>Número de maestros</v>
          </cell>
          <cell r="Q321" t="str">
            <v>Semestral</v>
          </cell>
          <cell r="R321" t="str">
            <v>Stock</v>
          </cell>
          <cell r="S321">
            <v>618</v>
          </cell>
          <cell r="T321">
            <v>600</v>
          </cell>
          <cell r="U321">
            <v>600</v>
          </cell>
          <cell r="V321">
            <v>600</v>
          </cell>
          <cell r="W321">
            <v>600</v>
          </cell>
          <cell r="X321">
            <v>600</v>
          </cell>
          <cell r="Y321">
            <v>0</v>
          </cell>
          <cell r="Z321">
            <v>0</v>
          </cell>
          <cell r="AA321">
            <v>0</v>
          </cell>
          <cell r="AB321">
            <v>0</v>
          </cell>
          <cell r="AC321">
            <v>0</v>
          </cell>
          <cell r="AD321">
            <v>0</v>
          </cell>
          <cell r="AE321" t="str">
            <v>Se ha trabajado en forma simultánea confirmando cada uno de los maestros de los municipios invitados al diplomado de iniciación musical que serán distribuidos en 10 sedes de formación. Así mismo se inició el primer módulo del diplomado de la zona andina c</v>
          </cell>
          <cell r="AF321">
            <v>42490.208333333299</v>
          </cell>
          <cell r="AG321">
            <v>42500.765287534698</v>
          </cell>
          <cell r="AH321" t="str">
            <v>Alejandro  Mantilla</v>
          </cell>
          <cell r="AI321" t="str">
            <v>amantilla@mincultura.gov.co</v>
          </cell>
          <cell r="AJ321">
            <v>10</v>
          </cell>
          <cell r="AK321">
            <v>0</v>
          </cell>
          <cell r="AL321">
            <v>0</v>
          </cell>
        </row>
        <row r="322">
          <cell r="A322">
            <v>4903</v>
          </cell>
          <cell r="B322" t="str">
            <v>Todos por un Nuevo País</v>
          </cell>
          <cell r="C322" t="str">
            <v>Movilidad social</v>
          </cell>
          <cell r="D322" t="str">
            <v>Cerrar la brecha en el acceso y la calidad de la educación, para mejorar la formación de capital humano, incrementar la movilidad social y fomentar la construcción de ciudadanía.</v>
          </cell>
          <cell r="E322" t="str">
            <v>Cultura</v>
          </cell>
          <cell r="F322" t="str">
            <v>MINCULTURA</v>
          </cell>
          <cell r="G322" t="str">
            <v>Desarrollo del Plan Nacional de Lecto - escritura</v>
          </cell>
          <cell r="H322">
            <v>4903</v>
          </cell>
          <cell r="I322" t="str">
            <v>Promedio de libros leídos por la población colombiana</v>
          </cell>
          <cell r="J322" t="str">
            <v>Gestión</v>
          </cell>
          <cell r="K322" t="str">
            <v>Sectorial</v>
          </cell>
          <cell r="L322" t="str">
            <v>SI</v>
          </cell>
          <cell r="M322" t="str">
            <v>NO</v>
          </cell>
          <cell r="N322" t="str">
            <v>NO</v>
          </cell>
          <cell r="O322" t="str">
            <v>SI</v>
          </cell>
          <cell r="P322" t="str">
            <v>Indice</v>
          </cell>
          <cell r="Q322" t="str">
            <v>Anual</v>
          </cell>
          <cell r="R322" t="str">
            <v>Flujo</v>
          </cell>
          <cell r="S322">
            <v>1.9</v>
          </cell>
          <cell r="T322">
            <v>0</v>
          </cell>
          <cell r="U322">
            <v>2</v>
          </cell>
          <cell r="V322">
            <v>0</v>
          </cell>
          <cell r="W322">
            <v>3.2</v>
          </cell>
          <cell r="X322">
            <v>3.2</v>
          </cell>
          <cell r="Y322">
            <v>0</v>
          </cell>
          <cell r="Z322">
            <v>0</v>
          </cell>
          <cell r="AA322">
            <v>0</v>
          </cell>
          <cell r="AB322">
            <v>0</v>
          </cell>
          <cell r="AC322">
            <v>0</v>
          </cell>
          <cell r="AD322">
            <v>0</v>
          </cell>
          <cell r="AE322" t="str">
            <v>Se realizó reunión con el DANE y Presidencia, en dicha reunión se revisó: * La fórmula que calcula el índice: La mitad de las preguntas a encuestar son sobre la lectura y la otra mitad es sobre consumo cultural, las preguntas se las hacen a los padres. Co</v>
          </cell>
          <cell r="AF322">
            <v>42490.208333333299</v>
          </cell>
          <cell r="AG322">
            <v>42500.439312881899</v>
          </cell>
          <cell r="AH322" t="str">
            <v>Consuelo Gaitán</v>
          </cell>
          <cell r="AI322" t="str">
            <v>cggaitan@bibliotecanacional.gov.co</v>
          </cell>
          <cell r="AJ322">
            <v>60</v>
          </cell>
          <cell r="AK322">
            <v>0</v>
          </cell>
          <cell r="AL322">
            <v>0</v>
          </cell>
        </row>
        <row r="323">
          <cell r="A323">
            <v>4904</v>
          </cell>
          <cell r="B323" t="str">
            <v>Todos por un Nuevo País</v>
          </cell>
          <cell r="C323" t="str">
            <v>Movilidad social</v>
          </cell>
          <cell r="D323" t="str">
            <v>Cerrar la brecha en el acceso y la calidad de la educación, para mejorar la formación de capital humano, incrementar la movilidad social y fomentar la construcción de ciudadanía.</v>
          </cell>
          <cell r="E323" t="str">
            <v>Cultura</v>
          </cell>
          <cell r="F323" t="str">
            <v>MINCULTURA</v>
          </cell>
          <cell r="G323" t="str">
            <v>Desarrollo del Plan Nacional de Lecto - escritura</v>
          </cell>
          <cell r="H323">
            <v>4904</v>
          </cell>
          <cell r="I323" t="str">
            <v>Bibliotecas públicas adscritas a la Red Nacional con conectividad</v>
          </cell>
          <cell r="J323" t="str">
            <v>Producto</v>
          </cell>
          <cell r="K323" t="str">
            <v>Sectorial</v>
          </cell>
          <cell r="L323" t="str">
            <v>SI</v>
          </cell>
          <cell r="M323" t="str">
            <v>NO</v>
          </cell>
          <cell r="N323" t="str">
            <v>NO</v>
          </cell>
          <cell r="O323" t="str">
            <v>SI</v>
          </cell>
          <cell r="P323" t="str">
            <v>Porcentaje</v>
          </cell>
          <cell r="Q323" t="str">
            <v>Trimestral</v>
          </cell>
          <cell r="R323" t="str">
            <v>Stock</v>
          </cell>
          <cell r="S323">
            <v>82</v>
          </cell>
          <cell r="T323">
            <v>85</v>
          </cell>
          <cell r="U323">
            <v>85</v>
          </cell>
          <cell r="V323">
            <v>85</v>
          </cell>
          <cell r="W323">
            <v>85</v>
          </cell>
          <cell r="X323">
            <v>85</v>
          </cell>
          <cell r="Y323">
            <v>88</v>
          </cell>
          <cell r="Z323">
            <v>100</v>
          </cell>
          <cell r="AA323">
            <v>88</v>
          </cell>
          <cell r="AB323">
            <v>100</v>
          </cell>
          <cell r="AC323">
            <v>42460.208333333299</v>
          </cell>
          <cell r="AD323">
            <v>42500.438225381899</v>
          </cell>
          <cell r="AE323" t="str">
            <v xml:space="preserve">Para el mes de marzo se tienen beneficiadas 415 bibliotecas públicas por el Ministerio de Cultura, por otra parte, las entidades territoriales están beneficiando con el servicio de conectividad a 406 bibliotecas públicas y el Ministerio TIC, por medio de </v>
          </cell>
          <cell r="AF323">
            <v>42460.208333333299</v>
          </cell>
          <cell r="AG323">
            <v>42500.438225231497</v>
          </cell>
          <cell r="AH323" t="str">
            <v>Consuelo Gaitán</v>
          </cell>
          <cell r="AI323" t="str">
            <v>cggaitan@bibliotecanacional.gov.co</v>
          </cell>
          <cell r="AJ323">
            <v>30</v>
          </cell>
          <cell r="AK323">
            <v>42551.208333333299</v>
          </cell>
          <cell r="AL323">
            <v>-73</v>
          </cell>
        </row>
        <row r="324">
          <cell r="A324">
            <v>4905</v>
          </cell>
          <cell r="B324" t="str">
            <v>Todos por un Nuevo País</v>
          </cell>
          <cell r="C324" t="str">
            <v>Movilidad social</v>
          </cell>
          <cell r="D324" t="str">
            <v>Cerrar la brecha en el acceso y la calidad de la educación, para mejorar la formación de capital humano, incrementar la movilidad social y fomentar la construcción de ciudadanía.</v>
          </cell>
          <cell r="E324" t="str">
            <v>Cultura</v>
          </cell>
          <cell r="F324" t="str">
            <v>MINCULTURA</v>
          </cell>
          <cell r="G324" t="str">
            <v>Desarrollo del Plan Nacional de Lecto - escritura</v>
          </cell>
          <cell r="H324">
            <v>4905</v>
          </cell>
          <cell r="I324" t="str">
            <v>Bibliotecarios formados en competencias TIC para el diseño, prestación y divulgación de servicios bibliotecarios</v>
          </cell>
          <cell r="J324" t="str">
            <v>Producto</v>
          </cell>
          <cell r="K324" t="str">
            <v>Sectorial</v>
          </cell>
          <cell r="L324" t="str">
            <v>SI</v>
          </cell>
          <cell r="M324" t="str">
            <v>SI</v>
          </cell>
          <cell r="N324" t="str">
            <v>NO</v>
          </cell>
          <cell r="O324" t="str">
            <v>SI</v>
          </cell>
          <cell r="P324" t="str">
            <v>número de bibliotecarios formados</v>
          </cell>
          <cell r="Q324" t="str">
            <v>Semestral</v>
          </cell>
          <cell r="R324" t="str">
            <v>Acumulado</v>
          </cell>
          <cell r="S324">
            <v>0</v>
          </cell>
          <cell r="T324">
            <v>300</v>
          </cell>
          <cell r="U324">
            <v>600</v>
          </cell>
          <cell r="V324">
            <v>300</v>
          </cell>
          <cell r="W324">
            <v>0</v>
          </cell>
          <cell r="X324">
            <v>1200</v>
          </cell>
          <cell r="Y324">
            <v>0</v>
          </cell>
          <cell r="Z324">
            <v>0</v>
          </cell>
          <cell r="AA324">
            <v>0</v>
          </cell>
          <cell r="AB324">
            <v>0</v>
          </cell>
          <cell r="AC324">
            <v>0</v>
          </cell>
          <cell r="AD324">
            <v>0</v>
          </cell>
          <cell r="AE324" t="str">
            <v>Durante el mes de abril, 328 bibliotecarios se vincularon al proceso de formación en competencias TIC. Este grupo de bibliotecarios proviene de los siguientes 22 departamentos (Antioquia, Atlántico, Bogotá, Bolívar, Boyacá, Caquetá, Casanare, Cesar, Chocó</v>
          </cell>
          <cell r="AF324">
            <v>42490.208333333299</v>
          </cell>
          <cell r="AG324">
            <v>42496.617960335701</v>
          </cell>
          <cell r="AH324" t="str">
            <v>Consuelo Gaitán</v>
          </cell>
          <cell r="AI324" t="str">
            <v>cggaitan@bibliotecanacional.gov.co</v>
          </cell>
          <cell r="AJ324">
            <v>15</v>
          </cell>
          <cell r="AK324">
            <v>0</v>
          </cell>
          <cell r="AL324">
            <v>0</v>
          </cell>
        </row>
        <row r="325">
          <cell r="A325">
            <v>4906</v>
          </cell>
          <cell r="B325" t="str">
            <v>Todos por un Nuevo País</v>
          </cell>
          <cell r="C325" t="str">
            <v>Movilidad social</v>
          </cell>
          <cell r="D325" t="str">
            <v>Cerrar la brecha en el acceso y la calidad de la educación, para mejorar la formación de capital humano, incrementar la movilidad social y fomentar la construcción de ciudadanía.</v>
          </cell>
          <cell r="E325" t="str">
            <v>Cultura</v>
          </cell>
          <cell r="F325" t="str">
            <v>MINCULTURA</v>
          </cell>
          <cell r="G325" t="str">
            <v>Desarrollo del Plan Nacional de Lecto - escritura</v>
          </cell>
          <cell r="H325">
            <v>4906</v>
          </cell>
          <cell r="I325" t="str">
            <v>Nuevos contenidos impresos, audiovisuales y digitales</v>
          </cell>
          <cell r="J325" t="str">
            <v>Producto</v>
          </cell>
          <cell r="K325" t="str">
            <v>Sectorial</v>
          </cell>
          <cell r="L325" t="str">
            <v>SI</v>
          </cell>
          <cell r="M325" t="str">
            <v>NO</v>
          </cell>
          <cell r="N325" t="str">
            <v>NO</v>
          </cell>
          <cell r="O325" t="str">
            <v>SI</v>
          </cell>
          <cell r="P325" t="str">
            <v>número de bibliotecarios formados</v>
          </cell>
          <cell r="Q325" t="str">
            <v>Trimestral</v>
          </cell>
          <cell r="R325" t="str">
            <v>Acumulado</v>
          </cell>
          <cell r="S325">
            <v>26</v>
          </cell>
          <cell r="T325">
            <v>5</v>
          </cell>
          <cell r="U325">
            <v>4</v>
          </cell>
          <cell r="V325">
            <v>3</v>
          </cell>
          <cell r="W325">
            <v>3</v>
          </cell>
          <cell r="X325">
            <v>15</v>
          </cell>
          <cell r="Y325">
            <v>0</v>
          </cell>
          <cell r="Z325">
            <v>0</v>
          </cell>
          <cell r="AA325">
            <v>5</v>
          </cell>
          <cell r="AB325">
            <v>33.332999999999998</v>
          </cell>
          <cell r="AC325">
            <v>42460.208333333299</v>
          </cell>
          <cell r="AD325">
            <v>42501.6298628472</v>
          </cell>
          <cell r="AE325" t="str">
            <v>1- El 6 de Mayo se realizó la evaluación de las 11 propuestas presentadas para la beca para el desarrollo de proyecto de serie de televisión de no ficción para audiencia infantil entre 3 y 6 años de las cuales quedaron preseleccionados para asistir a la J</v>
          </cell>
          <cell r="AF325">
            <v>42490.208333333299</v>
          </cell>
          <cell r="AG325">
            <v>42501.631863506896</v>
          </cell>
          <cell r="AH325" t="str">
            <v>Argemiro Cortes Buitrago</v>
          </cell>
          <cell r="AI325" t="str">
            <v>acortes@mincultura.gov.co</v>
          </cell>
          <cell r="AJ325">
            <v>10</v>
          </cell>
          <cell r="AK325">
            <v>42551.208333333299</v>
          </cell>
          <cell r="AL325">
            <v>-53</v>
          </cell>
        </row>
        <row r="326">
          <cell r="A326">
            <v>4907</v>
          </cell>
          <cell r="B326" t="str">
            <v>Todos por un Nuevo País</v>
          </cell>
          <cell r="C326" t="str">
            <v>Movilidad social</v>
          </cell>
          <cell r="D326" t="str">
            <v>Cerrar la brecha en el acceso y la calidad de la educación, para mejorar la formación de capital humano, incrementar la movilidad social y fomentar la construcción de ciudadanía.</v>
          </cell>
          <cell r="E326" t="str">
            <v>Cultura</v>
          </cell>
          <cell r="F326" t="str">
            <v>MINCULTURA</v>
          </cell>
          <cell r="G326" t="str">
            <v>Desarrollo del Plan Nacional de Lecto - escritura</v>
          </cell>
          <cell r="H326">
            <v>4907</v>
          </cell>
          <cell r="I326" t="str">
            <v>Nuevos libros y material audiovisual adquirido</v>
          </cell>
          <cell r="J326" t="str">
            <v>Producto</v>
          </cell>
          <cell r="K326" t="str">
            <v>Sectorial</v>
          </cell>
          <cell r="L326" t="str">
            <v>SI</v>
          </cell>
          <cell r="M326" t="str">
            <v>NO</v>
          </cell>
          <cell r="N326" t="str">
            <v>NO</v>
          </cell>
          <cell r="O326" t="str">
            <v>SI</v>
          </cell>
          <cell r="P326" t="str">
            <v>Número de libros y material audiovisual</v>
          </cell>
          <cell r="Q326" t="str">
            <v>Anual</v>
          </cell>
          <cell r="R326" t="str">
            <v>Acumulado</v>
          </cell>
          <cell r="S326">
            <v>10224556</v>
          </cell>
          <cell r="T326">
            <v>2247152</v>
          </cell>
          <cell r="U326">
            <v>2633139</v>
          </cell>
          <cell r="V326">
            <v>2609320</v>
          </cell>
          <cell r="W326">
            <v>2538304</v>
          </cell>
          <cell r="X326">
            <v>10027915</v>
          </cell>
          <cell r="Y326">
            <v>0</v>
          </cell>
          <cell r="Z326">
            <v>0</v>
          </cell>
          <cell r="AA326">
            <v>0</v>
          </cell>
          <cell r="AB326">
            <v>0</v>
          </cell>
          <cell r="AC326">
            <v>0</v>
          </cell>
          <cell r="AD326">
            <v>0</v>
          </cell>
          <cell r="AE326" t="str">
            <v>Se realizó en la FILBO el lanzamiento digital de 4 títulos de la serie ‘Leer es mi cuento’: Don Quijote de la Mancha, Romeo y Julieta, El patito feo y Meñique, de esta forma se sensibilizó a los visitantes sobre la importancia de incorporar la lectura a s</v>
          </cell>
          <cell r="AF326">
            <v>42490.208333333299</v>
          </cell>
          <cell r="AG326">
            <v>42501.487880324101</v>
          </cell>
          <cell r="AH326" t="str">
            <v>Consuelo Gaitán</v>
          </cell>
          <cell r="AI326" t="str">
            <v>cggaitan@bibliotecanacional.gov.co</v>
          </cell>
          <cell r="AJ326">
            <v>10</v>
          </cell>
          <cell r="AK326">
            <v>0</v>
          </cell>
          <cell r="AL326">
            <v>0</v>
          </cell>
        </row>
        <row r="327">
          <cell r="A327">
            <v>5237</v>
          </cell>
          <cell r="B327" t="str">
            <v>Todos por un Nuevo País</v>
          </cell>
          <cell r="C327" t="str">
            <v>Movilidad social</v>
          </cell>
          <cell r="D327" t="str">
            <v>Cerrar la brecha en el acceso y la calidad de la educación, para mejorar la formación de capital humano, incrementar la movilidad social y fomentar la construcción de ciudadanía.</v>
          </cell>
          <cell r="E327" t="str">
            <v>Cultura</v>
          </cell>
          <cell r="F327" t="str">
            <v>MINCULTURA</v>
          </cell>
          <cell r="G327" t="str">
            <v>Desarrollo del Plan Nacional de Lecto - escritura</v>
          </cell>
          <cell r="H327">
            <v>5237</v>
          </cell>
          <cell r="I327" t="str">
            <v>Talento humano cualificado para la atención integral a la primera infancia (Cultura)</v>
          </cell>
          <cell r="J327" t="str">
            <v>Producto</v>
          </cell>
          <cell r="K327" t="str">
            <v>Transversal</v>
          </cell>
          <cell r="L327" t="str">
            <v>NO</v>
          </cell>
          <cell r="M327" t="str">
            <v>SI</v>
          </cell>
          <cell r="N327" t="str">
            <v>NO</v>
          </cell>
          <cell r="O327" t="str">
            <v>SI</v>
          </cell>
          <cell r="P327" t="str">
            <v>Personas</v>
          </cell>
          <cell r="Q327" t="str">
            <v>Semestral</v>
          </cell>
          <cell r="R327" t="str">
            <v>Acumulado</v>
          </cell>
          <cell r="S327">
            <v>4334</v>
          </cell>
          <cell r="T327">
            <v>1000</v>
          </cell>
          <cell r="U327">
            <v>500</v>
          </cell>
          <cell r="V327">
            <v>500</v>
          </cell>
          <cell r="W327">
            <v>500</v>
          </cell>
          <cell r="X327">
            <v>2500</v>
          </cell>
          <cell r="Y327">
            <v>0</v>
          </cell>
          <cell r="Z327">
            <v>0</v>
          </cell>
          <cell r="AA327">
            <v>0</v>
          </cell>
          <cell r="AB327">
            <v>0</v>
          </cell>
          <cell r="AC327">
            <v>0</v>
          </cell>
          <cell r="AD327">
            <v>0</v>
          </cell>
          <cell r="AE327" t="str">
            <v>El Grupo de Atención Integral a la Primera Infancia del Ministerio de Cultura firmo convenio número 2057/2016 con la Fundación Matarile el cual será el operador que realizara el proceso de formación en Cuerpo Sonoro y Expresiones Artísticas y Primera Infa</v>
          </cell>
          <cell r="AF327">
            <v>42490.208333333299</v>
          </cell>
          <cell r="AG327">
            <v>42495.607868286999</v>
          </cell>
          <cell r="AH327" t="str">
            <v>Guiomar Acevedo Gómez</v>
          </cell>
          <cell r="AI327" t="str">
            <v>gacevedo@mincultura.gov.co</v>
          </cell>
          <cell r="AJ327">
            <v>30</v>
          </cell>
          <cell r="AK327">
            <v>0</v>
          </cell>
          <cell r="AL327">
            <v>0</v>
          </cell>
        </row>
        <row r="328">
          <cell r="A328">
            <v>5239</v>
          </cell>
          <cell r="B328" t="str">
            <v>Todos por un Nuevo País</v>
          </cell>
          <cell r="C328" t="str">
            <v>Movilidad social</v>
          </cell>
          <cell r="D328" t="str">
            <v>Cerrar la brecha en el acceso y la calidad de la educación, para mejorar la formación de capital humano, incrementar la movilidad social y fomentar la construcción de ciudadanía.</v>
          </cell>
          <cell r="E328" t="str">
            <v>Cultura</v>
          </cell>
          <cell r="F328" t="str">
            <v>MINCULTURA</v>
          </cell>
          <cell r="G328" t="str">
            <v>Desarrollo del Plan Nacional de Lecto - escritura</v>
          </cell>
          <cell r="H328">
            <v>5239</v>
          </cell>
          <cell r="I328" t="str">
            <v>Libros y/o material audiovisual adquirido y producido para la primera infancia</v>
          </cell>
          <cell r="J328" t="str">
            <v>Producto</v>
          </cell>
          <cell r="K328" t="str">
            <v>Transversal</v>
          </cell>
          <cell r="L328" t="str">
            <v>NO</v>
          </cell>
          <cell r="M328" t="str">
            <v>NO</v>
          </cell>
          <cell r="N328" t="str">
            <v>NO</v>
          </cell>
          <cell r="O328" t="str">
            <v>SI</v>
          </cell>
          <cell r="P328" t="str">
            <v>Libros y/o material audiovisual adquirido</v>
          </cell>
          <cell r="Q328" t="str">
            <v>Trimestral</v>
          </cell>
          <cell r="R328" t="str">
            <v>Acumulado</v>
          </cell>
          <cell r="S328">
            <v>8227618</v>
          </cell>
          <cell r="T328">
            <v>2030000</v>
          </cell>
          <cell r="U328">
            <v>1615000</v>
          </cell>
          <cell r="V328">
            <v>1615000</v>
          </cell>
          <cell r="W328">
            <v>1615000</v>
          </cell>
          <cell r="X328">
            <v>6875000</v>
          </cell>
          <cell r="Y328">
            <v>0</v>
          </cell>
          <cell r="Z328">
            <v>0</v>
          </cell>
          <cell r="AA328">
            <v>2067021</v>
          </cell>
          <cell r="AB328">
            <v>30.065999999999999</v>
          </cell>
          <cell r="AC328">
            <v>42460.208333333299</v>
          </cell>
          <cell r="AD328">
            <v>42501.485494016197</v>
          </cell>
          <cell r="AE328" t="str">
            <v>Colecciones especializadas para la primera infancia y la Serie leer es mi cuento: Actualmente se está surtiendo los trámites requeridos por parte del Departamento administrativo de presidencia de la República (DAPRE), en cuanto a los comités de contrataci</v>
          </cell>
          <cell r="AF328">
            <v>42460.208333333299</v>
          </cell>
          <cell r="AG328">
            <v>42501.485493865701</v>
          </cell>
          <cell r="AH328" t="str">
            <v>Guiomar Acevedo Gómez</v>
          </cell>
          <cell r="AI328" t="str">
            <v>gacevedo@mincultura.gov.co</v>
          </cell>
          <cell r="AJ328">
            <v>0</v>
          </cell>
          <cell r="AK328">
            <v>42551.208333333299</v>
          </cell>
          <cell r="AL328">
            <v>-43</v>
          </cell>
        </row>
        <row r="329">
          <cell r="A329">
            <v>4917</v>
          </cell>
          <cell r="B329" t="str">
            <v>Todos por un Nuevo País</v>
          </cell>
          <cell r="C329" t="str">
            <v>Movilidad social</v>
          </cell>
          <cell r="D329" t="str">
            <v>Cerrar la brecha en el acceso y la calidad de la educación, para mejorar la formación de capital humano, incrementar la movilidad social y fomentar la construcción de ciudadanía.</v>
          </cell>
          <cell r="E329" t="str">
            <v>Cultura</v>
          </cell>
          <cell r="F329" t="str">
            <v>MINCULTURA</v>
          </cell>
          <cell r="G329" t="str">
            <v>Promoción del Sistema Nacional de Cultura</v>
          </cell>
          <cell r="H329">
            <v>4917</v>
          </cell>
          <cell r="I329" t="str">
            <v>Profesores formados en el diplomado de Pedagogía y Didáctica para la Enseñanza del Español como Lengua Extranjera (ELE), de manera presencial y virtual</v>
          </cell>
          <cell r="J329" t="str">
            <v>Producto</v>
          </cell>
          <cell r="K329" t="str">
            <v>Sectorial</v>
          </cell>
          <cell r="L329" t="str">
            <v>SI</v>
          </cell>
          <cell r="M329" t="str">
            <v>SI</v>
          </cell>
          <cell r="N329" t="str">
            <v>NO</v>
          </cell>
          <cell r="O329" t="str">
            <v>SI</v>
          </cell>
          <cell r="P329" t="str">
            <v>Número de profesores</v>
          </cell>
          <cell r="Q329" t="str">
            <v>Semestral</v>
          </cell>
          <cell r="R329" t="str">
            <v>Acumulado</v>
          </cell>
          <cell r="S329">
            <v>96</v>
          </cell>
          <cell r="T329">
            <v>150</v>
          </cell>
          <cell r="U329">
            <v>180</v>
          </cell>
          <cell r="V329">
            <v>220</v>
          </cell>
          <cell r="W329">
            <v>250</v>
          </cell>
          <cell r="X329">
            <v>800</v>
          </cell>
          <cell r="Y329">
            <v>0</v>
          </cell>
          <cell r="Z329">
            <v>0</v>
          </cell>
          <cell r="AA329">
            <v>0</v>
          </cell>
          <cell r="AB329">
            <v>0</v>
          </cell>
          <cell r="AC329">
            <v>0</v>
          </cell>
          <cell r="AD329">
            <v>0</v>
          </cell>
          <cell r="AE329" t="str">
            <v>En el mes de abril, continuaron las clases del Diplomado en Pedagogía y didáctica para la enseñanza de ELE; han avanzado 8 semanas del Diplomado y las clases se desarrollan los viernes de 5:00 a 8:00 p.m. y los sábados de 9:00 a.m. a 4:00 p.m. Continúan a</v>
          </cell>
          <cell r="AF329">
            <v>42490.208333333299</v>
          </cell>
          <cell r="AG329">
            <v>42495.635851886604</v>
          </cell>
          <cell r="AH329" t="str">
            <v>Carmen Millán Benavides</v>
          </cell>
          <cell r="AI329" t="str">
            <v>planeacion@caroycuervo.gov.co</v>
          </cell>
          <cell r="AJ329">
            <v>0</v>
          </cell>
          <cell r="AK329">
            <v>0</v>
          </cell>
          <cell r="AL329">
            <v>0</v>
          </cell>
        </row>
        <row r="330">
          <cell r="A330">
            <v>4782</v>
          </cell>
          <cell r="B330" t="str">
            <v>Todos por un Nuevo País</v>
          </cell>
          <cell r="C330" t="str">
            <v>Movilidad social</v>
          </cell>
          <cell r="D330" t="str">
            <v>Cerrar la brecha en el acceso y la calidad de la educación, para mejorar la formación de capital humano, incrementar la movilidad social y fomentar la construcción de ciudadanía.</v>
          </cell>
          <cell r="E330" t="str">
            <v>Deporte y Recreación</v>
          </cell>
          <cell r="F330" t="str">
            <v>Coldeportes</v>
          </cell>
          <cell r="G330" t="str">
            <v>Formación y preparación de deportistas</v>
          </cell>
          <cell r="H330">
            <v>4782</v>
          </cell>
          <cell r="I330" t="str">
            <v>Medallas en juegos multideportivos del Ciclo Olímpico-Convencional y Ciclo Paralímpico internacional; y número de medallas en campeonatos mundiales juveniles y mayores</v>
          </cell>
          <cell r="J330" t="str">
            <v>Gestión</v>
          </cell>
          <cell r="K330" t="str">
            <v>Sectorial</v>
          </cell>
          <cell r="L330" t="str">
            <v>SI</v>
          </cell>
          <cell r="M330" t="str">
            <v>NO</v>
          </cell>
          <cell r="N330" t="str">
            <v>NO</v>
          </cell>
          <cell r="O330" t="str">
            <v>SI</v>
          </cell>
          <cell r="P330" t="str">
            <v>Medallas</v>
          </cell>
          <cell r="Q330" t="str">
            <v>Mensual</v>
          </cell>
          <cell r="R330" t="str">
            <v>Flujo</v>
          </cell>
          <cell r="S330">
            <v>1349</v>
          </cell>
          <cell r="T330">
            <v>263</v>
          </cell>
          <cell r="U330">
            <v>375</v>
          </cell>
          <cell r="V330">
            <v>1000</v>
          </cell>
          <cell r="W330">
            <v>1650</v>
          </cell>
          <cell r="X330">
            <v>1650</v>
          </cell>
          <cell r="Y330">
            <v>0</v>
          </cell>
          <cell r="Z330">
            <v>0</v>
          </cell>
          <cell r="AA330">
            <v>0</v>
          </cell>
          <cell r="AB330">
            <v>0</v>
          </cell>
          <cell r="AC330">
            <v>0</v>
          </cell>
          <cell r="AD330">
            <v>0</v>
          </cell>
          <cell r="AE330" t="str">
            <v xml:space="preserve">Se registra un avance de 5 medallas asi: 2 en el Ciclo Olimpico en el Campeonato Mundial Ciclismo Pista Mayores (Londres) y 1 en Campeonato Mundial Juijitsu (España) y 3 en el Ciclo paralimpico en Campeonato Mundial Ciclismo Pista (Italia) </v>
          </cell>
          <cell r="AF330">
            <v>42460.208333333299</v>
          </cell>
          <cell r="AG330">
            <v>42468.349410185197</v>
          </cell>
          <cell r="AH330" t="str">
            <v>Afranio Restrepo Villareall</v>
          </cell>
          <cell r="AI330" t="str">
            <v>arestrepo@coldeportes.gov.co</v>
          </cell>
          <cell r="AJ330">
            <v>10</v>
          </cell>
          <cell r="AK330">
            <v>0</v>
          </cell>
          <cell r="AL330">
            <v>0</v>
          </cell>
        </row>
        <row r="331">
          <cell r="A331">
            <v>4787</v>
          </cell>
          <cell r="B331" t="str">
            <v>Todos por un Nuevo País</v>
          </cell>
          <cell r="C331" t="str">
            <v>Movilidad social</v>
          </cell>
          <cell r="D331" t="str">
            <v>Cerrar la brecha en el acceso y la calidad de la educación, para mejorar la formación de capital humano, incrementar la movilidad social y fomentar la construcción de ciudadanía.</v>
          </cell>
          <cell r="E331" t="str">
            <v>Deporte y Recreación</v>
          </cell>
          <cell r="F331" t="str">
            <v>Coldeportes</v>
          </cell>
          <cell r="G331" t="str">
            <v>Formación y preparación de deportistas</v>
          </cell>
          <cell r="H331">
            <v>4787</v>
          </cell>
          <cell r="I331" t="str">
            <v>Niños, niñas, adolescentes y jóvenes vinculados al programa Supérate - Intercolegiados</v>
          </cell>
          <cell r="J331" t="str">
            <v>Resultado</v>
          </cell>
          <cell r="K331" t="str">
            <v>Sectorial</v>
          </cell>
          <cell r="L331" t="str">
            <v>SI</v>
          </cell>
          <cell r="M331" t="str">
            <v>SI</v>
          </cell>
          <cell r="N331" t="str">
            <v>NO</v>
          </cell>
          <cell r="O331" t="str">
            <v>SI</v>
          </cell>
          <cell r="P331" t="str">
            <v>Niños, niñas, adolecentes, y jovenes</v>
          </cell>
          <cell r="Q331" t="str">
            <v>Anual</v>
          </cell>
          <cell r="R331" t="str">
            <v>Capacidad</v>
          </cell>
          <cell r="S331">
            <v>2118657</v>
          </cell>
          <cell r="T331">
            <v>2330522.7000000002</v>
          </cell>
          <cell r="U331">
            <v>2447048.835</v>
          </cell>
          <cell r="V331">
            <v>2569401.2769999998</v>
          </cell>
          <cell r="W331">
            <v>2700000</v>
          </cell>
          <cell r="X331">
            <v>2700000</v>
          </cell>
          <cell r="Y331">
            <v>0</v>
          </cell>
          <cell r="Z331">
            <v>0</v>
          </cell>
          <cell r="AA331">
            <v>0</v>
          </cell>
          <cell r="AB331">
            <v>0</v>
          </cell>
          <cell r="AC331">
            <v>0</v>
          </cell>
          <cell r="AD331">
            <v>0</v>
          </cell>
          <cell r="AE331" t="str">
            <v>Se han inscrito 2.764.940 Niños, niñas, adolescentes y jóvenes hasta el momento de 7.446 instituciones en 1.052 municipios .</v>
          </cell>
          <cell r="AF331">
            <v>42490.208333333299</v>
          </cell>
          <cell r="AG331">
            <v>42501.497976238403</v>
          </cell>
          <cell r="AH331" t="str">
            <v>Afranio Restrepo Villareall</v>
          </cell>
          <cell r="AI331" t="str">
            <v>arestrepo@coldeportes.gov.co</v>
          </cell>
          <cell r="AJ331">
            <v>0</v>
          </cell>
          <cell r="AK331">
            <v>0</v>
          </cell>
          <cell r="AL331">
            <v>0</v>
          </cell>
        </row>
        <row r="332">
          <cell r="A332">
            <v>4788</v>
          </cell>
          <cell r="B332" t="str">
            <v>Todos por un Nuevo País</v>
          </cell>
          <cell r="C332" t="str">
            <v>Movilidad social</v>
          </cell>
          <cell r="D332" t="str">
            <v>Cerrar la brecha en el acceso y la calidad de la educación, para mejorar la formación de capital humano, incrementar la movilidad social y fomentar la construcción de ciudadanía.</v>
          </cell>
          <cell r="E332" t="str">
            <v>Deporte y Recreación</v>
          </cell>
          <cell r="F332" t="str">
            <v>Coldeportes</v>
          </cell>
          <cell r="G332" t="str">
            <v>Formación y preparación de deportistas</v>
          </cell>
          <cell r="H332">
            <v>4788</v>
          </cell>
          <cell r="I332" t="str">
            <v>Instituciones educativas vinculados al programa Supérate-Intercolegiados</v>
          </cell>
          <cell r="J332" t="str">
            <v>Producto</v>
          </cell>
          <cell r="K332" t="str">
            <v>Sectorial</v>
          </cell>
          <cell r="L332" t="str">
            <v>SI</v>
          </cell>
          <cell r="M332" t="str">
            <v>SI</v>
          </cell>
          <cell r="N332" t="str">
            <v>NO</v>
          </cell>
          <cell r="O332" t="str">
            <v>SI</v>
          </cell>
          <cell r="P332" t="str">
            <v>Instituciones educativas</v>
          </cell>
          <cell r="Q332" t="str">
            <v>Anual</v>
          </cell>
          <cell r="R332" t="str">
            <v>Capacidad</v>
          </cell>
          <cell r="S332">
            <v>8968</v>
          </cell>
          <cell r="T332">
            <v>9500</v>
          </cell>
          <cell r="U332">
            <v>9700</v>
          </cell>
          <cell r="V332">
            <v>9800</v>
          </cell>
          <cell r="W332">
            <v>10000</v>
          </cell>
          <cell r="X332">
            <v>10000</v>
          </cell>
          <cell r="Y332">
            <v>0</v>
          </cell>
          <cell r="Z332">
            <v>0</v>
          </cell>
          <cell r="AA332">
            <v>0</v>
          </cell>
          <cell r="AB332">
            <v>0</v>
          </cell>
          <cell r="AC332">
            <v>0</v>
          </cell>
          <cell r="AD332">
            <v>0</v>
          </cell>
          <cell r="AE332" t="str">
            <v>Se han inscrito 2.764.940 Niños, niñas, adolescentes y jóvenes hasta el momento de 7.446 instituciones en 1.052 municipios .</v>
          </cell>
          <cell r="AF332">
            <v>42490.208333333299</v>
          </cell>
          <cell r="AG332">
            <v>42501.5863777431</v>
          </cell>
          <cell r="AH332" t="str">
            <v>Afranio Restrepo Villareall</v>
          </cell>
          <cell r="AI332" t="str">
            <v>arestrepo@coldeportes.gov.co</v>
          </cell>
          <cell r="AJ332">
            <v>0</v>
          </cell>
          <cell r="AK332">
            <v>0</v>
          </cell>
          <cell r="AL332">
            <v>0</v>
          </cell>
        </row>
        <row r="333">
          <cell r="A333">
            <v>4789</v>
          </cell>
          <cell r="B333" t="str">
            <v>Todos por un Nuevo País</v>
          </cell>
          <cell r="C333" t="str">
            <v>Movilidad social</v>
          </cell>
          <cell r="D333" t="str">
            <v>Cerrar la brecha en el acceso y la calidad de la educación, para mejorar la formación de capital humano, incrementar la movilidad social y fomentar la construcción de ciudadanía.</v>
          </cell>
          <cell r="E333" t="str">
            <v>Deporte y Recreación</v>
          </cell>
          <cell r="F333" t="str">
            <v>Coldeportes</v>
          </cell>
          <cell r="G333" t="str">
            <v>Formación y preparación de deportistas</v>
          </cell>
          <cell r="H333">
            <v>4789</v>
          </cell>
          <cell r="I333" t="str">
            <v>Municipios vinculados al programa Supérate-Intercolegiados</v>
          </cell>
          <cell r="J333" t="str">
            <v>Gestión</v>
          </cell>
          <cell r="K333" t="str">
            <v>Sectorial</v>
          </cell>
          <cell r="L333" t="str">
            <v>SI</v>
          </cell>
          <cell r="M333" t="str">
            <v>SI</v>
          </cell>
          <cell r="N333" t="str">
            <v>NO</v>
          </cell>
          <cell r="O333" t="str">
            <v>SI</v>
          </cell>
          <cell r="P333" t="str">
            <v>Municipios</v>
          </cell>
          <cell r="Q333" t="str">
            <v>Anual</v>
          </cell>
          <cell r="R333" t="str">
            <v>Capacidad</v>
          </cell>
          <cell r="S333">
            <v>1092</v>
          </cell>
          <cell r="T333">
            <v>1092</v>
          </cell>
          <cell r="U333">
            <v>1095</v>
          </cell>
          <cell r="V333">
            <v>1100</v>
          </cell>
          <cell r="W333">
            <v>1102</v>
          </cell>
          <cell r="X333">
            <v>1102</v>
          </cell>
          <cell r="Y333">
            <v>0</v>
          </cell>
          <cell r="Z333">
            <v>0</v>
          </cell>
          <cell r="AA333">
            <v>0</v>
          </cell>
          <cell r="AB333">
            <v>0</v>
          </cell>
          <cell r="AC333">
            <v>0</v>
          </cell>
          <cell r="AD333">
            <v>0</v>
          </cell>
          <cell r="AE333" t="str">
            <v>Se han inscrito 2.764.940 Niños, niñas, adolescentes y jóvenes hasta el momento de 7.446 instituciones en 1.052 municipios .</v>
          </cell>
          <cell r="AF333">
            <v>42490.208333333299</v>
          </cell>
          <cell r="AG333">
            <v>42501.498803506896</v>
          </cell>
          <cell r="AH333" t="str">
            <v>Afranio Restrepo Villareall</v>
          </cell>
          <cell r="AI333" t="str">
            <v>arestrepo@coldeportes.gov.co</v>
          </cell>
          <cell r="AJ333">
            <v>0</v>
          </cell>
          <cell r="AK333">
            <v>0</v>
          </cell>
          <cell r="AL333">
            <v>0</v>
          </cell>
        </row>
        <row r="334">
          <cell r="A334">
            <v>4783</v>
          </cell>
          <cell r="B334" t="str">
            <v>Todos por un Nuevo País</v>
          </cell>
          <cell r="C334" t="str">
            <v>Movilidad social</v>
          </cell>
          <cell r="D334" t="str">
            <v>Cerrar la brecha en el acceso y la calidad de la educación, para mejorar la formación de capital humano, incrementar la movilidad social y fomentar la construcción de ciudadanía.</v>
          </cell>
          <cell r="E334" t="str">
            <v>Deporte y Recreación</v>
          </cell>
          <cell r="F334" t="str">
            <v>Coldeportes</v>
          </cell>
          <cell r="G334" t="str">
            <v>Fomento a la recreación la actividad física y el deporte</v>
          </cell>
          <cell r="H334">
            <v>4783</v>
          </cell>
          <cell r="I334" t="str">
            <v>Niños, niñas y adolescentes inscritos en el programa de Escuelas Deportivas</v>
          </cell>
          <cell r="J334" t="str">
            <v>Resultado</v>
          </cell>
          <cell r="K334" t="str">
            <v>Sectorial</v>
          </cell>
          <cell r="L334" t="str">
            <v>SI</v>
          </cell>
          <cell r="M334" t="str">
            <v>SI</v>
          </cell>
          <cell r="N334" t="str">
            <v>NO</v>
          </cell>
          <cell r="O334" t="str">
            <v>SI</v>
          </cell>
          <cell r="P334" t="str">
            <v>Niños</v>
          </cell>
          <cell r="Q334" t="str">
            <v>Anual</v>
          </cell>
          <cell r="R334" t="str">
            <v>Capacidad</v>
          </cell>
          <cell r="S334">
            <v>964453</v>
          </cell>
          <cell r="T334">
            <v>1012676</v>
          </cell>
          <cell r="U334">
            <v>1063309</v>
          </cell>
          <cell r="V334">
            <v>1116475</v>
          </cell>
          <cell r="W334">
            <v>1286977</v>
          </cell>
          <cell r="X334">
            <v>1286977</v>
          </cell>
          <cell r="Y334">
            <v>0</v>
          </cell>
          <cell r="Z334">
            <v>0</v>
          </cell>
          <cell r="AA334">
            <v>0</v>
          </cell>
          <cell r="AB334">
            <v>0</v>
          </cell>
          <cell r="AC334">
            <v>0</v>
          </cell>
          <cell r="AD334">
            <v>0</v>
          </cell>
          <cell r="AE334" t="str">
            <v>Teniendo en cuenta que los reportes se encuentran sujetos a los recursos iva los cuales se realizara la asignación hasta el mes de mayo, frente al programa de convencia y paz, los reportes se comenzaran a partir del mes de mayo.</v>
          </cell>
          <cell r="AF334">
            <v>42490.208333333299</v>
          </cell>
          <cell r="AG334">
            <v>42501.489851273102</v>
          </cell>
          <cell r="AH334" t="str">
            <v>Afranio Restrepo Villareall</v>
          </cell>
          <cell r="AI334" t="str">
            <v>arestrepo@coldeportes.gov.co</v>
          </cell>
          <cell r="AJ334">
            <v>10</v>
          </cell>
          <cell r="AK334">
            <v>0</v>
          </cell>
          <cell r="AL334">
            <v>0</v>
          </cell>
        </row>
        <row r="335">
          <cell r="A335">
            <v>4784</v>
          </cell>
          <cell r="B335" t="str">
            <v>Todos por un Nuevo País</v>
          </cell>
          <cell r="C335" t="str">
            <v>Movilidad social</v>
          </cell>
          <cell r="D335" t="str">
            <v>Cerrar la brecha en el acceso y la calidad de la educación, para mejorar la formación de capital humano, incrementar la movilidad social y fomentar la construcción de ciudadanía.</v>
          </cell>
          <cell r="E335" t="str">
            <v>Deporte y Recreación</v>
          </cell>
          <cell r="F335" t="str">
            <v>Coldeportes</v>
          </cell>
          <cell r="G335" t="str">
            <v>Fomento a la recreación la actividad física y el deporte</v>
          </cell>
          <cell r="H335">
            <v>4784</v>
          </cell>
          <cell r="I335" t="str">
            <v>Municipios con al menos una disciplina en Escuela Deportiva</v>
          </cell>
          <cell r="J335" t="str">
            <v>Producto</v>
          </cell>
          <cell r="K335" t="str">
            <v>Sectorial</v>
          </cell>
          <cell r="L335" t="str">
            <v>SI</v>
          </cell>
          <cell r="M335" t="str">
            <v>SI</v>
          </cell>
          <cell r="N335" t="str">
            <v>NO</v>
          </cell>
          <cell r="O335" t="str">
            <v>SI</v>
          </cell>
          <cell r="P335" t="str">
            <v>Municipios</v>
          </cell>
          <cell r="Q335" t="str">
            <v>Anual</v>
          </cell>
          <cell r="R335" t="str">
            <v>Capacidad</v>
          </cell>
          <cell r="S335">
            <v>200</v>
          </cell>
          <cell r="T335">
            <v>350</v>
          </cell>
          <cell r="U335">
            <v>550</v>
          </cell>
          <cell r="V335">
            <v>850</v>
          </cell>
          <cell r="W335">
            <v>1102</v>
          </cell>
          <cell r="X335">
            <v>1102</v>
          </cell>
          <cell r="Y335">
            <v>0</v>
          </cell>
          <cell r="Z335">
            <v>0</v>
          </cell>
          <cell r="AA335">
            <v>0</v>
          </cell>
          <cell r="AB335">
            <v>0</v>
          </cell>
          <cell r="AC335">
            <v>0</v>
          </cell>
          <cell r="AD335">
            <v>0</v>
          </cell>
          <cell r="AE335" t="str">
            <v>Teniendo en cuenta que los reportes se encuentran sujetos a los recursos iva los cuales se realizara la asignación hasta el mes de mayo, frente al programa de convencia y paz, los reportes se comenzaran a partir del mes de mayo.</v>
          </cell>
          <cell r="AF335">
            <v>42490.208333333299</v>
          </cell>
          <cell r="AG335">
            <v>42501.431870104199</v>
          </cell>
          <cell r="AH335" t="str">
            <v>Afranio Restrepo Villareall</v>
          </cell>
          <cell r="AI335" t="str">
            <v>arestrepo@coldeportes.gov.co</v>
          </cell>
          <cell r="AJ335">
            <v>10</v>
          </cell>
          <cell r="AK335">
            <v>0</v>
          </cell>
          <cell r="AL335">
            <v>0</v>
          </cell>
        </row>
        <row r="336">
          <cell r="A336">
            <v>4785</v>
          </cell>
          <cell r="B336" t="str">
            <v>Todos por un Nuevo País</v>
          </cell>
          <cell r="C336" t="str">
            <v>Movilidad social</v>
          </cell>
          <cell r="D336" t="str">
            <v>Cerrar la brecha en el acceso y la calidad de la educación, para mejorar la formación de capital humano, incrementar la movilidad social y fomentar la construcción de ciudadanía.</v>
          </cell>
          <cell r="E336" t="str">
            <v>Deporte y Recreación</v>
          </cell>
          <cell r="F336" t="str">
            <v>Coldeportes</v>
          </cell>
          <cell r="G336" t="str">
            <v>Fomento a la recreación la actividad física y el deporte</v>
          </cell>
          <cell r="H336">
            <v>4785</v>
          </cell>
          <cell r="I336" t="str">
            <v>Personas que acceden a los servicios deportivos, recreativos y de la actividad física</v>
          </cell>
          <cell r="J336" t="str">
            <v>Gestión</v>
          </cell>
          <cell r="K336" t="str">
            <v>Sectorial</v>
          </cell>
          <cell r="L336" t="str">
            <v>SI</v>
          </cell>
          <cell r="M336" t="str">
            <v>SI</v>
          </cell>
          <cell r="N336" t="str">
            <v>NO</v>
          </cell>
          <cell r="O336" t="str">
            <v>SI</v>
          </cell>
          <cell r="P336" t="str">
            <v>Personas</v>
          </cell>
          <cell r="Q336" t="str">
            <v>Anual</v>
          </cell>
          <cell r="R336" t="str">
            <v>Flujo</v>
          </cell>
          <cell r="S336">
            <v>2754065</v>
          </cell>
          <cell r="T336">
            <v>1000000</v>
          </cell>
          <cell r="U336">
            <v>1200000</v>
          </cell>
          <cell r="V336">
            <v>1400000</v>
          </cell>
          <cell r="W336">
            <v>1600000</v>
          </cell>
          <cell r="X336">
            <v>1600000</v>
          </cell>
          <cell r="Y336">
            <v>0</v>
          </cell>
          <cell r="Z336">
            <v>0</v>
          </cell>
          <cell r="AA336">
            <v>0</v>
          </cell>
          <cell r="AB336">
            <v>0</v>
          </cell>
          <cell r="AC336">
            <v>0</v>
          </cell>
          <cell r="AD336">
            <v>0</v>
          </cell>
          <cell r="AE336" t="str">
            <v>Se registra un avance en el Mes de Marzo, El Laboratorio de Control al dopaje ha atendido 843 personas, el Centro de alto rendimiento 43.686 y la Fería Institucional que se realizo en bolivar conto con 215 personas lo cual nos da un avance de 44.744 perso</v>
          </cell>
          <cell r="AF336">
            <v>42460.208333333299</v>
          </cell>
          <cell r="AG336">
            <v>42468.356092210597</v>
          </cell>
          <cell r="AH336" t="str">
            <v>Afranio Restrepo Villareall</v>
          </cell>
          <cell r="AI336" t="str">
            <v>arestrepo@coldeportes.gov.co</v>
          </cell>
          <cell r="AJ336">
            <v>10</v>
          </cell>
          <cell r="AK336">
            <v>0</v>
          </cell>
          <cell r="AL336">
            <v>0</v>
          </cell>
        </row>
        <row r="337">
          <cell r="A337">
            <v>4786</v>
          </cell>
          <cell r="B337" t="str">
            <v>Todos por un Nuevo País</v>
          </cell>
          <cell r="C337" t="str">
            <v>Movilidad social</v>
          </cell>
          <cell r="D337" t="str">
            <v>Cerrar la brecha en el acceso y la calidad de la educación, para mejorar la formación de capital humano, incrementar la movilidad social y fomentar la construcción de ciudadanía.</v>
          </cell>
          <cell r="E337" t="str">
            <v>Deporte y Recreación</v>
          </cell>
          <cell r="F337" t="str">
            <v>Coldeportes</v>
          </cell>
          <cell r="G337" t="str">
            <v>Fomento a la recreación la actividad física y el deporte</v>
          </cell>
          <cell r="H337">
            <v>4786</v>
          </cell>
          <cell r="I337" t="str">
            <v>Municipios implementando programas de recreación, actividad física y deporte social comunitario</v>
          </cell>
          <cell r="J337" t="str">
            <v>Gestión</v>
          </cell>
          <cell r="K337" t="str">
            <v>Sectorial</v>
          </cell>
          <cell r="L337" t="str">
            <v>SI</v>
          </cell>
          <cell r="M337" t="str">
            <v>SI</v>
          </cell>
          <cell r="N337" t="str">
            <v>NO</v>
          </cell>
          <cell r="O337" t="str">
            <v>SI</v>
          </cell>
          <cell r="P337" t="str">
            <v>Municipios</v>
          </cell>
          <cell r="Q337" t="str">
            <v>Anual</v>
          </cell>
          <cell r="R337" t="str">
            <v>Capacidad</v>
          </cell>
          <cell r="S337">
            <v>670</v>
          </cell>
          <cell r="T337">
            <v>600</v>
          </cell>
          <cell r="U337">
            <v>640</v>
          </cell>
          <cell r="V337">
            <v>680</v>
          </cell>
          <cell r="W337">
            <v>710</v>
          </cell>
          <cell r="X337">
            <v>710</v>
          </cell>
          <cell r="Y337">
            <v>0</v>
          </cell>
          <cell r="Z337">
            <v>0</v>
          </cell>
          <cell r="AA337">
            <v>0</v>
          </cell>
          <cell r="AB337">
            <v>0</v>
          </cell>
          <cell r="AC337">
            <v>0</v>
          </cell>
          <cell r="AD337">
            <v>0</v>
          </cell>
          <cell r="AE337" t="str">
            <v>Se atendio el Municipio de Isla Fuerte Bolivar con la Feria Institucional donde se conto con la participacion de 250 personas, y con el progrma de convivencia y paz 79 municipios para un total de avance de 80 municipios</v>
          </cell>
          <cell r="AF337">
            <v>42460.208333333299</v>
          </cell>
          <cell r="AG337">
            <v>42468.374747766196</v>
          </cell>
          <cell r="AH337" t="str">
            <v>Afranio Restrepo Villareall</v>
          </cell>
          <cell r="AI337" t="str">
            <v>arestrepo@coldeportes.gov.co</v>
          </cell>
          <cell r="AJ337">
            <v>0</v>
          </cell>
          <cell r="AK337">
            <v>0</v>
          </cell>
          <cell r="AL337">
            <v>0</v>
          </cell>
        </row>
        <row r="338">
          <cell r="A338">
            <v>5236</v>
          </cell>
          <cell r="B338" t="str">
            <v>Todos por un Nuevo País</v>
          </cell>
          <cell r="C338" t="str">
            <v>Movilidad social</v>
          </cell>
          <cell r="D338" t="str">
            <v>Cerrar la brecha en el acceso y la calidad de la educación, para mejorar la formación de capital humano, incrementar la movilidad social y fomentar la construcción de ciudadanía.</v>
          </cell>
          <cell r="E338" t="str">
            <v>Deporte y Recreación</v>
          </cell>
          <cell r="F338" t="str">
            <v>Coldeportes</v>
          </cell>
          <cell r="G338" t="str">
            <v>Fomento a la recreación la actividad física y el deporte</v>
          </cell>
          <cell r="H338">
            <v>5236</v>
          </cell>
          <cell r="I338" t="str">
            <v>Talento humano cualificado para la atención integral a la primera infancia (Coldeportes)</v>
          </cell>
          <cell r="J338" t="str">
            <v>Producto</v>
          </cell>
          <cell r="K338" t="str">
            <v>Transversal</v>
          </cell>
          <cell r="L338" t="str">
            <v>NO</v>
          </cell>
          <cell r="M338" t="str">
            <v>SI</v>
          </cell>
          <cell r="N338" t="str">
            <v>NO</v>
          </cell>
          <cell r="O338" t="str">
            <v>SI</v>
          </cell>
          <cell r="P338" t="str">
            <v xml:space="preserve">Personas </v>
          </cell>
          <cell r="Q338" t="str">
            <v>Semestral</v>
          </cell>
          <cell r="R338" t="str">
            <v>Acumulado</v>
          </cell>
          <cell r="S338">
            <v>1795</v>
          </cell>
          <cell r="T338">
            <v>2000</v>
          </cell>
          <cell r="U338">
            <v>3500</v>
          </cell>
          <cell r="V338">
            <v>3500</v>
          </cell>
          <cell r="W338">
            <v>3000</v>
          </cell>
          <cell r="X338">
            <v>12000</v>
          </cell>
          <cell r="Y338">
            <v>0</v>
          </cell>
          <cell r="Z338">
            <v>0</v>
          </cell>
          <cell r="AA338">
            <v>0</v>
          </cell>
          <cell r="AB338">
            <v>0</v>
          </cell>
          <cell r="AC338">
            <v>0</v>
          </cell>
          <cell r="AD338">
            <v>0</v>
          </cell>
          <cell r="AE338" t="str">
            <v>En el marco de la mesa técnica de sistemas de información en la que se presentó y analizó el reporte del SSNN con corte a diciembre de 2015, se estableció como compromiso agendar una reunión intersectorial con el DNP en la cual se pudieran revisar las fic</v>
          </cell>
          <cell r="AF338">
            <v>42460.208333333299</v>
          </cell>
          <cell r="AG338">
            <v>42501.431275115698</v>
          </cell>
          <cell r="AH338" t="str">
            <v>Afranio Restrepo</v>
          </cell>
          <cell r="AI338" t="str">
            <v>arestrepo@coldeportes.gov.co</v>
          </cell>
          <cell r="AJ338">
            <v>30</v>
          </cell>
          <cell r="AK338">
            <v>0</v>
          </cell>
          <cell r="AL338">
            <v>0</v>
          </cell>
        </row>
        <row r="339">
          <cell r="A339">
            <v>4776</v>
          </cell>
          <cell r="B339" t="str">
            <v>Todos por un Nuevo País</v>
          </cell>
          <cell r="C339" t="str">
            <v>Movilidad social</v>
          </cell>
          <cell r="D339" t="str">
            <v>Cerrar la brecha en el acceso y la calidad de la educación, para mejorar la formación de capital humano, incrementar la movilidad social y fomentar la construcción de ciudadanía.</v>
          </cell>
          <cell r="E339" t="str">
            <v>Deporte y Recreación</v>
          </cell>
          <cell r="F339" t="str">
            <v>Coldeportes</v>
          </cell>
          <cell r="G339" t="str">
            <v>Generación y mejoramiento de infraestructura deportiva y recreativa</v>
          </cell>
          <cell r="H339">
            <v>4776</v>
          </cell>
          <cell r="I339" t="str">
            <v>Escenarios deportivos requeridos para el desarrollo de eventos deportivos nacionales e internacionales</v>
          </cell>
          <cell r="J339" t="str">
            <v>Gestión</v>
          </cell>
          <cell r="K339" t="str">
            <v>Sectorial</v>
          </cell>
          <cell r="L339" t="str">
            <v>SI</v>
          </cell>
          <cell r="M339" t="str">
            <v>NO</v>
          </cell>
          <cell r="N339" t="str">
            <v>NO</v>
          </cell>
          <cell r="O339" t="str">
            <v>SI</v>
          </cell>
          <cell r="P339" t="str">
            <v>Escenarios Deportivos</v>
          </cell>
          <cell r="Q339" t="str">
            <v>Semestral</v>
          </cell>
          <cell r="R339" t="str">
            <v>Capacidad</v>
          </cell>
          <cell r="S339">
            <v>33</v>
          </cell>
          <cell r="T339">
            <v>0</v>
          </cell>
          <cell r="U339">
            <v>0</v>
          </cell>
          <cell r="V339">
            <v>0</v>
          </cell>
          <cell r="W339">
            <v>0</v>
          </cell>
          <cell r="X339">
            <v>0</v>
          </cell>
          <cell r="Y339">
            <v>0</v>
          </cell>
          <cell r="Z339">
            <v>0</v>
          </cell>
          <cell r="AA339">
            <v>0</v>
          </cell>
          <cell r="AB339">
            <v>0</v>
          </cell>
          <cell r="AC339">
            <v>0</v>
          </cell>
          <cell r="AD339">
            <v>0</v>
          </cell>
          <cell r="AE339" t="str">
            <v>Se registra un avance para el Mes Marzo de 12 escenarios con un avance de obra del 100%.</v>
          </cell>
          <cell r="AF339">
            <v>42460.208333333299</v>
          </cell>
          <cell r="AG339">
            <v>42471.719147106502</v>
          </cell>
          <cell r="AH339" t="str">
            <v>Afranio Restrepo Villareall</v>
          </cell>
          <cell r="AI339" t="str">
            <v>arestrepo@coldeportes.gov.co</v>
          </cell>
          <cell r="AJ339">
            <v>0</v>
          </cell>
          <cell r="AK339">
            <v>0</v>
          </cell>
          <cell r="AL339">
            <v>0</v>
          </cell>
        </row>
        <row r="340">
          <cell r="A340">
            <v>4777</v>
          </cell>
          <cell r="B340" t="str">
            <v>Todos por un Nuevo País</v>
          </cell>
          <cell r="C340" t="str">
            <v>Movilidad social</v>
          </cell>
          <cell r="D340" t="str">
            <v>Cerrar la brecha en el acceso y la calidad de la educación, para mejorar la formación de capital humano, incrementar la movilidad social y fomentar la construcción de ciudadanía.</v>
          </cell>
          <cell r="E340" t="str">
            <v>Deporte y Recreación</v>
          </cell>
          <cell r="F340" t="str">
            <v>Coldeportes</v>
          </cell>
          <cell r="G340" t="str">
            <v>Generación y mejoramiento de infraestructura deportiva y recreativa</v>
          </cell>
          <cell r="H340">
            <v>4777</v>
          </cell>
          <cell r="I340" t="str">
            <v>Escenarios deportivos construidos, adecuados y mejorados para el desarrollo de eventos del Ciclo Olímpico</v>
          </cell>
          <cell r="J340" t="str">
            <v>Gestión</v>
          </cell>
          <cell r="K340" t="str">
            <v>Sectorial</v>
          </cell>
          <cell r="L340" t="str">
            <v>SI</v>
          </cell>
          <cell r="M340" t="str">
            <v>NO</v>
          </cell>
          <cell r="N340" t="str">
            <v>NO</v>
          </cell>
          <cell r="O340" t="str">
            <v>SI</v>
          </cell>
          <cell r="P340" t="str">
            <v>Escenarios Deportivos</v>
          </cell>
          <cell r="Q340" t="str">
            <v>Semestral</v>
          </cell>
          <cell r="R340" t="str">
            <v>Capacidad</v>
          </cell>
          <cell r="S340">
            <v>29</v>
          </cell>
          <cell r="T340">
            <v>23</v>
          </cell>
          <cell r="U340">
            <v>23</v>
          </cell>
          <cell r="V340">
            <v>33</v>
          </cell>
          <cell r="W340">
            <v>35</v>
          </cell>
          <cell r="X340">
            <v>35</v>
          </cell>
          <cell r="Y340">
            <v>0</v>
          </cell>
          <cell r="Z340">
            <v>0</v>
          </cell>
          <cell r="AA340">
            <v>0</v>
          </cell>
          <cell r="AB340">
            <v>0</v>
          </cell>
          <cell r="AC340">
            <v>0</v>
          </cell>
          <cell r="AD340">
            <v>0</v>
          </cell>
          <cell r="AE340" t="str">
            <v>Se registra un avance para el Mes Marzo de 12 escenarios con un avance de obra del 100%.</v>
          </cell>
          <cell r="AF340">
            <v>42460.208333333299</v>
          </cell>
          <cell r="AG340">
            <v>42471.699477858798</v>
          </cell>
          <cell r="AH340" t="str">
            <v>Afranio Restrepo Villareall</v>
          </cell>
          <cell r="AI340" t="str">
            <v>arestrepo@coldeportes.gov.co</v>
          </cell>
          <cell r="AJ340">
            <v>0</v>
          </cell>
          <cell r="AK340">
            <v>0</v>
          </cell>
          <cell r="AL340">
            <v>0</v>
          </cell>
        </row>
        <row r="341">
          <cell r="A341">
            <v>4778</v>
          </cell>
          <cell r="B341" t="str">
            <v>Todos por un Nuevo País</v>
          </cell>
          <cell r="C341" t="str">
            <v>Movilidad social</v>
          </cell>
          <cell r="D341" t="str">
            <v>Cerrar la brecha en el acceso y la calidad de la educación, para mejorar la formación de capital humano, incrementar la movilidad social y fomentar la construcción de ciudadanía.</v>
          </cell>
          <cell r="E341" t="str">
            <v>Deporte y Recreación</v>
          </cell>
          <cell r="F341" t="str">
            <v>Coldeportes</v>
          </cell>
          <cell r="G341" t="str">
            <v>Generación y mejoramiento de infraestructura deportiva y recreativa</v>
          </cell>
          <cell r="H341">
            <v>4778</v>
          </cell>
          <cell r="I341" t="str">
            <v>Escenarios deportivos construidos, adecuados y mejorados para el desarrollo de eventos internacionales con sede en Colombia</v>
          </cell>
          <cell r="J341" t="str">
            <v>Gestión</v>
          </cell>
          <cell r="K341" t="str">
            <v>Sectorial</v>
          </cell>
          <cell r="L341" t="str">
            <v>SI</v>
          </cell>
          <cell r="M341" t="str">
            <v>NO</v>
          </cell>
          <cell r="N341" t="str">
            <v>NO</v>
          </cell>
          <cell r="O341" t="str">
            <v>SI</v>
          </cell>
          <cell r="P341" t="str">
            <v>Escenarios Deportivos</v>
          </cell>
          <cell r="Q341" t="str">
            <v>Semestral</v>
          </cell>
          <cell r="R341" t="str">
            <v>Capacidad</v>
          </cell>
          <cell r="S341">
            <v>10</v>
          </cell>
          <cell r="T341">
            <v>0</v>
          </cell>
          <cell r="U341">
            <v>5</v>
          </cell>
          <cell r="V341">
            <v>10</v>
          </cell>
          <cell r="W341">
            <v>15</v>
          </cell>
          <cell r="X341">
            <v>15</v>
          </cell>
          <cell r="Y341">
            <v>0</v>
          </cell>
          <cell r="Z341">
            <v>0</v>
          </cell>
          <cell r="AA341">
            <v>0</v>
          </cell>
          <cell r="AB341">
            <v>0</v>
          </cell>
          <cell r="AC341">
            <v>0</v>
          </cell>
          <cell r="AD341">
            <v>0</v>
          </cell>
          <cell r="AE341" t="str">
            <v>Se mantiene la información del mes anterior.Coldeportes firmo convenios con las sedes de los juegos</v>
          </cell>
          <cell r="AF341">
            <v>42460.208333333299</v>
          </cell>
          <cell r="AG341">
            <v>42471.718050960597</v>
          </cell>
          <cell r="AH341" t="str">
            <v>Afranio Restrepo Villareall</v>
          </cell>
          <cell r="AI341" t="str">
            <v>arestrepo@coldeportes.gov.co</v>
          </cell>
          <cell r="AJ341">
            <v>0</v>
          </cell>
          <cell r="AK341">
            <v>0</v>
          </cell>
          <cell r="AL341">
            <v>0</v>
          </cell>
        </row>
        <row r="342">
          <cell r="A342">
            <v>4779</v>
          </cell>
          <cell r="B342" t="str">
            <v>Todos por un Nuevo País</v>
          </cell>
          <cell r="C342" t="str">
            <v>Movilidad social</v>
          </cell>
          <cell r="D342" t="str">
            <v>Cerrar la brecha en el acceso y la calidad de la educación, para mejorar la formación de capital humano, incrementar la movilidad social y fomentar la construcción de ciudadanía.</v>
          </cell>
          <cell r="E342" t="str">
            <v>Deporte y Recreación</v>
          </cell>
          <cell r="F342" t="str">
            <v>Coldeportes</v>
          </cell>
          <cell r="G342" t="str">
            <v>Generación y mejoramiento de infraestructura deportiva y recreativa</v>
          </cell>
          <cell r="H342">
            <v>4779</v>
          </cell>
          <cell r="I342" t="str">
            <v>Escenarios recreo-deportivos construidos, mejorados y adecuados</v>
          </cell>
          <cell r="J342" t="str">
            <v>Gestión</v>
          </cell>
          <cell r="K342" t="str">
            <v>Sectorial</v>
          </cell>
          <cell r="L342" t="str">
            <v>SI</v>
          </cell>
          <cell r="M342" t="str">
            <v>NO</v>
          </cell>
          <cell r="N342" t="str">
            <v>NO</v>
          </cell>
          <cell r="O342" t="str">
            <v>SI</v>
          </cell>
          <cell r="P342" t="str">
            <v>Escenarios Deportivos</v>
          </cell>
          <cell r="Q342" t="str">
            <v>Semestral</v>
          </cell>
          <cell r="R342" t="str">
            <v>Capacidad</v>
          </cell>
          <cell r="S342">
            <v>167</v>
          </cell>
          <cell r="T342">
            <v>139</v>
          </cell>
          <cell r="U342">
            <v>175</v>
          </cell>
          <cell r="V342">
            <v>212</v>
          </cell>
          <cell r="W342">
            <v>300</v>
          </cell>
          <cell r="X342">
            <v>300</v>
          </cell>
          <cell r="Y342">
            <v>0</v>
          </cell>
          <cell r="Z342">
            <v>0</v>
          </cell>
          <cell r="AA342">
            <v>0</v>
          </cell>
          <cell r="AB342">
            <v>0</v>
          </cell>
          <cell r="AC342">
            <v>0</v>
          </cell>
          <cell r="AD342">
            <v>0</v>
          </cell>
          <cell r="AE342" t="str">
            <v>SE regitra un avance de 87 escenarios con un avance de obra del 100%</v>
          </cell>
          <cell r="AF342">
            <v>42460.208333333299</v>
          </cell>
          <cell r="AG342">
            <v>42471.7234753472</v>
          </cell>
          <cell r="AH342" t="str">
            <v>Afranio Restrepo Villareall</v>
          </cell>
          <cell r="AI342" t="str">
            <v>arestrepo@coldeportes.gov.co</v>
          </cell>
          <cell r="AJ342">
            <v>0</v>
          </cell>
          <cell r="AK342">
            <v>0</v>
          </cell>
          <cell r="AL342">
            <v>0</v>
          </cell>
        </row>
        <row r="343">
          <cell r="A343">
            <v>4780</v>
          </cell>
          <cell r="B343" t="str">
            <v>Todos por un Nuevo País</v>
          </cell>
          <cell r="C343" t="str">
            <v>Movilidad social</v>
          </cell>
          <cell r="D343" t="str">
            <v>Cerrar la brecha en el acceso y la calidad de la educación, para mejorar la formación de capital humano, incrementar la movilidad social y fomentar la construcción de ciudadanía.</v>
          </cell>
          <cell r="E343" t="str">
            <v>Deporte y Recreación</v>
          </cell>
          <cell r="F343" t="str">
            <v>Coldeportes</v>
          </cell>
          <cell r="G343" t="str">
            <v>Generación y mejoramiento de infraestructura deportiva y recreativa</v>
          </cell>
          <cell r="H343">
            <v>4780</v>
          </cell>
          <cell r="I343" t="str">
            <v>Escenarios recreo-deportivos construidos, para el desarrollo de programas de recreación, actividad física y deporte</v>
          </cell>
          <cell r="J343" t="str">
            <v>Gestión</v>
          </cell>
          <cell r="K343" t="str">
            <v>Sectorial</v>
          </cell>
          <cell r="L343" t="str">
            <v>SI</v>
          </cell>
          <cell r="M343" t="str">
            <v>NO</v>
          </cell>
          <cell r="N343" t="str">
            <v>NO</v>
          </cell>
          <cell r="O343" t="str">
            <v>SI</v>
          </cell>
          <cell r="P343" t="str">
            <v>Escenarios Deportivos</v>
          </cell>
          <cell r="Q343" t="str">
            <v>Semestral</v>
          </cell>
          <cell r="R343" t="str">
            <v>Capacidad</v>
          </cell>
          <cell r="S343">
            <v>66</v>
          </cell>
          <cell r="T343">
            <v>92</v>
          </cell>
          <cell r="U343">
            <v>101</v>
          </cell>
          <cell r="V343">
            <v>110</v>
          </cell>
          <cell r="W343">
            <v>120</v>
          </cell>
          <cell r="X343">
            <v>120</v>
          </cell>
          <cell r="Y343">
            <v>0</v>
          </cell>
          <cell r="Z343">
            <v>0</v>
          </cell>
          <cell r="AA343">
            <v>0</v>
          </cell>
          <cell r="AB343">
            <v>0</v>
          </cell>
          <cell r="AC343">
            <v>0</v>
          </cell>
          <cell r="AD343">
            <v>0</v>
          </cell>
          <cell r="AE343" t="str">
            <v>Se mantiene a información registrada en el Mes de Febrero con un avance de 52 escenarios construido con un avance dde obra del 100%</v>
          </cell>
          <cell r="AF343">
            <v>42460.208333333299</v>
          </cell>
          <cell r="AG343">
            <v>42468.462038310201</v>
          </cell>
          <cell r="AH343" t="str">
            <v>Afranio Restrepo Villareall</v>
          </cell>
          <cell r="AI343" t="str">
            <v>arestrepo@coldeportes.gov.co</v>
          </cell>
          <cell r="AJ343">
            <v>0</v>
          </cell>
          <cell r="AK343">
            <v>0</v>
          </cell>
          <cell r="AL343">
            <v>0</v>
          </cell>
        </row>
        <row r="344">
          <cell r="A344">
            <v>4781</v>
          </cell>
          <cell r="B344" t="str">
            <v>Todos por un Nuevo País</v>
          </cell>
          <cell r="C344" t="str">
            <v>Movilidad social</v>
          </cell>
          <cell r="D344" t="str">
            <v>Cerrar la brecha en el acceso y la calidad de la educación, para mejorar la formación de capital humano, incrementar la movilidad social y fomentar la construcción de ciudadanía.</v>
          </cell>
          <cell r="E344" t="str">
            <v>Deporte y Recreación</v>
          </cell>
          <cell r="F344" t="str">
            <v>Coldeportes</v>
          </cell>
          <cell r="G344" t="str">
            <v>Generación y mejoramiento de infraestructura deportiva y recreativa</v>
          </cell>
          <cell r="H344">
            <v>4781</v>
          </cell>
          <cell r="I344" t="str">
            <v>Escenarios recreo-deportivos mejorados y/o adecuados para el desarrollo de programas de recreación, actividad física y deporte</v>
          </cell>
          <cell r="J344" t="str">
            <v>Gestión</v>
          </cell>
          <cell r="K344" t="str">
            <v>Sectorial</v>
          </cell>
          <cell r="L344" t="str">
            <v>SI</v>
          </cell>
          <cell r="M344" t="str">
            <v>NO</v>
          </cell>
          <cell r="N344" t="str">
            <v>NO</v>
          </cell>
          <cell r="O344" t="str">
            <v>SI</v>
          </cell>
          <cell r="P344" t="str">
            <v>Escenarios Deportivos</v>
          </cell>
          <cell r="Q344" t="str">
            <v>Semestral</v>
          </cell>
          <cell r="R344" t="str">
            <v>Capacidad</v>
          </cell>
          <cell r="S344">
            <v>101</v>
          </cell>
          <cell r="T344">
            <v>47</v>
          </cell>
          <cell r="U344">
            <v>74</v>
          </cell>
          <cell r="V344">
            <v>102</v>
          </cell>
          <cell r="W344">
            <v>180</v>
          </cell>
          <cell r="X344">
            <v>180</v>
          </cell>
          <cell r="Y344">
            <v>0</v>
          </cell>
          <cell r="Z344">
            <v>0</v>
          </cell>
          <cell r="AA344">
            <v>0</v>
          </cell>
          <cell r="AB344">
            <v>0</v>
          </cell>
          <cell r="AC344">
            <v>0</v>
          </cell>
          <cell r="AD344">
            <v>0</v>
          </cell>
          <cell r="AE344" t="str">
            <v>Se mantiene la informacion de 35 escenarios en el 100% de avance</v>
          </cell>
          <cell r="AF344">
            <v>42460.208333333299</v>
          </cell>
          <cell r="AG344">
            <v>42468.464137650502</v>
          </cell>
          <cell r="AH344" t="str">
            <v>Afranio Restrepo Villareall</v>
          </cell>
          <cell r="AI344" t="str">
            <v>arestrepo@coldeportes.gov.co</v>
          </cell>
          <cell r="AJ344">
            <v>0</v>
          </cell>
          <cell r="AK344">
            <v>0</v>
          </cell>
          <cell r="AL344">
            <v>0</v>
          </cell>
        </row>
        <row r="345">
          <cell r="A345">
            <v>5345</v>
          </cell>
          <cell r="B345" t="str">
            <v>Todos por un Nuevo País</v>
          </cell>
          <cell r="C345" t="str">
            <v>Movilidad social</v>
          </cell>
          <cell r="D345" t="str">
            <v>Cerrar la brecha en el acceso y la calidad de la educación, para mejorar la formación de capital humano, incrementar la movilidad social y fomentar la construcción de ciudadanía.</v>
          </cell>
          <cell r="E345" t="str">
            <v>Deporte y Recreación</v>
          </cell>
          <cell r="F345" t="str">
            <v>Coldeportes</v>
          </cell>
          <cell r="G345" t="str">
            <v>Grupos Étnicos - Deporte</v>
          </cell>
          <cell r="H345">
            <v>5345</v>
          </cell>
          <cell r="I345" t="str">
            <v>Personas de los pueblos y comunidades indígenas que participan de los programas y proyectos de deporte, recreación y actividad física.</v>
          </cell>
          <cell r="J345" t="str">
            <v>Gestión</v>
          </cell>
          <cell r="K345" t="str">
            <v>Sectorial</v>
          </cell>
          <cell r="L345" t="str">
            <v>NO</v>
          </cell>
          <cell r="M345" t="str">
            <v>NO</v>
          </cell>
          <cell r="N345" t="str">
            <v>SI</v>
          </cell>
          <cell r="O345" t="str">
            <v>SI</v>
          </cell>
          <cell r="P345" t="str">
            <v>Habitantes</v>
          </cell>
          <cell r="Q345" t="str">
            <v>Trimestral</v>
          </cell>
          <cell r="R345" t="str">
            <v>Capacidad</v>
          </cell>
          <cell r="S345">
            <v>0</v>
          </cell>
          <cell r="T345">
            <v>250</v>
          </cell>
          <cell r="U345">
            <v>750</v>
          </cell>
          <cell r="V345">
            <v>1500</v>
          </cell>
          <cell r="W345">
            <v>3000</v>
          </cell>
          <cell r="X345">
            <v>3000</v>
          </cell>
          <cell r="Y345">
            <v>0</v>
          </cell>
          <cell r="Z345">
            <v>0</v>
          </cell>
          <cell r="AA345">
            <v>0</v>
          </cell>
          <cell r="AB345">
            <v>0</v>
          </cell>
          <cell r="AC345">
            <v>0</v>
          </cell>
          <cell r="AD345">
            <v>0</v>
          </cell>
          <cell r="AE345" t="str">
            <v>Actualmente Coldeportes dio inicio de los convenios con las entidades territoriales para el desarrollo de las actividades, de las cuales y los programas en desarrollo son los componentes que nos permiten establecer este indicador</v>
          </cell>
          <cell r="AF345">
            <v>42490.208333333299</v>
          </cell>
          <cell r="AG345">
            <v>42501.441599999998</v>
          </cell>
          <cell r="AH345" t="str">
            <v>Afranio Restrepo</v>
          </cell>
          <cell r="AI345" t="str">
            <v>arestrepo@coldeportes.gov.co</v>
          </cell>
          <cell r="AJ345">
            <v>10</v>
          </cell>
          <cell r="AK345">
            <v>0</v>
          </cell>
          <cell r="AL345">
            <v>0</v>
          </cell>
        </row>
        <row r="346">
          <cell r="A346">
            <v>5428</v>
          </cell>
          <cell r="B346" t="str">
            <v>Todos por un Nuevo País</v>
          </cell>
          <cell r="C346" t="str">
            <v>Movilidad social</v>
          </cell>
          <cell r="D346" t="str">
            <v>Cerrar la brecha en el acceso y la calidad de la educación, para mejorar la formación de capital humano, incrementar la movilidad social y fomentar la construcción de ciudadanía.</v>
          </cell>
          <cell r="E346" t="str">
            <v>Deporte y Recreación</v>
          </cell>
          <cell r="F346" t="str">
            <v>Coldeportes</v>
          </cell>
          <cell r="G346" t="str">
            <v>Grupos Étnicos - Deporte</v>
          </cell>
          <cell r="H346">
            <v>5428</v>
          </cell>
          <cell r="I346" t="str">
            <v>Lineamientos de política pública para el fomento de juegos tradicionales autoctonos, popúlares, actividades deportivas y deporte convencional consultado y concertado en la mesa permanente de concertación</v>
          </cell>
          <cell r="J346" t="str">
            <v>Gestión</v>
          </cell>
          <cell r="K346" t="str">
            <v>Mixto</v>
          </cell>
          <cell r="L346" t="str">
            <v>SI</v>
          </cell>
          <cell r="M346" t="str">
            <v>NO</v>
          </cell>
          <cell r="N346" t="str">
            <v>NO</v>
          </cell>
          <cell r="O346" t="str">
            <v>SI</v>
          </cell>
          <cell r="P346" t="str">
            <v>Porcentaje</v>
          </cell>
          <cell r="Q346" t="str">
            <v>Trimestral</v>
          </cell>
          <cell r="R346" t="str">
            <v>Capacidad</v>
          </cell>
          <cell r="S346">
            <v>0</v>
          </cell>
          <cell r="T346">
            <v>50</v>
          </cell>
          <cell r="U346">
            <v>100</v>
          </cell>
          <cell r="V346">
            <v>0</v>
          </cell>
          <cell r="W346">
            <v>0</v>
          </cell>
          <cell r="X346">
            <v>100</v>
          </cell>
          <cell r="Y346">
            <v>0</v>
          </cell>
          <cell r="Z346">
            <v>0</v>
          </cell>
          <cell r="AA346">
            <v>0</v>
          </cell>
          <cell r="AB346">
            <v>0</v>
          </cell>
          <cell r="AC346">
            <v>0</v>
          </cell>
          <cell r="AD346">
            <v>0</v>
          </cell>
          <cell r="AE346" t="str">
            <v>Desde la formulacion de este indicador y hasta el mes de mayo, se han venido realizando reuniones preparatorias de recursos y concertación para la construcción de indicadores y metas de las acciones a cargo de Coldeportes. Igualmente la construcción de la</v>
          </cell>
          <cell r="AF346">
            <v>42400.208333333299</v>
          </cell>
          <cell r="AG346">
            <v>42501.441230092598</v>
          </cell>
          <cell r="AH346" t="str">
            <v>Afranio Restrepo</v>
          </cell>
          <cell r="AI346" t="str">
            <v>arestrepo@coldeportes.gov.co</v>
          </cell>
          <cell r="AJ346">
            <v>0</v>
          </cell>
          <cell r="AK346">
            <v>0</v>
          </cell>
          <cell r="AL346">
            <v>0</v>
          </cell>
        </row>
        <row r="347">
          <cell r="A347">
            <v>5429</v>
          </cell>
          <cell r="B347" t="str">
            <v>Todos por un Nuevo País</v>
          </cell>
          <cell r="C347" t="str">
            <v>Movilidad social</v>
          </cell>
          <cell r="D347" t="str">
            <v>Cerrar la brecha en el acceso y la calidad de la educación, para mejorar la formación de capital humano, incrementar la movilidad social y fomentar la construcción de ciudadanía.</v>
          </cell>
          <cell r="E347" t="str">
            <v>Deporte y Recreación</v>
          </cell>
          <cell r="F347" t="str">
            <v>Coldeportes</v>
          </cell>
          <cell r="G347" t="str">
            <v>Grupos Étnicos - Deporte</v>
          </cell>
          <cell r="H347">
            <v>5429</v>
          </cell>
          <cell r="I347" t="str">
            <v>Encuentros recreo deportivos implementados en territorios indigenas según lineamientos de política pública concertada y expedida</v>
          </cell>
          <cell r="J347" t="str">
            <v>Gestión</v>
          </cell>
          <cell r="K347" t="str">
            <v>Mixto</v>
          </cell>
          <cell r="L347" t="str">
            <v>SI</v>
          </cell>
          <cell r="M347" t="str">
            <v>SI</v>
          </cell>
          <cell r="N347" t="str">
            <v>NO</v>
          </cell>
          <cell r="O347" t="str">
            <v>SI</v>
          </cell>
          <cell r="P347" t="str">
            <v>Porcentaje</v>
          </cell>
          <cell r="Q347" t="str">
            <v>Anual</v>
          </cell>
          <cell r="R347" t="str">
            <v>Flujo</v>
          </cell>
          <cell r="S347">
            <v>100</v>
          </cell>
          <cell r="T347">
            <v>0</v>
          </cell>
          <cell r="U347">
            <v>100</v>
          </cell>
          <cell r="V347">
            <v>100</v>
          </cell>
          <cell r="W347">
            <v>100</v>
          </cell>
          <cell r="X347">
            <v>100</v>
          </cell>
          <cell r="Y347">
            <v>0</v>
          </cell>
          <cell r="Z347">
            <v>0</v>
          </cell>
          <cell r="AA347">
            <v>0</v>
          </cell>
          <cell r="AB347">
            <v>0</v>
          </cell>
          <cell r="AC347">
            <v>0</v>
          </cell>
          <cell r="AD347">
            <v>0</v>
          </cell>
          <cell r="AE347">
            <v>0</v>
          </cell>
          <cell r="AF347">
            <v>0</v>
          </cell>
          <cell r="AG347">
            <v>0</v>
          </cell>
          <cell r="AH347" t="str">
            <v>Afranio Restrepo</v>
          </cell>
          <cell r="AI347" t="str">
            <v>arestrepo@coldeportes.gov.co</v>
          </cell>
          <cell r="AJ347">
            <v>0</v>
          </cell>
          <cell r="AK347">
            <v>0</v>
          </cell>
          <cell r="AL347">
            <v>0</v>
          </cell>
        </row>
        <row r="348">
          <cell r="A348">
            <v>4435</v>
          </cell>
          <cell r="B348" t="str">
            <v>Todos por un Nuevo País</v>
          </cell>
          <cell r="C348" t="str">
            <v>Movilidad social</v>
          </cell>
          <cell r="D348" t="str">
            <v>Cerrar la brecha en el acceso y la calidad de la educación, para mejorar la formación de capital humano, incrementar la movilidad social y fomentar la construcción de ciudadanía.</v>
          </cell>
          <cell r="E348" t="str">
            <v>Educación</v>
          </cell>
          <cell r="F348" t="str">
            <v>MINEDUCACION</v>
          </cell>
          <cell r="G348" t="str">
            <v>Mejoramiento de la Calidad en educación primaria, básica y media</v>
          </cell>
          <cell r="H348">
            <v>4435</v>
          </cell>
          <cell r="I348" t="str">
            <v>Porcentaje de la población evaluada en el sector oficial en las pruebas Saber 5 que sube de nivel de logro respecto a la línea base</v>
          </cell>
          <cell r="J348" t="str">
            <v>Gestión</v>
          </cell>
          <cell r="K348" t="str">
            <v>Sectorial</v>
          </cell>
          <cell r="L348" t="str">
            <v>NO</v>
          </cell>
          <cell r="M348" t="str">
            <v>SI</v>
          </cell>
          <cell r="N348" t="str">
            <v>SI</v>
          </cell>
          <cell r="O348" t="str">
            <v>SI</v>
          </cell>
          <cell r="P348" t="str">
            <v>Porcentaje</v>
          </cell>
          <cell r="Q348" t="str">
            <v>Anual</v>
          </cell>
          <cell r="R348" t="str">
            <v>Capacidad</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t="str">
            <v>Victor Javier Saavedra Mercado</v>
          </cell>
          <cell r="AI348" t="str">
            <v>planeacion@mineducacion.gov.co</v>
          </cell>
          <cell r="AJ348">
            <v>0</v>
          </cell>
          <cell r="AK348">
            <v>0</v>
          </cell>
          <cell r="AL348">
            <v>0</v>
          </cell>
        </row>
        <row r="349">
          <cell r="A349">
            <v>4436</v>
          </cell>
          <cell r="B349" t="str">
            <v>Todos por un Nuevo País</v>
          </cell>
          <cell r="C349" t="str">
            <v>Movilidad social</v>
          </cell>
          <cell r="D349" t="str">
            <v>Cerrar la brecha en el acceso y la calidad de la educación, para mejorar la formación de capital humano, incrementar la movilidad social y fomentar la construcción de ciudadanía.</v>
          </cell>
          <cell r="E349" t="str">
            <v>Educación</v>
          </cell>
          <cell r="F349" t="str">
            <v>MINEDUCACION</v>
          </cell>
          <cell r="G349" t="str">
            <v>Mejoramiento de la Calidad en educación primaria, básica y media</v>
          </cell>
          <cell r="H349">
            <v>4436</v>
          </cell>
          <cell r="I349" t="str">
            <v>Porcentaje de estudiantes en establecimientos focalizados por el Programa Todos a Aprender con niveles Satisfactorio y Avanzado en pruebas de Lenguaje SABER 5</v>
          </cell>
          <cell r="J349" t="str">
            <v>Resultado</v>
          </cell>
          <cell r="K349" t="str">
            <v>Sectorial</v>
          </cell>
          <cell r="L349" t="str">
            <v>SI</v>
          </cell>
          <cell r="M349" t="str">
            <v>SI</v>
          </cell>
          <cell r="N349" t="str">
            <v>NO</v>
          </cell>
          <cell r="O349" t="str">
            <v>SI</v>
          </cell>
          <cell r="P349" t="str">
            <v>Porcentaje</v>
          </cell>
          <cell r="Q349" t="str">
            <v>Anual</v>
          </cell>
          <cell r="R349" t="str">
            <v>Capacidad</v>
          </cell>
          <cell r="S349">
            <v>27.7</v>
          </cell>
          <cell r="T349">
            <v>28.5</v>
          </cell>
          <cell r="U349">
            <v>29.3</v>
          </cell>
          <cell r="V349">
            <v>30.1</v>
          </cell>
          <cell r="W349">
            <v>30.9</v>
          </cell>
          <cell r="X349">
            <v>30.9</v>
          </cell>
          <cell r="Y349">
            <v>0</v>
          </cell>
          <cell r="Z349">
            <v>0</v>
          </cell>
          <cell r="AA349">
            <v>0</v>
          </cell>
          <cell r="AB349">
            <v>0</v>
          </cell>
          <cell r="AC349">
            <v>0</v>
          </cell>
          <cell r="AD349">
            <v>0</v>
          </cell>
          <cell r="AE349" t="str">
            <v xml:space="preserve">Se evidencia una disminución de 0,6 puntos porcentuales respecto a la línea base. Se está avanzando en el análisis de las causas de este decrecimiento, así como en la formulación de acciones para potenciar el efecto del programa sobre este indicador. Los </v>
          </cell>
          <cell r="AF349">
            <v>42490.208333333299</v>
          </cell>
          <cell r="AG349">
            <v>42500.745953587997</v>
          </cell>
          <cell r="AH349" t="str">
            <v>Beatriz Helena Vallejo Reyes</v>
          </cell>
          <cell r="AI349" t="str">
            <v>bvallejo@mineducacion.gov.co</v>
          </cell>
          <cell r="AJ349">
            <v>180</v>
          </cell>
          <cell r="AK349">
            <v>0</v>
          </cell>
          <cell r="AL349">
            <v>0</v>
          </cell>
        </row>
        <row r="350">
          <cell r="A350">
            <v>4437</v>
          </cell>
          <cell r="B350" t="str">
            <v>Todos por un Nuevo País</v>
          </cell>
          <cell r="C350" t="str">
            <v>Movilidad social</v>
          </cell>
          <cell r="D350" t="str">
            <v>Cerrar la brecha en el acceso y la calidad de la educación, para mejorar la formación de capital humano, incrementar la movilidad social y fomentar la construcción de ciudadanía.</v>
          </cell>
          <cell r="E350" t="str">
            <v>Educación</v>
          </cell>
          <cell r="F350" t="str">
            <v>MINEDUCACION</v>
          </cell>
          <cell r="G350" t="str">
            <v>Mejoramiento de la Calidad en educación primaria, básica y media</v>
          </cell>
          <cell r="H350">
            <v>4437</v>
          </cell>
          <cell r="I350" t="str">
            <v>Porcentaje de estudiantes en establecimientos focalizados por el Programa Todos a Aprender en niveles Satisfactorio y Avanzado en pruebas de Matemáticas SABER 5</v>
          </cell>
          <cell r="J350" t="str">
            <v>Gestión</v>
          </cell>
          <cell r="K350" t="str">
            <v>Sectorial</v>
          </cell>
          <cell r="L350" t="str">
            <v>SI</v>
          </cell>
          <cell r="M350" t="str">
            <v>SI</v>
          </cell>
          <cell r="N350" t="str">
            <v>NO</v>
          </cell>
          <cell r="O350" t="str">
            <v>SI</v>
          </cell>
          <cell r="P350" t="str">
            <v>Porcentaje</v>
          </cell>
          <cell r="Q350" t="str">
            <v>Anual</v>
          </cell>
          <cell r="R350" t="str">
            <v>Capacidad</v>
          </cell>
          <cell r="S350">
            <v>21.7</v>
          </cell>
          <cell r="T350">
            <v>23.8</v>
          </cell>
          <cell r="U350">
            <v>25.8</v>
          </cell>
          <cell r="V350">
            <v>27.9</v>
          </cell>
          <cell r="W350">
            <v>29.9</v>
          </cell>
          <cell r="X350">
            <v>29.9</v>
          </cell>
          <cell r="Y350">
            <v>0</v>
          </cell>
          <cell r="Z350">
            <v>0</v>
          </cell>
          <cell r="AA350">
            <v>0</v>
          </cell>
          <cell r="AB350">
            <v>0</v>
          </cell>
          <cell r="AC350">
            <v>0</v>
          </cell>
          <cell r="AD350">
            <v>0</v>
          </cell>
          <cell r="AE350" t="str">
            <v>Se evidencia un incremento respecto a la línea base de 2,23 puntos porcentuales. Con respecto a la meta, se evidencia un cumplimiento superior en 0,1 puntos respecto a la meta establecida para 2015. No se reporta en la plataforma reporte cuantitativo porq</v>
          </cell>
          <cell r="AF350">
            <v>42490.208333333299</v>
          </cell>
          <cell r="AG350">
            <v>42500.744328784698</v>
          </cell>
          <cell r="AH350" t="str">
            <v>Beatriz Helena Vallejo Reyes</v>
          </cell>
          <cell r="AI350" t="str">
            <v>bvallejo@mineducacion.gov.co</v>
          </cell>
          <cell r="AJ350">
            <v>0</v>
          </cell>
          <cell r="AK350">
            <v>0</v>
          </cell>
          <cell r="AL350">
            <v>0</v>
          </cell>
        </row>
        <row r="351">
          <cell r="A351">
            <v>4438</v>
          </cell>
          <cell r="B351" t="str">
            <v>Todos por un Nuevo País</v>
          </cell>
          <cell r="C351" t="str">
            <v>Movilidad social</v>
          </cell>
          <cell r="D351" t="str">
            <v>Cerrar la brecha en el acceso y la calidad de la educación, para mejorar la formación de capital humano, incrementar la movilidad social y fomentar la construcción de ciudadanía.</v>
          </cell>
          <cell r="E351" t="str">
            <v>Educación</v>
          </cell>
          <cell r="F351" t="str">
            <v>MINEDUCACION</v>
          </cell>
          <cell r="G351" t="str">
            <v>Mejoramiento de la Calidad en educación primaria, básica y media</v>
          </cell>
          <cell r="H351">
            <v>4438</v>
          </cell>
          <cell r="I351" t="str">
            <v>Docentes por tutor en el programa Todos a Aprender</v>
          </cell>
          <cell r="J351" t="str">
            <v>Resultado</v>
          </cell>
          <cell r="K351" t="str">
            <v>Sectorial</v>
          </cell>
          <cell r="L351" t="str">
            <v>SI</v>
          </cell>
          <cell r="M351" t="str">
            <v>SI</v>
          </cell>
          <cell r="N351" t="str">
            <v>NO</v>
          </cell>
          <cell r="O351" t="str">
            <v>SI</v>
          </cell>
          <cell r="P351" t="str">
            <v>Razon</v>
          </cell>
          <cell r="Q351" t="str">
            <v>Anual</v>
          </cell>
          <cell r="R351" t="str">
            <v>Reducción</v>
          </cell>
          <cell r="S351">
            <v>27</v>
          </cell>
          <cell r="T351">
            <v>26</v>
          </cell>
          <cell r="U351">
            <v>24</v>
          </cell>
          <cell r="V351">
            <v>22</v>
          </cell>
          <cell r="W351">
            <v>20</v>
          </cell>
          <cell r="X351">
            <v>20</v>
          </cell>
          <cell r="Y351">
            <v>0</v>
          </cell>
          <cell r="Z351">
            <v>0</v>
          </cell>
          <cell r="AA351">
            <v>0</v>
          </cell>
          <cell r="AB351">
            <v>0</v>
          </cell>
          <cell r="AC351">
            <v>0</v>
          </cell>
          <cell r="AD351">
            <v>0</v>
          </cell>
          <cell r="AE351" t="str">
            <v>Con respecto al corte anterior, el número de docentes por tutor se redujo dado que se culminó el proceso de vinculación de tutores. En este momento, el programa cuenta con el 99% de los tutores aprobados, cumpliendo con la meta establecida para este indic</v>
          </cell>
          <cell r="AF351">
            <v>42460.208333333299</v>
          </cell>
          <cell r="AG351">
            <v>42472.986115821797</v>
          </cell>
          <cell r="AH351" t="str">
            <v>Beatriz Helena Vallejo Reyes</v>
          </cell>
          <cell r="AI351" t="str">
            <v>bvallejo@mineducacion.gov.co</v>
          </cell>
          <cell r="AJ351">
            <v>0</v>
          </cell>
          <cell r="AK351">
            <v>0</v>
          </cell>
          <cell r="AL351">
            <v>0</v>
          </cell>
        </row>
        <row r="352">
          <cell r="A352">
            <v>4445</v>
          </cell>
          <cell r="B352" t="str">
            <v>Todos por un Nuevo País</v>
          </cell>
          <cell r="C352" t="str">
            <v>Movilidad social</v>
          </cell>
          <cell r="D352" t="str">
            <v>Cerrar la brecha en el acceso y la calidad de la educación, para mejorar la formación de capital humano, incrementar la movilidad social y fomentar la construcción de ciudadanía.</v>
          </cell>
          <cell r="E352" t="str">
            <v>Educación</v>
          </cell>
          <cell r="F352" t="str">
            <v>MINEDUCACION</v>
          </cell>
          <cell r="G352" t="str">
            <v>Mejoramiento de la Calidad en educación primaria, básica y media</v>
          </cell>
          <cell r="H352">
            <v>4445</v>
          </cell>
          <cell r="I352" t="str">
            <v>Porcentaje de docentes que entran al magisterio que se encuentran en los quintiles superiores (4 y 5) de las pruebas SABER PRO en Razonamiento Cuantitativo</v>
          </cell>
          <cell r="J352" t="str">
            <v>Resultado</v>
          </cell>
          <cell r="K352" t="str">
            <v>Sectorial</v>
          </cell>
          <cell r="L352" t="str">
            <v>SI</v>
          </cell>
          <cell r="M352" t="str">
            <v>SI</v>
          </cell>
          <cell r="N352" t="str">
            <v>NO</v>
          </cell>
          <cell r="O352" t="str">
            <v>SI</v>
          </cell>
          <cell r="P352" t="str">
            <v>Porcentaje</v>
          </cell>
          <cell r="Q352" t="str">
            <v>Anual</v>
          </cell>
          <cell r="R352" t="str">
            <v>Capacidad</v>
          </cell>
          <cell r="S352">
            <v>37.1</v>
          </cell>
          <cell r="T352">
            <v>38.853999999999999</v>
          </cell>
          <cell r="U352">
            <v>40.622999999999998</v>
          </cell>
          <cell r="V352">
            <v>42.392000000000003</v>
          </cell>
          <cell r="W352">
            <v>45</v>
          </cell>
          <cell r="X352">
            <v>45</v>
          </cell>
          <cell r="Y352">
            <v>0</v>
          </cell>
          <cell r="Z352">
            <v>0</v>
          </cell>
          <cell r="AA352">
            <v>0</v>
          </cell>
          <cell r="AB352">
            <v>0</v>
          </cell>
          <cell r="AC352">
            <v>0</v>
          </cell>
          <cell r="AD352">
            <v>0</v>
          </cell>
          <cell r="AE352"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2">
            <v>42490.208333333299</v>
          </cell>
          <cell r="AG352">
            <v>42494.758092361102</v>
          </cell>
          <cell r="AH352" t="str">
            <v>Hector Julio Flechas</v>
          </cell>
          <cell r="AI352" t="str">
            <v>HFlechas@mineducacion.gov.co</v>
          </cell>
          <cell r="AJ352">
            <v>180</v>
          </cell>
          <cell r="AK352">
            <v>0</v>
          </cell>
          <cell r="AL352">
            <v>0</v>
          </cell>
        </row>
        <row r="353">
          <cell r="A353">
            <v>4446</v>
          </cell>
          <cell r="B353" t="str">
            <v>Todos por un Nuevo País</v>
          </cell>
          <cell r="C353" t="str">
            <v>Movilidad social</v>
          </cell>
          <cell r="D353" t="str">
            <v>Cerrar la brecha en el acceso y la calidad de la educación, para mejorar la formación de capital humano, incrementar la movilidad social y fomentar la construcción de ciudadanía.</v>
          </cell>
          <cell r="E353" t="str">
            <v>Educación</v>
          </cell>
          <cell r="F353" t="str">
            <v>MINEDUCACION</v>
          </cell>
          <cell r="G353" t="str">
            <v>Mejoramiento de la Calidad en educación primaria, básica y media</v>
          </cell>
          <cell r="H353">
            <v>4446</v>
          </cell>
          <cell r="I353" t="str">
            <v>Porcentaje de docentes que entran al magisterio que se encuentran en los quintiles superiores (4 y 5) de las pruebas SABER PRO en Lectura Crítica</v>
          </cell>
          <cell r="J353" t="str">
            <v>Resultado</v>
          </cell>
          <cell r="K353" t="str">
            <v>Sectorial</v>
          </cell>
          <cell r="L353" t="str">
            <v>SI</v>
          </cell>
          <cell r="M353" t="str">
            <v>SI</v>
          </cell>
          <cell r="N353" t="str">
            <v>NO</v>
          </cell>
          <cell r="O353" t="str">
            <v>SI</v>
          </cell>
          <cell r="P353" t="str">
            <v>Porcentaje</v>
          </cell>
          <cell r="Q353" t="str">
            <v>Anual</v>
          </cell>
          <cell r="R353" t="str">
            <v>Capacidad</v>
          </cell>
          <cell r="S353">
            <v>35.700000000000003</v>
          </cell>
          <cell r="T353">
            <v>37.384999999999998</v>
          </cell>
          <cell r="U353">
            <v>39.087000000000003</v>
          </cell>
          <cell r="V353">
            <v>40.789000000000001</v>
          </cell>
          <cell r="W353">
            <v>42</v>
          </cell>
          <cell r="X353">
            <v>42</v>
          </cell>
          <cell r="Y353">
            <v>0</v>
          </cell>
          <cell r="Z353">
            <v>0</v>
          </cell>
          <cell r="AA353">
            <v>0</v>
          </cell>
          <cell r="AB353">
            <v>0</v>
          </cell>
          <cell r="AC353">
            <v>0</v>
          </cell>
          <cell r="AD353">
            <v>0</v>
          </cell>
          <cell r="AE353"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3">
            <v>42490.208333333299</v>
          </cell>
          <cell r="AG353">
            <v>42494.757832638898</v>
          </cell>
          <cell r="AH353" t="str">
            <v>Hector Julio Flechas</v>
          </cell>
          <cell r="AI353" t="str">
            <v>HFlechas@mineducacion.gov.co</v>
          </cell>
          <cell r="AJ353">
            <v>180</v>
          </cell>
          <cell r="AK353">
            <v>0</v>
          </cell>
          <cell r="AL353">
            <v>0</v>
          </cell>
        </row>
        <row r="354">
          <cell r="A354">
            <v>5163</v>
          </cell>
          <cell r="B354" t="str">
            <v>Todos por un Nuevo País</v>
          </cell>
          <cell r="C354" t="str">
            <v>Movilidad social</v>
          </cell>
          <cell r="D354" t="str">
            <v>Cerrar la brecha en el acceso y la calidad de la educación, para mejorar la formación de capital humano, incrementar la movilidad social y fomentar la construcción de ciudadanía.</v>
          </cell>
          <cell r="E354" t="str">
            <v>Educación</v>
          </cell>
          <cell r="F354" t="str">
            <v>MINEDUCACION</v>
          </cell>
          <cell r="G354" t="str">
            <v>Mejoramiento de la Calidad en educación primaria, básica y media</v>
          </cell>
          <cell r="H354">
            <v>5163</v>
          </cell>
          <cell r="I354" t="str">
            <v>Número de estudiantes en el sector oficial con jornada única</v>
          </cell>
          <cell r="J354" t="str">
            <v>Producto</v>
          </cell>
          <cell r="K354" t="str">
            <v>Sectorial</v>
          </cell>
          <cell r="L354" t="str">
            <v>NO</v>
          </cell>
          <cell r="M354" t="str">
            <v>SI</v>
          </cell>
          <cell r="N354" t="str">
            <v>NO</v>
          </cell>
          <cell r="O354" t="str">
            <v>SI</v>
          </cell>
          <cell r="P354" t="str">
            <v>Estudiantes</v>
          </cell>
          <cell r="Q354" t="str">
            <v>Trimestral</v>
          </cell>
          <cell r="R354" t="str">
            <v>Capacidad</v>
          </cell>
          <cell r="S354">
            <v>0</v>
          </cell>
          <cell r="T354">
            <v>305516.08</v>
          </cell>
          <cell r="U354">
            <v>687411.18</v>
          </cell>
          <cell r="V354">
            <v>1527580.4</v>
          </cell>
          <cell r="W354">
            <v>2300000</v>
          </cell>
          <cell r="X354">
            <v>2300000</v>
          </cell>
          <cell r="Y354">
            <v>0</v>
          </cell>
          <cell r="Z354">
            <v>0</v>
          </cell>
          <cell r="AA354">
            <v>0</v>
          </cell>
          <cell r="AB354">
            <v>0</v>
          </cell>
          <cell r="AC354">
            <v>42460.208333333299</v>
          </cell>
          <cell r="AD354">
            <v>42500.486558912002</v>
          </cell>
          <cell r="AE354" t="str">
            <v>Se realizó el lanzamiento de la segunda convocatoria para la implementación de la Jornada Única donde se invitó a los alcaldes, gobernadores y rectores de los establecimientos educativos a participar de manera activa, presentando propuestas para implement</v>
          </cell>
          <cell r="AF354">
            <v>42460.208333333299</v>
          </cell>
          <cell r="AG354">
            <v>42500.4865587616</v>
          </cell>
          <cell r="AH354" t="str">
            <v>Beatriz Helena Vallejo Reyes</v>
          </cell>
          <cell r="AI354" t="str">
            <v>bvallejo@mineducacion.gov.co</v>
          </cell>
          <cell r="AJ354">
            <v>180</v>
          </cell>
          <cell r="AK354">
            <v>42551.208333333299</v>
          </cell>
          <cell r="AL354">
            <v>-223</v>
          </cell>
        </row>
        <row r="355">
          <cell r="A355">
            <v>4452</v>
          </cell>
          <cell r="B355" t="str">
            <v>Todos por un Nuevo País</v>
          </cell>
          <cell r="C355" t="str">
            <v>Movilidad social</v>
          </cell>
          <cell r="D355" t="str">
            <v>Cerrar la brecha en el acceso y la calidad de la educación, para mejorar la formación de capital humano, incrementar la movilidad social y fomentar la construcción de ciudadanía.</v>
          </cell>
          <cell r="E355" t="str">
            <v>Educación</v>
          </cell>
          <cell r="F355" t="str">
            <v>MINEDUCACION</v>
          </cell>
          <cell r="G355" t="str">
            <v>Mejoramiento de la Calidad en educación primaria, básica y media</v>
          </cell>
          <cell r="H355">
            <v>4452</v>
          </cell>
          <cell r="I355" t="str">
            <v>Porcentaje de docentes oficiales de educación preescolar, básica y media con formación de postgrado</v>
          </cell>
          <cell r="J355" t="str">
            <v>Producto</v>
          </cell>
          <cell r="K355" t="str">
            <v>Sectorial</v>
          </cell>
          <cell r="L355" t="str">
            <v>SI</v>
          </cell>
          <cell r="M355" t="str">
            <v>SI</v>
          </cell>
          <cell r="N355" t="str">
            <v>NO</v>
          </cell>
          <cell r="O355" t="str">
            <v>SI</v>
          </cell>
          <cell r="P355" t="str">
            <v>Porcentaje</v>
          </cell>
          <cell r="Q355" t="str">
            <v>Anual</v>
          </cell>
          <cell r="R355" t="str">
            <v>Capacidad</v>
          </cell>
          <cell r="S355">
            <v>316</v>
          </cell>
          <cell r="T355">
            <v>32</v>
          </cell>
          <cell r="U355">
            <v>33</v>
          </cell>
          <cell r="V355">
            <v>36.6</v>
          </cell>
          <cell r="W355">
            <v>38</v>
          </cell>
          <cell r="X355">
            <v>38</v>
          </cell>
          <cell r="Y355">
            <v>0</v>
          </cell>
          <cell r="Z355">
            <v>0</v>
          </cell>
          <cell r="AA355">
            <v>0</v>
          </cell>
          <cell r="AB355">
            <v>0</v>
          </cell>
          <cell r="AC355">
            <v>0</v>
          </cell>
          <cell r="AD355">
            <v>0</v>
          </cell>
          <cell r="AE355" t="str">
            <v>El Ministerio de Educación, en desarrollo del Programa Becas para Excelencia, a través de la Convocatoria 2016-II, registró 8660 docentes candidatos para acceder a formación de postgrado.</v>
          </cell>
          <cell r="AF355">
            <v>42490.208333333299</v>
          </cell>
          <cell r="AG355">
            <v>42496.488977048597</v>
          </cell>
          <cell r="AH355" t="str">
            <v>Beatriz Helena Vallejo Reyes</v>
          </cell>
          <cell r="AI355" t="str">
            <v>bvallejo@mineducacion.gov.co</v>
          </cell>
          <cell r="AJ355">
            <v>180</v>
          </cell>
          <cell r="AK355">
            <v>0</v>
          </cell>
          <cell r="AL355">
            <v>0</v>
          </cell>
        </row>
        <row r="356">
          <cell r="A356">
            <v>4467</v>
          </cell>
          <cell r="B356" t="str">
            <v>Todos por un Nuevo País</v>
          </cell>
          <cell r="C356" t="str">
            <v>Movilidad social</v>
          </cell>
          <cell r="D356" t="str">
            <v>Cerrar la brecha en el acceso y la calidad de la educación, para mejorar la formación de capital humano, incrementar la movilidad social y fomentar la construcción de ciudadanía.</v>
          </cell>
          <cell r="E356" t="str">
            <v>Educación</v>
          </cell>
          <cell r="F356" t="str">
            <v>MINEDUCACION</v>
          </cell>
          <cell r="G356" t="str">
            <v>Mejoramiento de la Calidad en educación primaria, básica y media</v>
          </cell>
          <cell r="H356">
            <v>4467</v>
          </cell>
          <cell r="I356" t="str">
            <v>Docentes de inglés del sector oficial evaluados con nivel B2 o superior de acuerdo a los niveles del Marco Común Europeo de Referencia</v>
          </cell>
          <cell r="J356" t="str">
            <v>Gestión</v>
          </cell>
          <cell r="K356" t="str">
            <v>Sectorial</v>
          </cell>
          <cell r="L356" t="str">
            <v>SI</v>
          </cell>
          <cell r="M356" t="str">
            <v>SI</v>
          </cell>
          <cell r="N356" t="str">
            <v>NO</v>
          </cell>
          <cell r="O356" t="str">
            <v>SI</v>
          </cell>
          <cell r="P356" t="str">
            <v>Porcentaje</v>
          </cell>
          <cell r="Q356" t="str">
            <v>Anual</v>
          </cell>
          <cell r="R356" t="str">
            <v>Capacidad</v>
          </cell>
          <cell r="S356">
            <v>0</v>
          </cell>
          <cell r="T356">
            <v>5</v>
          </cell>
          <cell r="U356">
            <v>9</v>
          </cell>
          <cell r="V356">
            <v>15</v>
          </cell>
          <cell r="W356">
            <v>22</v>
          </cell>
          <cell r="X356">
            <v>22</v>
          </cell>
          <cell r="Y356">
            <v>0</v>
          </cell>
          <cell r="Z356">
            <v>0</v>
          </cell>
          <cell r="AA356">
            <v>0</v>
          </cell>
          <cell r="AB356">
            <v>0</v>
          </cell>
          <cell r="AC356">
            <v>0</v>
          </cell>
          <cell r="AD356">
            <v>0</v>
          </cell>
          <cell r="AE356" t="str">
            <v>Durante el mes de Abril, se crearon 1.289 Licencias para las Pruebas APTIS 1.289 para docentes de inglés del sector oficial. Se programaron 537 pruebas en total, presentadas durante las tres primeras semanas del mes. Se presentó el 73% y el 27% se registr</v>
          </cell>
          <cell r="AF356">
            <v>42490.208333333299</v>
          </cell>
          <cell r="AG356">
            <v>42494.448359641203</v>
          </cell>
          <cell r="AH356" t="str">
            <v>Beatriz Helena Vallejo Reyes</v>
          </cell>
          <cell r="AI356" t="str">
            <v>bvallejo@mineducacion.gov.co</v>
          </cell>
          <cell r="AJ356">
            <v>90</v>
          </cell>
          <cell r="AK356">
            <v>0</v>
          </cell>
          <cell r="AL356">
            <v>0</v>
          </cell>
        </row>
        <row r="357">
          <cell r="A357">
            <v>4468</v>
          </cell>
          <cell r="B357" t="str">
            <v>Todos por un Nuevo País</v>
          </cell>
          <cell r="C357" t="str">
            <v>Movilidad social</v>
          </cell>
          <cell r="D357" t="str">
            <v>Cerrar la brecha en el acceso y la calidad de la educación, para mejorar la formación de capital humano, incrementar la movilidad social y fomentar la construcción de ciudadanía.</v>
          </cell>
          <cell r="E357" t="str">
            <v>Educación</v>
          </cell>
          <cell r="F357" t="str">
            <v>MINEDUCACION</v>
          </cell>
          <cell r="G357" t="str">
            <v>Mejoramiento de la Calidad en educación primaria, básica y media</v>
          </cell>
          <cell r="H357">
            <v>4468</v>
          </cell>
          <cell r="I357" t="str">
            <v>Docentes formados en inglés</v>
          </cell>
          <cell r="J357" t="str">
            <v>Producto</v>
          </cell>
          <cell r="K357" t="str">
            <v>Sectorial</v>
          </cell>
          <cell r="L357" t="str">
            <v>SI</v>
          </cell>
          <cell r="M357" t="str">
            <v>SI</v>
          </cell>
          <cell r="N357" t="str">
            <v>NO</v>
          </cell>
          <cell r="O357" t="str">
            <v>SI</v>
          </cell>
          <cell r="P357" t="str">
            <v>Docentes</v>
          </cell>
          <cell r="Q357" t="str">
            <v>Anual</v>
          </cell>
          <cell r="R357" t="str">
            <v>Acumulado</v>
          </cell>
          <cell r="S357">
            <v>4293</v>
          </cell>
          <cell r="T357">
            <v>1000</v>
          </cell>
          <cell r="U357">
            <v>2335</v>
          </cell>
          <cell r="V357">
            <v>2367</v>
          </cell>
          <cell r="W357">
            <v>2298</v>
          </cell>
          <cell r="X357">
            <v>8000</v>
          </cell>
          <cell r="Y357">
            <v>0</v>
          </cell>
          <cell r="Z357">
            <v>0</v>
          </cell>
          <cell r="AA357">
            <v>0</v>
          </cell>
          <cell r="AB357">
            <v>0</v>
          </cell>
          <cell r="AC357">
            <v>0</v>
          </cell>
          <cell r="AD357">
            <v>0</v>
          </cell>
          <cell r="AE357" t="str">
            <v>En el mes de abril se realizaron 10 talleres de encuentros regionales del programa Formadores Nativos Extranjeros a los cuales asistieron 924 personas (501 Nativos y 410 Docentes de inglés) pertenecientes a las 42 Secretarías de Educación focalizadas. Est</v>
          </cell>
          <cell r="AF357">
            <v>42490.208333333299</v>
          </cell>
          <cell r="AG357">
            <v>42494.441545983798</v>
          </cell>
          <cell r="AH357" t="str">
            <v>Beatriz Helena Vallejo Reyes</v>
          </cell>
          <cell r="AI357" t="str">
            <v>bvallejo@mineducacion.gov.co</v>
          </cell>
          <cell r="AJ357">
            <v>0</v>
          </cell>
          <cell r="AK357">
            <v>0</v>
          </cell>
          <cell r="AL357">
            <v>0</v>
          </cell>
        </row>
        <row r="358">
          <cell r="A358">
            <v>5158</v>
          </cell>
          <cell r="B358" t="str">
            <v>Todos por un Nuevo País</v>
          </cell>
          <cell r="C358" t="str">
            <v>Movilidad social</v>
          </cell>
          <cell r="D358" t="str">
            <v>Cerrar la brecha en el acceso y la calidad de la educación, para mejorar la formación de capital humano, incrementar la movilidad social y fomentar la construcción de ciudadanía.</v>
          </cell>
          <cell r="E358" t="str">
            <v>Educación</v>
          </cell>
          <cell r="F358" t="str">
            <v>MINEDUCACION</v>
          </cell>
          <cell r="G358" t="str">
            <v>Mejoramiento de la Calidad en educación primaria, básica y media</v>
          </cell>
          <cell r="H358">
            <v>5158</v>
          </cell>
          <cell r="I358" t="str">
            <v>Tutores vinculados al Programa Todos a Aprender 2.0</v>
          </cell>
          <cell r="J358" t="str">
            <v>Producto</v>
          </cell>
          <cell r="K358" t="str">
            <v>Sectorial</v>
          </cell>
          <cell r="L358" t="str">
            <v>NO</v>
          </cell>
          <cell r="M358" t="str">
            <v>NO</v>
          </cell>
          <cell r="N358" t="str">
            <v>NO</v>
          </cell>
          <cell r="O358" t="str">
            <v>SI</v>
          </cell>
          <cell r="P358" t="str">
            <v>Tutores</v>
          </cell>
          <cell r="Q358" t="str">
            <v>Bimestral</v>
          </cell>
          <cell r="R358" t="str">
            <v>Capacidad</v>
          </cell>
          <cell r="S358">
            <v>2889</v>
          </cell>
          <cell r="T358">
            <v>3400</v>
          </cell>
          <cell r="U358">
            <v>3700</v>
          </cell>
          <cell r="V358">
            <v>4000</v>
          </cell>
          <cell r="W358">
            <v>4350</v>
          </cell>
          <cell r="X358">
            <v>4350</v>
          </cell>
          <cell r="Y358">
            <v>3972</v>
          </cell>
          <cell r="Z358">
            <v>100</v>
          </cell>
          <cell r="AA358">
            <v>3972</v>
          </cell>
          <cell r="AB358">
            <v>74.126999999999995</v>
          </cell>
          <cell r="AC358">
            <v>42429.208333333299</v>
          </cell>
          <cell r="AD358">
            <v>42500.485415972202</v>
          </cell>
          <cell r="AE358" t="str">
            <v>El programa culminó el proceso de vinculación de tutores. Las vinculaciones futuras serán marginales y en ningún caso superaran un techo de 4.000. Las vinculaciones marginales están atadas al proceso de rotación normal del programa.</v>
          </cell>
          <cell r="AF358">
            <v>42490.208333333299</v>
          </cell>
          <cell r="AG358">
            <v>42494.417075463003</v>
          </cell>
          <cell r="AH358" t="str">
            <v>Beatriz Helena Vallejo Reyes</v>
          </cell>
          <cell r="AI358" t="str">
            <v>bvallejo@mineducacion.gov.co</v>
          </cell>
          <cell r="AJ358">
            <v>0</v>
          </cell>
          <cell r="AK358">
            <v>42489.208333333299</v>
          </cell>
          <cell r="AL358">
            <v>18</v>
          </cell>
        </row>
        <row r="359">
          <cell r="A359">
            <v>5160</v>
          </cell>
          <cell r="B359" t="str">
            <v>Todos por un Nuevo País</v>
          </cell>
          <cell r="C359" t="str">
            <v>Movilidad social</v>
          </cell>
          <cell r="D359" t="str">
            <v>Cerrar la brecha en el acceso y la calidad de la educación, para mejorar la formación de capital humano, incrementar la movilidad social y fomentar la construcción de ciudadanía.</v>
          </cell>
          <cell r="E359" t="str">
            <v>Educación</v>
          </cell>
          <cell r="F359" t="str">
            <v>MINEDUCACION</v>
          </cell>
          <cell r="G359" t="str">
            <v>Mejoramiento de la Calidad en educación primaria, básica y media</v>
          </cell>
          <cell r="H359">
            <v>5160</v>
          </cell>
          <cell r="I359" t="str">
            <v>Índice sintético de calidad educativa Primaria</v>
          </cell>
          <cell r="J359" t="str">
            <v>Resultado</v>
          </cell>
          <cell r="K359" t="str">
            <v>Sectorial</v>
          </cell>
          <cell r="L359" t="str">
            <v>NO</v>
          </cell>
          <cell r="M359" t="str">
            <v>NO</v>
          </cell>
          <cell r="N359" t="str">
            <v>NO</v>
          </cell>
          <cell r="O359" t="str">
            <v>SI</v>
          </cell>
          <cell r="P359" t="str">
            <v>Índice</v>
          </cell>
          <cell r="Q359" t="str">
            <v>Anual</v>
          </cell>
          <cell r="R359" t="str">
            <v>Capacidad</v>
          </cell>
          <cell r="S359">
            <v>5.07</v>
          </cell>
          <cell r="T359">
            <v>5.0709999999999997</v>
          </cell>
          <cell r="U359">
            <v>5.2450000000000001</v>
          </cell>
          <cell r="V359">
            <v>5.4009999999999998</v>
          </cell>
          <cell r="W359">
            <v>5.609</v>
          </cell>
          <cell r="X359">
            <v>5.609</v>
          </cell>
          <cell r="Y359">
            <v>0</v>
          </cell>
          <cell r="Z359">
            <v>0</v>
          </cell>
          <cell r="AA359">
            <v>0</v>
          </cell>
          <cell r="AB359">
            <v>0</v>
          </cell>
          <cell r="AC359">
            <v>0</v>
          </cell>
          <cell r="AD359">
            <v>0</v>
          </cell>
          <cell r="AE359" t="str">
            <v>El resultado del ISCE Primaria correspondiente a las pruebas presentadas durante 2016 que aún no se encuentran disponibles, estas se publican en 2017. Los resultados cuantitativos de 2015 ya fueron registrados a diciembre de ese año con un total de 5,42 s</v>
          </cell>
          <cell r="AF359">
            <v>42490.208333333299</v>
          </cell>
          <cell r="AG359">
            <v>42500.744860300903</v>
          </cell>
          <cell r="AH359" t="str">
            <v>Beatriz Helena Vallejo Reyes</v>
          </cell>
          <cell r="AI359" t="str">
            <v>bvallejo@mineducacion.gov.co</v>
          </cell>
          <cell r="AJ359">
            <v>0</v>
          </cell>
          <cell r="AK359">
            <v>0</v>
          </cell>
          <cell r="AL359">
            <v>0</v>
          </cell>
        </row>
        <row r="360">
          <cell r="A360">
            <v>5162</v>
          </cell>
          <cell r="B360" t="str">
            <v>Todos por un Nuevo País</v>
          </cell>
          <cell r="C360" t="str">
            <v>Movilidad social</v>
          </cell>
          <cell r="D360" t="str">
            <v>Cerrar la brecha en el acceso y la calidad de la educación, para mejorar la formación de capital humano, incrementar la movilidad social y fomentar la construcción de ciudadanía.</v>
          </cell>
          <cell r="E360" t="str">
            <v>Educación</v>
          </cell>
          <cell r="F360" t="str">
            <v>MINEDUCACION</v>
          </cell>
          <cell r="G360" t="str">
            <v>Mejoramiento de la Calidad en educación primaria, básica y media</v>
          </cell>
          <cell r="H360">
            <v>5162</v>
          </cell>
          <cell r="I360" t="str">
            <v>Número de colegios oficiales en las categorias A+, A y B en las pruebas SABER 11</v>
          </cell>
          <cell r="J360" t="str">
            <v>Resultado</v>
          </cell>
          <cell r="K360" t="str">
            <v>Sectorial</v>
          </cell>
          <cell r="L360" t="str">
            <v>NO</v>
          </cell>
          <cell r="M360" t="str">
            <v>SI</v>
          </cell>
          <cell r="N360" t="str">
            <v>NO</v>
          </cell>
          <cell r="O360" t="str">
            <v>SI</v>
          </cell>
          <cell r="P360" t="str">
            <v>Colegios oficiales</v>
          </cell>
          <cell r="Q360" t="str">
            <v>Anual</v>
          </cell>
          <cell r="R360" t="str">
            <v>Capacidad</v>
          </cell>
          <cell r="S360">
            <v>2012</v>
          </cell>
          <cell r="T360">
            <v>2109</v>
          </cell>
          <cell r="U360">
            <v>2230</v>
          </cell>
          <cell r="V360">
            <v>2545</v>
          </cell>
          <cell r="W360">
            <v>2720</v>
          </cell>
          <cell r="X360">
            <v>2720</v>
          </cell>
          <cell r="Y360">
            <v>0</v>
          </cell>
          <cell r="Z360">
            <v>0</v>
          </cell>
          <cell r="AA360">
            <v>0</v>
          </cell>
          <cell r="AB360">
            <v>0</v>
          </cell>
          <cell r="AC360">
            <v>0</v>
          </cell>
          <cell r="AD360">
            <v>0</v>
          </cell>
          <cell r="AE360" t="str">
            <v xml:space="preserve">El 13 de marzo se realizó la aplicación de Calendario B, la cual refiere al 20% de la población que se evaluará en el 2016. Se contará con estos resultados aproximadamente al inicio de mayo. </v>
          </cell>
          <cell r="AF360">
            <v>42460.208333333299</v>
          </cell>
          <cell r="AG360">
            <v>42494.395392013903</v>
          </cell>
          <cell r="AH360" t="str">
            <v>Beatriz Helena Vallejo Reyes</v>
          </cell>
          <cell r="AI360" t="str">
            <v>bvallejo@mineducacion.gov.co</v>
          </cell>
          <cell r="AJ360">
            <v>180</v>
          </cell>
          <cell r="AK360">
            <v>0</v>
          </cell>
          <cell r="AL360">
            <v>0</v>
          </cell>
        </row>
        <row r="361">
          <cell r="A361">
            <v>4448</v>
          </cell>
          <cell r="B361" t="str">
            <v>Todos por un Nuevo País</v>
          </cell>
          <cell r="C361" t="str">
            <v>Movilidad social</v>
          </cell>
          <cell r="D361" t="str">
            <v>Cerrar la brecha en el acceso y la calidad de la educación, para mejorar la formación de capital humano, incrementar la movilidad social y fomentar la construcción de ciudadanía.</v>
          </cell>
          <cell r="E361" t="str">
            <v>Educación</v>
          </cell>
          <cell r="F361" t="str">
            <v>MINEDUCACION</v>
          </cell>
          <cell r="G361" t="str">
            <v>Mejoramiento de la Calidad en educación superior</v>
          </cell>
          <cell r="H361">
            <v>4448</v>
          </cell>
          <cell r="I361" t="str">
            <v>Porcentaje de programas de licenciatura con acreditación de alta calidad</v>
          </cell>
          <cell r="J361" t="str">
            <v>Gestión</v>
          </cell>
          <cell r="K361" t="str">
            <v>Sectorial</v>
          </cell>
          <cell r="L361" t="str">
            <v>SI</v>
          </cell>
          <cell r="M361" t="str">
            <v>NO</v>
          </cell>
          <cell r="N361" t="str">
            <v>NO</v>
          </cell>
          <cell r="O361" t="str">
            <v>SI</v>
          </cell>
          <cell r="P361" t="str">
            <v>Porcentaje</v>
          </cell>
          <cell r="Q361" t="str">
            <v>Trimestral</v>
          </cell>
          <cell r="R361" t="str">
            <v>Capacidad</v>
          </cell>
          <cell r="S361">
            <v>16.5</v>
          </cell>
          <cell r="T361">
            <v>25</v>
          </cell>
          <cell r="U361">
            <v>40</v>
          </cell>
          <cell r="V361">
            <v>60</v>
          </cell>
          <cell r="W361">
            <v>90</v>
          </cell>
          <cell r="X361">
            <v>90</v>
          </cell>
          <cell r="Y361">
            <v>17</v>
          </cell>
          <cell r="Z361">
            <v>2.1280000000000001</v>
          </cell>
          <cell r="AA361">
            <v>17</v>
          </cell>
          <cell r="AB361">
            <v>0.68</v>
          </cell>
          <cell r="AC361">
            <v>42460.208333333299</v>
          </cell>
          <cell r="AD361">
            <v>42500.676852083299</v>
          </cell>
          <cell r="AE361" t="str">
            <v>A la fecha de corte se tienen 88 programas acreditados sobre 494 de oferta total, lo que da un porcentaje de 17,8%. Adicionalmente hay 8 programas con concepto de acreditación (evaluados entre enero y abril) pendientes de resolución. El 9 de mayo vence la</v>
          </cell>
          <cell r="AF361">
            <v>42490.208333333299</v>
          </cell>
          <cell r="AG361">
            <v>42500.690728668997</v>
          </cell>
          <cell r="AH361" t="str">
            <v>Javier Andrés Rubio Saenz</v>
          </cell>
          <cell r="AI361" t="str">
            <v>jrubio@mineducacion.gov.co</v>
          </cell>
          <cell r="AJ361">
            <v>180</v>
          </cell>
          <cell r="AK361">
            <v>42551.208333333299</v>
          </cell>
          <cell r="AL361">
            <v>-223</v>
          </cell>
        </row>
        <row r="362">
          <cell r="A362">
            <v>4449</v>
          </cell>
          <cell r="B362" t="str">
            <v>Todos por un Nuevo País</v>
          </cell>
          <cell r="C362" t="str">
            <v>Movilidad social</v>
          </cell>
          <cell r="D362" t="str">
            <v>Cerrar la brecha en el acceso y la calidad de la educación, para mejorar la formación de capital humano, incrementar la movilidad social y fomentar la construcción de ciudadanía.</v>
          </cell>
          <cell r="E362" t="str">
            <v>Educación</v>
          </cell>
          <cell r="F362" t="str">
            <v>MINEDUCACION</v>
          </cell>
          <cell r="G362" t="str">
            <v>Mejoramiento de la Calidad en educación superior</v>
          </cell>
          <cell r="H362">
            <v>4449</v>
          </cell>
          <cell r="I362" t="str">
            <v>Porcentaje de estudiantes de licenciatura en nivel de desempeño alto (nivel 3) en pruebas de razonamiento cuantitativo de SABER PRO</v>
          </cell>
          <cell r="J362" t="str">
            <v>Resultado</v>
          </cell>
          <cell r="K362" t="str">
            <v>Sectorial</v>
          </cell>
          <cell r="L362" t="str">
            <v>SI</v>
          </cell>
          <cell r="M362" t="str">
            <v>SI</v>
          </cell>
          <cell r="N362" t="str">
            <v>NO</v>
          </cell>
          <cell r="O362" t="str">
            <v>SI</v>
          </cell>
          <cell r="P362" t="str">
            <v>Porcentaje</v>
          </cell>
          <cell r="Q362" t="str">
            <v>Anual</v>
          </cell>
          <cell r="R362" t="str">
            <v>Capacidad</v>
          </cell>
          <cell r="S362">
            <v>3.4</v>
          </cell>
          <cell r="T362">
            <v>4</v>
          </cell>
          <cell r="U362">
            <v>6</v>
          </cell>
          <cell r="V362">
            <v>9</v>
          </cell>
          <cell r="W362">
            <v>13.2</v>
          </cell>
          <cell r="X362">
            <v>13.2</v>
          </cell>
          <cell r="Y362">
            <v>0</v>
          </cell>
          <cell r="Z362">
            <v>0</v>
          </cell>
          <cell r="AA362">
            <v>0</v>
          </cell>
          <cell r="AB362">
            <v>0</v>
          </cell>
          <cell r="AC362">
            <v>0</v>
          </cell>
          <cell r="AD362">
            <v>0</v>
          </cell>
          <cell r="AE362">
            <v>0</v>
          </cell>
          <cell r="AF362">
            <v>0</v>
          </cell>
          <cell r="AG362">
            <v>0</v>
          </cell>
          <cell r="AH362" t="str">
            <v>Javier Andrés Rubio Saenz</v>
          </cell>
          <cell r="AI362" t="str">
            <v>jrubio@mineducacion.gov.co</v>
          </cell>
          <cell r="AJ362">
            <v>180</v>
          </cell>
          <cell r="AK362">
            <v>0</v>
          </cell>
          <cell r="AL362">
            <v>0</v>
          </cell>
        </row>
        <row r="363">
          <cell r="A363">
            <v>4450</v>
          </cell>
          <cell r="B363" t="str">
            <v>Todos por un Nuevo País</v>
          </cell>
          <cell r="C363" t="str">
            <v>Movilidad social</v>
          </cell>
          <cell r="D363" t="str">
            <v>Cerrar la brecha en el acceso y la calidad de la educación, para mejorar la formación de capital humano, incrementar la movilidad social y fomentar la construcción de ciudadanía.</v>
          </cell>
          <cell r="E363" t="str">
            <v>Educación</v>
          </cell>
          <cell r="F363" t="str">
            <v>MINEDUCACION</v>
          </cell>
          <cell r="G363" t="str">
            <v>Mejoramiento de la Calidad en educación superior</v>
          </cell>
          <cell r="H363">
            <v>4450</v>
          </cell>
          <cell r="I363" t="str">
            <v>Porcentaje de estudiantes de licenciatura en nivel de desempeño alto (nivel 3) en pruebas de lectura crítica de SABER PRO</v>
          </cell>
          <cell r="J363" t="str">
            <v>Resultado</v>
          </cell>
          <cell r="K363" t="str">
            <v>Sectorial</v>
          </cell>
          <cell r="L363" t="str">
            <v>SI</v>
          </cell>
          <cell r="M363" t="str">
            <v>SI</v>
          </cell>
          <cell r="N363" t="str">
            <v>NO</v>
          </cell>
          <cell r="O363" t="str">
            <v>SI</v>
          </cell>
          <cell r="P363" t="str">
            <v>Porcentaje</v>
          </cell>
          <cell r="Q363" t="str">
            <v>Anual</v>
          </cell>
          <cell r="R363" t="str">
            <v>Capacidad</v>
          </cell>
          <cell r="S363">
            <v>9.3000000000000007</v>
          </cell>
          <cell r="T363">
            <v>10.5</v>
          </cell>
          <cell r="U363">
            <v>12</v>
          </cell>
          <cell r="V363">
            <v>13</v>
          </cell>
          <cell r="W363">
            <v>14.7</v>
          </cell>
          <cell r="X363">
            <v>14.7</v>
          </cell>
          <cell r="Y363">
            <v>0</v>
          </cell>
          <cell r="Z363">
            <v>0</v>
          </cell>
          <cell r="AA363">
            <v>0</v>
          </cell>
          <cell r="AB363">
            <v>0</v>
          </cell>
          <cell r="AC363">
            <v>0</v>
          </cell>
          <cell r="AD363">
            <v>0</v>
          </cell>
          <cell r="AE363">
            <v>0</v>
          </cell>
          <cell r="AF363">
            <v>0</v>
          </cell>
          <cell r="AG363">
            <v>0</v>
          </cell>
          <cell r="AH363" t="str">
            <v>Javier Andrés Rubio Saenz</v>
          </cell>
          <cell r="AI363" t="str">
            <v>jrubio@mineducacion.gov.co</v>
          </cell>
          <cell r="AJ363">
            <v>180</v>
          </cell>
          <cell r="AK363">
            <v>0</v>
          </cell>
          <cell r="AL363">
            <v>0</v>
          </cell>
        </row>
        <row r="364">
          <cell r="A364">
            <v>4451</v>
          </cell>
          <cell r="B364" t="str">
            <v>Todos por un Nuevo País</v>
          </cell>
          <cell r="C364" t="str">
            <v>Movilidad social</v>
          </cell>
          <cell r="D364" t="str">
            <v>Cerrar la brecha en el acceso y la calidad de la educación, para mejorar la formación de capital humano, incrementar la movilidad social y fomentar la construcción de ciudadanía.</v>
          </cell>
          <cell r="E364" t="str">
            <v>Educación</v>
          </cell>
          <cell r="F364" t="str">
            <v>MINEDUCACION</v>
          </cell>
          <cell r="G364" t="str">
            <v>Mejoramiento de la Calidad en educación superior</v>
          </cell>
          <cell r="H364">
            <v>4451</v>
          </cell>
          <cell r="I364" t="str">
            <v>Porcentaje de personas que ingresan a programas de licenciatura que están entre los puestos del 1 a 400 de la prueba SABER 11</v>
          </cell>
          <cell r="J364" t="str">
            <v>Resultado</v>
          </cell>
          <cell r="K364" t="str">
            <v>Sectorial</v>
          </cell>
          <cell r="L364" t="str">
            <v>SI</v>
          </cell>
          <cell r="M364" t="str">
            <v>SI</v>
          </cell>
          <cell r="N364" t="str">
            <v>NO</v>
          </cell>
          <cell r="O364" t="str">
            <v>SI</v>
          </cell>
          <cell r="P364" t="str">
            <v>Porcentaje</v>
          </cell>
          <cell r="Q364" t="str">
            <v>Anual</v>
          </cell>
          <cell r="R364" t="str">
            <v>Capacidad</v>
          </cell>
          <cell r="S364">
            <v>53.1</v>
          </cell>
          <cell r="T364">
            <v>58.6</v>
          </cell>
          <cell r="U364">
            <v>64.099999999999994</v>
          </cell>
          <cell r="V364">
            <v>69.599999999999994</v>
          </cell>
          <cell r="W364">
            <v>75</v>
          </cell>
          <cell r="X364">
            <v>75</v>
          </cell>
          <cell r="Y364">
            <v>0</v>
          </cell>
          <cell r="Z364">
            <v>0</v>
          </cell>
          <cell r="AA364">
            <v>0</v>
          </cell>
          <cell r="AB364">
            <v>0</v>
          </cell>
          <cell r="AC364">
            <v>0</v>
          </cell>
          <cell r="AD364">
            <v>0</v>
          </cell>
          <cell r="AE364" t="str">
            <v>La base definitiva de personas que ingresan a programas de licenciatura del año 2015 estuvo lista el 31 de marzo y en este momento se está realizando el cruce de ésta con los resultados de SABER 11 (el cruce lo realiza Tecnología). El equipo de Planeación</v>
          </cell>
          <cell r="AF364">
            <v>42460.208333333299</v>
          </cell>
          <cell r="AG364">
            <v>42472.620845104197</v>
          </cell>
          <cell r="AH364" t="str">
            <v>Beatriz Helena Vallejo Reyes</v>
          </cell>
          <cell r="AI364" t="str">
            <v>bvallejo@mineducacion.gov.co</v>
          </cell>
          <cell r="AJ364">
            <v>180</v>
          </cell>
          <cell r="AK364">
            <v>0</v>
          </cell>
          <cell r="AL364">
            <v>0</v>
          </cell>
        </row>
        <row r="365">
          <cell r="A365">
            <v>4460</v>
          </cell>
          <cell r="B365" t="str">
            <v>Todos por un Nuevo País</v>
          </cell>
          <cell r="C365" t="str">
            <v>Movilidad social</v>
          </cell>
          <cell r="D365" t="str">
            <v>Cerrar la brecha en el acceso y la calidad de la educación, para mejorar la formación de capital humano, incrementar la movilidad social y fomentar la construcción de ciudadanía.</v>
          </cell>
          <cell r="E365" t="str">
            <v>Educación</v>
          </cell>
          <cell r="F365" t="str">
            <v>MINEDUCACION</v>
          </cell>
          <cell r="G365" t="str">
            <v>Mejoramiento de la Calidad en educación superior</v>
          </cell>
          <cell r="H365">
            <v>4460</v>
          </cell>
          <cell r="I365" t="str">
            <v>Porcentaje de estudiantes que mejora en el nivel de desempeño de las pruebas SABER PRO</v>
          </cell>
          <cell r="J365" t="str">
            <v>Resultado</v>
          </cell>
          <cell r="K365" t="str">
            <v>Sectorial</v>
          </cell>
          <cell r="L365" t="str">
            <v>SI</v>
          </cell>
          <cell r="M365" t="str">
            <v>SI</v>
          </cell>
          <cell r="N365" t="str">
            <v>NO</v>
          </cell>
          <cell r="O365" t="str">
            <v>SI</v>
          </cell>
          <cell r="P365" t="str">
            <v>Porcentaje</v>
          </cell>
          <cell r="Q365" t="str">
            <v>Anual</v>
          </cell>
          <cell r="R365" t="str">
            <v>Capacidad</v>
          </cell>
          <cell r="S365">
            <v>0</v>
          </cell>
          <cell r="T365">
            <v>3</v>
          </cell>
          <cell r="U365">
            <v>6</v>
          </cell>
          <cell r="V365">
            <v>9</v>
          </cell>
          <cell r="W365">
            <v>12</v>
          </cell>
          <cell r="X365">
            <v>12</v>
          </cell>
          <cell r="Y365">
            <v>0</v>
          </cell>
          <cell r="Z365">
            <v>0</v>
          </cell>
          <cell r="AA365">
            <v>0</v>
          </cell>
          <cell r="AB365">
            <v>0</v>
          </cell>
          <cell r="AC365">
            <v>0</v>
          </cell>
          <cell r="AD365">
            <v>0</v>
          </cell>
          <cell r="AE365"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5">
            <v>42490.208333333299</v>
          </cell>
          <cell r="AG365">
            <v>42496.506267245401</v>
          </cell>
          <cell r="AH365" t="str">
            <v>Luis Bernardo Carrillo</v>
          </cell>
          <cell r="AI365" t="str">
            <v>LCarrillo@mineducacion.gov.co</v>
          </cell>
          <cell r="AJ365">
            <v>180</v>
          </cell>
          <cell r="AK365">
            <v>0</v>
          </cell>
          <cell r="AL365">
            <v>0</v>
          </cell>
        </row>
        <row r="366">
          <cell r="A366">
            <v>4463</v>
          </cell>
          <cell r="B366" t="str">
            <v>Todos por un Nuevo País</v>
          </cell>
          <cell r="C366" t="str">
            <v>Movilidad social</v>
          </cell>
          <cell r="D366" t="str">
            <v>Cerrar la brecha en el acceso y la calidad de la educación, para mejorar la formación de capital humano, incrementar la movilidad social y fomentar la construcción de ciudadanía.</v>
          </cell>
          <cell r="E366" t="str">
            <v>Educación</v>
          </cell>
          <cell r="F366" t="str">
            <v>MINEDUCACION</v>
          </cell>
          <cell r="G366" t="str">
            <v>Mejoramiento de la Calidad en educación superior</v>
          </cell>
          <cell r="H366">
            <v>4463</v>
          </cell>
          <cell r="I366" t="str">
            <v>Docentes de educación superior con formación doctoral</v>
          </cell>
          <cell r="J366" t="str">
            <v>Producto</v>
          </cell>
          <cell r="K366" t="str">
            <v>Sectorial</v>
          </cell>
          <cell r="L366" t="str">
            <v>SI</v>
          </cell>
          <cell r="M366" t="str">
            <v>SI</v>
          </cell>
          <cell r="N366" t="str">
            <v>NO</v>
          </cell>
          <cell r="O366" t="str">
            <v>SI</v>
          </cell>
          <cell r="P366" t="str">
            <v>Docentes</v>
          </cell>
          <cell r="Q366" t="str">
            <v>Anual</v>
          </cell>
          <cell r="R366" t="str">
            <v>Capacidad</v>
          </cell>
          <cell r="S366">
            <v>7573</v>
          </cell>
          <cell r="T366">
            <v>8180</v>
          </cell>
          <cell r="U366">
            <v>8790</v>
          </cell>
          <cell r="V366">
            <v>9400</v>
          </cell>
          <cell r="W366">
            <v>10000</v>
          </cell>
          <cell r="X366">
            <v>10000</v>
          </cell>
          <cell r="Y366">
            <v>0</v>
          </cell>
          <cell r="Z366">
            <v>0</v>
          </cell>
          <cell r="AA366">
            <v>0</v>
          </cell>
          <cell r="AB366">
            <v>0</v>
          </cell>
          <cell r="AC366">
            <v>0</v>
          </cell>
          <cell r="AD366">
            <v>0</v>
          </cell>
          <cell r="AE366"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6">
            <v>42490.208333333299</v>
          </cell>
          <cell r="AG366">
            <v>42495.664365705998</v>
          </cell>
          <cell r="AH366" t="str">
            <v>Luis Bernardo Carrillo</v>
          </cell>
          <cell r="AI366" t="str">
            <v>LCarrillo@mineducacion.gov.co</v>
          </cell>
          <cell r="AJ366">
            <v>180</v>
          </cell>
          <cell r="AK366">
            <v>0</v>
          </cell>
          <cell r="AL366">
            <v>0</v>
          </cell>
        </row>
        <row r="367">
          <cell r="A367">
            <v>4464</v>
          </cell>
          <cell r="B367" t="str">
            <v>Todos por un Nuevo País</v>
          </cell>
          <cell r="C367" t="str">
            <v>Movilidad social</v>
          </cell>
          <cell r="D367" t="str">
            <v>Cerrar la brecha en el acceso y la calidad de la educación, para mejorar la formación de capital humano, incrementar la movilidad social y fomentar la construcción de ciudadanía.</v>
          </cell>
          <cell r="E367" t="str">
            <v>Educación</v>
          </cell>
          <cell r="F367" t="str">
            <v>MINEDUCACION</v>
          </cell>
          <cell r="G367" t="str">
            <v>Mejoramiento de la Calidad en educación superior</v>
          </cell>
          <cell r="H367">
            <v>4464</v>
          </cell>
          <cell r="I367" t="str">
            <v>Ganancias en puestos de universidades colombianas en ranking internacional</v>
          </cell>
          <cell r="J367" t="str">
            <v>Producto</v>
          </cell>
          <cell r="K367" t="str">
            <v>Sectorial</v>
          </cell>
          <cell r="L367" t="str">
            <v>SI</v>
          </cell>
          <cell r="M367" t="str">
            <v>NO</v>
          </cell>
          <cell r="N367" t="str">
            <v>NO</v>
          </cell>
          <cell r="O367" t="str">
            <v>SI</v>
          </cell>
          <cell r="P367" t="str">
            <v>Puestos</v>
          </cell>
          <cell r="Q367" t="str">
            <v>Anual</v>
          </cell>
          <cell r="R367" t="str">
            <v>Capacidad</v>
          </cell>
          <cell r="S367">
            <v>0</v>
          </cell>
          <cell r="T367">
            <v>4</v>
          </cell>
          <cell r="U367">
            <v>12</v>
          </cell>
          <cell r="V367">
            <v>20</v>
          </cell>
          <cell r="W367">
            <v>25</v>
          </cell>
          <cell r="X367">
            <v>25</v>
          </cell>
          <cell r="Y367">
            <v>0</v>
          </cell>
          <cell r="Z367">
            <v>0</v>
          </cell>
          <cell r="AA367">
            <v>0</v>
          </cell>
          <cell r="AB367">
            <v>0</v>
          </cell>
          <cell r="AC367">
            <v>0</v>
          </cell>
          <cell r="AD367">
            <v>0</v>
          </cell>
          <cell r="AE367" t="str">
            <v>Fueron aprobados los términos de referencia de la convocatoria para los estudiantes a la Escuela internacional de Verano.</v>
          </cell>
          <cell r="AF367">
            <v>42490.208333333299</v>
          </cell>
          <cell r="AG367">
            <v>42500.776460879599</v>
          </cell>
          <cell r="AH367" t="str">
            <v>Luis Bernardo Carrillo</v>
          </cell>
          <cell r="AI367" t="str">
            <v>LCarrillo@mineducacion.gov.co</v>
          </cell>
          <cell r="AJ367">
            <v>180</v>
          </cell>
          <cell r="AK367">
            <v>0</v>
          </cell>
          <cell r="AL367">
            <v>0</v>
          </cell>
        </row>
        <row r="368">
          <cell r="A368">
            <v>4443</v>
          </cell>
          <cell r="B368" t="str">
            <v>Todos por un Nuevo País</v>
          </cell>
          <cell r="C368" t="str">
            <v>Movilidad social</v>
          </cell>
          <cell r="D368" t="str">
            <v>Cerrar la brecha en el acceso y la calidad de la educación, para mejorar la formación de capital humano, incrementar la movilidad social y fomentar la construcción de ciudadanía.</v>
          </cell>
          <cell r="E368" t="str">
            <v>Educación</v>
          </cell>
          <cell r="F368" t="str">
            <v>MINEDUCACION</v>
          </cell>
          <cell r="G368" t="str">
            <v>Infraestructura Educativa Primaria, Basica y Media</v>
          </cell>
          <cell r="H368">
            <v>4443</v>
          </cell>
          <cell r="I368" t="str">
            <v>Tasa de cobertura bruta en educación media en la zona rural</v>
          </cell>
          <cell r="J368" t="str">
            <v>Resultado</v>
          </cell>
          <cell r="K368" t="str">
            <v>Sectorial</v>
          </cell>
          <cell r="L368" t="str">
            <v>SI</v>
          </cell>
          <cell r="M368" t="str">
            <v>NO</v>
          </cell>
          <cell r="N368" t="str">
            <v>NO</v>
          </cell>
          <cell r="O368" t="str">
            <v>SI</v>
          </cell>
          <cell r="P368" t="str">
            <v>Tasa</v>
          </cell>
          <cell r="Q368" t="str">
            <v>Anual</v>
          </cell>
          <cell r="R368" t="str">
            <v>Capacidad</v>
          </cell>
          <cell r="S368">
            <v>62.1</v>
          </cell>
          <cell r="T368">
            <v>63.277999999999999</v>
          </cell>
          <cell r="U368">
            <v>65.626999999999995</v>
          </cell>
          <cell r="V368">
            <v>67.975999999999999</v>
          </cell>
          <cell r="W368">
            <v>69</v>
          </cell>
          <cell r="X368">
            <v>69</v>
          </cell>
          <cell r="Y368">
            <v>0</v>
          </cell>
          <cell r="Z368">
            <v>0</v>
          </cell>
          <cell r="AA368">
            <v>0</v>
          </cell>
          <cell r="AB368">
            <v>0</v>
          </cell>
          <cell r="AC368">
            <v>0</v>
          </cell>
          <cell r="AD368">
            <v>0</v>
          </cell>
          <cell r="AE368"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368">
            <v>42490.208333333299</v>
          </cell>
          <cell r="AG368">
            <v>42495.643380636597</v>
          </cell>
          <cell r="AH368" t="str">
            <v>Hector Julio Flechas</v>
          </cell>
          <cell r="AI368" t="str">
            <v>HFlechas@mineducacion.gov.co</v>
          </cell>
          <cell r="AJ368">
            <v>180</v>
          </cell>
          <cell r="AK368">
            <v>0</v>
          </cell>
          <cell r="AL368">
            <v>0</v>
          </cell>
        </row>
        <row r="369">
          <cell r="A369">
            <v>4444</v>
          </cell>
          <cell r="B369" t="str">
            <v>Todos por un Nuevo País</v>
          </cell>
          <cell r="C369" t="str">
            <v>Movilidad social</v>
          </cell>
          <cell r="D369" t="str">
            <v>Cerrar la brecha en el acceso y la calidad de la educación, para mejorar la formación de capital humano, incrementar la movilidad social y fomentar la construcción de ciudadanía.</v>
          </cell>
          <cell r="E369" t="str">
            <v>Educación</v>
          </cell>
          <cell r="F369" t="str">
            <v>MINEDUCACION</v>
          </cell>
          <cell r="G369" t="str">
            <v>Infraestructura Educativa Primaria, Basica y Media</v>
          </cell>
          <cell r="H369">
            <v>4444</v>
          </cell>
          <cell r="I369" t="str">
            <v>Sedes rurales intervenidas con mejoramiento o construcción de infraestructura</v>
          </cell>
          <cell r="J369" t="str">
            <v>Producto</v>
          </cell>
          <cell r="K369" t="str">
            <v>Sectorial</v>
          </cell>
          <cell r="L369" t="str">
            <v>SI</v>
          </cell>
          <cell r="M369" t="str">
            <v>SI</v>
          </cell>
          <cell r="N369" t="str">
            <v>NO</v>
          </cell>
          <cell r="O369" t="str">
            <v>SI</v>
          </cell>
          <cell r="P369" t="str">
            <v>Sedes rurales</v>
          </cell>
          <cell r="Q369" t="str">
            <v>Anual</v>
          </cell>
          <cell r="R369" t="str">
            <v>Acumulado</v>
          </cell>
          <cell r="S369">
            <v>168</v>
          </cell>
          <cell r="T369">
            <v>150</v>
          </cell>
          <cell r="U369">
            <v>300</v>
          </cell>
          <cell r="V369">
            <v>350</v>
          </cell>
          <cell r="W369">
            <v>200</v>
          </cell>
          <cell r="X369">
            <v>1000</v>
          </cell>
          <cell r="Y369">
            <v>0</v>
          </cell>
          <cell r="Z369">
            <v>0</v>
          </cell>
          <cell r="AA369">
            <v>0</v>
          </cell>
          <cell r="AB369">
            <v>0</v>
          </cell>
          <cell r="AC369">
            <v>0</v>
          </cell>
          <cell r="AD369">
            <v>0</v>
          </cell>
          <cell r="AE369" t="str">
            <v>Para el mes de abril se cuenta con una obra de mejoramiento en zona rural, para el departamento de Caqueta para el municipio de San Vicente del Caguan (1)</v>
          </cell>
          <cell r="AF369">
            <v>42490.208333333299</v>
          </cell>
          <cell r="AG369">
            <v>42495.642392326401</v>
          </cell>
          <cell r="AH369" t="str">
            <v>Hector Julio Flechas</v>
          </cell>
          <cell r="AI369" t="str">
            <v>HFlechas@mineducacion.gov.co</v>
          </cell>
          <cell r="AJ369">
            <v>180</v>
          </cell>
          <cell r="AK369">
            <v>0</v>
          </cell>
          <cell r="AL369">
            <v>0</v>
          </cell>
        </row>
        <row r="370">
          <cell r="A370">
            <v>5157</v>
          </cell>
          <cell r="B370" t="str">
            <v>Todos por un Nuevo País</v>
          </cell>
          <cell r="C370" t="str">
            <v>Movilidad social</v>
          </cell>
          <cell r="D370" t="str">
            <v>Cerrar la brecha en el acceso y la calidad de la educación, para mejorar la formación de capital humano, incrementar la movilidad social y fomentar la construcción de ciudadanía.</v>
          </cell>
          <cell r="E370" t="str">
            <v>Educación</v>
          </cell>
          <cell r="F370" t="str">
            <v>MINEDUCACION</v>
          </cell>
          <cell r="G370" t="str">
            <v>Infraestructura Educativa Primaria, Basica y Media</v>
          </cell>
          <cell r="H370">
            <v>5157</v>
          </cell>
          <cell r="I370" t="str">
            <v>Aulas nuevas y ampliadas del Plan de Infraestructura para atender Jornada Única</v>
          </cell>
          <cell r="J370" t="str">
            <v>Producto</v>
          </cell>
          <cell r="K370" t="str">
            <v>Sectorial</v>
          </cell>
          <cell r="L370" t="str">
            <v>NO</v>
          </cell>
          <cell r="M370" t="str">
            <v>SI</v>
          </cell>
          <cell r="N370" t="str">
            <v>NO</v>
          </cell>
          <cell r="O370" t="str">
            <v>SI</v>
          </cell>
          <cell r="P370" t="str">
            <v>Aulas</v>
          </cell>
          <cell r="Q370" t="str">
            <v>Trimestral</v>
          </cell>
          <cell r="R370" t="str">
            <v>Capacidad</v>
          </cell>
          <cell r="S370">
            <v>0</v>
          </cell>
          <cell r="T370">
            <v>1562</v>
          </cell>
          <cell r="U370">
            <v>2722</v>
          </cell>
          <cell r="V370">
            <v>10298</v>
          </cell>
          <cell r="W370">
            <v>30693</v>
          </cell>
          <cell r="X370">
            <v>30693</v>
          </cell>
          <cell r="Y370">
            <v>1918</v>
          </cell>
          <cell r="Z370">
            <v>70.459999999999994</v>
          </cell>
          <cell r="AA370">
            <v>1918</v>
          </cell>
          <cell r="AB370">
            <v>6.25</v>
          </cell>
          <cell r="AC370">
            <v>42460.208333333299</v>
          </cell>
          <cell r="AD370">
            <v>42468.687713310203</v>
          </cell>
          <cell r="AE370" t="str">
            <v>Durante el mes de Abril se han entregado 334 Aulas así: Con recursos MEN Ley 21 en 54405-LOS PATIOS 8 Aulas. Con recursos propios ETC en 13688-SANTA ROSA DEL SUR 36 Aulas. Con recursos Fondo de Adaptación 59 Aulas: 25035-ANAPOIMA 1 Aula; 25386-LA MESA 1 A</v>
          </cell>
          <cell r="AF370">
            <v>42490.208333333299</v>
          </cell>
          <cell r="AG370">
            <v>42496.496346377302</v>
          </cell>
          <cell r="AH370" t="str">
            <v>Hector Julio Flechas</v>
          </cell>
          <cell r="AI370" t="str">
            <v>HFlechas@mineducacion.gov.co</v>
          </cell>
          <cell r="AJ370">
            <v>5</v>
          </cell>
          <cell r="AK370">
            <v>42551.208333333299</v>
          </cell>
          <cell r="AL370">
            <v>-48</v>
          </cell>
        </row>
        <row r="371">
          <cell r="A371">
            <v>5327</v>
          </cell>
          <cell r="B371" t="str">
            <v>Todos por un Nuevo País</v>
          </cell>
          <cell r="C371" t="str">
            <v>Movilidad social</v>
          </cell>
          <cell r="D371" t="str">
            <v>Cerrar la brecha en el acceso y la calidad de la educación, para mejorar la formación de capital humano, incrementar la movilidad social y fomentar la construcción de ciudadanía.</v>
          </cell>
          <cell r="E371" t="str">
            <v>Educación</v>
          </cell>
          <cell r="F371" t="str">
            <v>MINEDUCACION</v>
          </cell>
          <cell r="G371" t="str">
            <v>Atención y asistencia integral a la primera infancia, la infancia, la adolescencia, la juventud y sus familias</v>
          </cell>
          <cell r="H371">
            <v>5327</v>
          </cell>
          <cell r="I371" t="str">
            <v>Porcentaje de niños y niñas atendidos en educación inicial en el marco de la atención integral que cuentan con las 8 atenciones priorizadas</v>
          </cell>
          <cell r="J371" t="str">
            <v>Producto</v>
          </cell>
          <cell r="K371" t="str">
            <v>Transversal</v>
          </cell>
          <cell r="L371" t="str">
            <v>NO</v>
          </cell>
          <cell r="M371" t="str">
            <v>SI</v>
          </cell>
          <cell r="N371" t="str">
            <v>NO</v>
          </cell>
          <cell r="O371" t="str">
            <v>SI</v>
          </cell>
          <cell r="P371" t="str">
            <v>Porcentaje</v>
          </cell>
          <cell r="Q371" t="str">
            <v>Trimestral</v>
          </cell>
          <cell r="R371" t="str">
            <v>Stock</v>
          </cell>
          <cell r="S371">
            <v>0</v>
          </cell>
          <cell r="T371">
            <v>100</v>
          </cell>
          <cell r="U371">
            <v>100</v>
          </cell>
          <cell r="V371">
            <v>100</v>
          </cell>
          <cell r="W371">
            <v>100</v>
          </cell>
          <cell r="X371">
            <v>100</v>
          </cell>
          <cell r="Y371">
            <v>0</v>
          </cell>
          <cell r="Z371">
            <v>0</v>
          </cell>
          <cell r="AA371">
            <v>0</v>
          </cell>
          <cell r="AB371">
            <v>0</v>
          </cell>
          <cell r="AC371">
            <v>0</v>
          </cell>
          <cell r="AD371">
            <v>0</v>
          </cell>
          <cell r="AE371" t="str">
            <v>En concordancia con el compromiso establecido en el marco de la CIPI, la infomación de niños y niñas y atenciones del primer corte de 2016, debió haber sido entregada por el ICBF el 10 de abril, sin embargo dicho compromiso no fue cumplido, por lo cual se</v>
          </cell>
          <cell r="AF371">
            <v>42490.208333333299</v>
          </cell>
          <cell r="AG371">
            <v>42496.493644826398</v>
          </cell>
          <cell r="AH371" t="str">
            <v>Hector Julio Flechas</v>
          </cell>
          <cell r="AI371" t="str">
            <v>HFlechas@mineducacion.gov.co</v>
          </cell>
          <cell r="AJ371">
            <v>30</v>
          </cell>
          <cell r="AK371">
            <v>0</v>
          </cell>
          <cell r="AL371">
            <v>0</v>
          </cell>
        </row>
        <row r="372">
          <cell r="A372">
            <v>5328</v>
          </cell>
          <cell r="B372" t="str">
            <v>Todos por un Nuevo País</v>
          </cell>
          <cell r="C372" t="str">
            <v>Movilidad social</v>
          </cell>
          <cell r="D372" t="str">
            <v>Cerrar la brecha en el acceso y la calidad de la educación, para mejorar la formación de capital humano, incrementar la movilidad social y fomentar la construcción de ciudadanía.</v>
          </cell>
          <cell r="E372" t="str">
            <v>Educación</v>
          </cell>
          <cell r="F372" t="str">
            <v>MINEDUCACION</v>
          </cell>
          <cell r="G372" t="str">
            <v>Atención y asistencia integral a la primera infancia, la infancia, la adolescencia, la juventud y sus familias</v>
          </cell>
          <cell r="H372">
            <v>5328</v>
          </cell>
          <cell r="I372" t="str">
            <v>Porcentaje de mujeres gestantes inscritas en las modalidades de educación inicial en el marco de la atención integral que cuentan con las 3 atenciones priorizadas</v>
          </cell>
          <cell r="J372" t="str">
            <v>Producto</v>
          </cell>
          <cell r="K372" t="str">
            <v>Transversal</v>
          </cell>
          <cell r="L372" t="str">
            <v>NO</v>
          </cell>
          <cell r="M372" t="str">
            <v>SI</v>
          </cell>
          <cell r="N372" t="str">
            <v>NO</v>
          </cell>
          <cell r="O372" t="str">
            <v>SI</v>
          </cell>
          <cell r="P372" t="str">
            <v>Porcentaje</v>
          </cell>
          <cell r="Q372" t="str">
            <v>Trimestral</v>
          </cell>
          <cell r="R372" t="str">
            <v>Stock</v>
          </cell>
          <cell r="S372">
            <v>0</v>
          </cell>
          <cell r="T372">
            <v>100</v>
          </cell>
          <cell r="U372">
            <v>100</v>
          </cell>
          <cell r="V372">
            <v>100</v>
          </cell>
          <cell r="W372">
            <v>100</v>
          </cell>
          <cell r="X372">
            <v>100</v>
          </cell>
          <cell r="Y372">
            <v>0</v>
          </cell>
          <cell r="Z372">
            <v>0</v>
          </cell>
          <cell r="AA372">
            <v>0</v>
          </cell>
          <cell r="AB372">
            <v>0</v>
          </cell>
          <cell r="AC372">
            <v>0</v>
          </cell>
          <cell r="AD372">
            <v>0</v>
          </cell>
          <cell r="AE372">
            <v>0</v>
          </cell>
          <cell r="AF372">
            <v>0</v>
          </cell>
          <cell r="AG372">
            <v>0</v>
          </cell>
          <cell r="AH372" t="str">
            <v>Hector Julio Flechas</v>
          </cell>
          <cell r="AI372" t="str">
            <v>HFlechas@mineducacion.gov.co</v>
          </cell>
          <cell r="AJ372">
            <v>30</v>
          </cell>
          <cell r="AK372">
            <v>0</v>
          </cell>
          <cell r="AL372">
            <v>0</v>
          </cell>
        </row>
        <row r="373">
          <cell r="A373">
            <v>5334</v>
          </cell>
          <cell r="B373" t="str">
            <v>Todos por un Nuevo País</v>
          </cell>
          <cell r="C373" t="str">
            <v>Movilidad social</v>
          </cell>
          <cell r="D373" t="str">
            <v>Cerrar la brecha en el acceso y la calidad de la educación, para mejorar la formación de capital humano, incrementar la movilidad social y fomentar la construcción de ciudadanía.</v>
          </cell>
          <cell r="E373" t="str">
            <v>Educación</v>
          </cell>
          <cell r="F373" t="str">
            <v>MINEDUCACION</v>
          </cell>
          <cell r="G373" t="str">
            <v>Atención y asistencia integral a la primera infancia, la infancia, la adolescencia, la juventud y sus familias</v>
          </cell>
          <cell r="H373">
            <v>5334</v>
          </cell>
          <cell r="I373" t="str">
            <v>Porcentaje de talento humano cualificado vinculado a los servicios educación inicial en el marco de la atención integral.</v>
          </cell>
          <cell r="J373" t="str">
            <v>Producto</v>
          </cell>
          <cell r="K373" t="str">
            <v>Transversal</v>
          </cell>
          <cell r="L373" t="str">
            <v>NO</v>
          </cell>
          <cell r="M373" t="str">
            <v>SI</v>
          </cell>
          <cell r="N373" t="str">
            <v>NO</v>
          </cell>
          <cell r="O373" t="str">
            <v>SI</v>
          </cell>
          <cell r="P373" t="str">
            <v>Porcentaje</v>
          </cell>
          <cell r="Q373" t="str">
            <v>Semestral</v>
          </cell>
          <cell r="R373" t="str">
            <v>Stock</v>
          </cell>
          <cell r="S373">
            <v>0</v>
          </cell>
          <cell r="T373">
            <v>100</v>
          </cell>
          <cell r="U373">
            <v>100</v>
          </cell>
          <cell r="V373">
            <v>100</v>
          </cell>
          <cell r="W373">
            <v>100</v>
          </cell>
          <cell r="X373">
            <v>100</v>
          </cell>
          <cell r="Y373">
            <v>0</v>
          </cell>
          <cell r="Z373">
            <v>0</v>
          </cell>
          <cell r="AA373">
            <v>0</v>
          </cell>
          <cell r="AB373">
            <v>0</v>
          </cell>
          <cell r="AC373">
            <v>0</v>
          </cell>
          <cell r="AD373">
            <v>0</v>
          </cell>
          <cell r="AE373" t="str">
            <v>A la fecha cada una de las entidades responsables están en proceso de contratación de sus respectivos procesos de cualificación al talento humano vinculado a los servicios de educación inicial. El reporte cuantitativo es semestral.</v>
          </cell>
          <cell r="AF373">
            <v>42490.208333333299</v>
          </cell>
          <cell r="AG373">
            <v>42496.491377627302</v>
          </cell>
          <cell r="AH373" t="str">
            <v>Hector Julio Flechas</v>
          </cell>
          <cell r="AI373" t="str">
            <v>HFlechas@mineducacion.gov.co</v>
          </cell>
          <cell r="AJ373">
            <v>30</v>
          </cell>
          <cell r="AK373">
            <v>0</v>
          </cell>
          <cell r="AL373">
            <v>0</v>
          </cell>
        </row>
        <row r="374">
          <cell r="A374">
            <v>5238</v>
          </cell>
          <cell r="B374" t="str">
            <v>Todos por un Nuevo País</v>
          </cell>
          <cell r="C374" t="str">
            <v>Movilidad social</v>
          </cell>
          <cell r="D374" t="str">
            <v>Cerrar la brecha en el acceso y la calidad de la educación, para mejorar la formación de capital humano, incrementar la movilidad social y fomentar la construcción de ciudadanía.</v>
          </cell>
          <cell r="E374" t="str">
            <v>Educación</v>
          </cell>
          <cell r="F374" t="str">
            <v>MINEDUCACION</v>
          </cell>
          <cell r="G374" t="str">
            <v>Atención y asistencia integral a la primera infancia, la infancia, la adolescencia, la juventud y sus familias</v>
          </cell>
          <cell r="H374">
            <v>5238</v>
          </cell>
          <cell r="I374" t="str">
            <v>Talento humano cualificado para la atención integral a la primera infancia (MinEducación)</v>
          </cell>
          <cell r="J374" t="str">
            <v>Producto</v>
          </cell>
          <cell r="K374" t="str">
            <v>Transversal</v>
          </cell>
          <cell r="L374" t="str">
            <v>NO</v>
          </cell>
          <cell r="M374" t="str">
            <v>SI</v>
          </cell>
          <cell r="N374" t="str">
            <v>NO</v>
          </cell>
          <cell r="O374" t="str">
            <v>SI</v>
          </cell>
          <cell r="P374" t="str">
            <v>Personas</v>
          </cell>
          <cell r="Q374" t="str">
            <v>Semestral</v>
          </cell>
          <cell r="R374" t="str">
            <v>Acumulado</v>
          </cell>
          <cell r="S374">
            <v>43429</v>
          </cell>
          <cell r="T374">
            <v>1000</v>
          </cell>
          <cell r="U374">
            <v>15000</v>
          </cell>
          <cell r="V374">
            <v>15000</v>
          </cell>
          <cell r="W374">
            <v>15000</v>
          </cell>
          <cell r="X374">
            <v>46000</v>
          </cell>
          <cell r="Y374">
            <v>0</v>
          </cell>
          <cell r="Z374">
            <v>0</v>
          </cell>
          <cell r="AA374">
            <v>0</v>
          </cell>
          <cell r="AB374">
            <v>0</v>
          </cell>
          <cell r="AC374">
            <v>0</v>
          </cell>
          <cell r="AD374">
            <v>0</v>
          </cell>
          <cell r="AE374" t="str">
            <v>Durante el mes de abril se lorgó perfeccionamiento de la minuta del convenio y firma del acta de inicio por parte de los socios (ICBF, Bancolombia y MEN). Respecto a la gestión territorial para socializar el proceso y realizar acuerdos de implementación c</v>
          </cell>
          <cell r="AF374">
            <v>42490.208333333299</v>
          </cell>
          <cell r="AG374">
            <v>42496.4941819792</v>
          </cell>
          <cell r="AH374" t="str">
            <v>Hector Julio Flechas</v>
          </cell>
          <cell r="AI374" t="str">
            <v>HFlechas@mineducacion.gov.co</v>
          </cell>
          <cell r="AJ374">
            <v>30</v>
          </cell>
          <cell r="AK374">
            <v>0</v>
          </cell>
          <cell r="AL374">
            <v>0</v>
          </cell>
        </row>
        <row r="375">
          <cell r="A375">
            <v>4439</v>
          </cell>
          <cell r="B375" t="str">
            <v>Todos por un Nuevo País</v>
          </cell>
          <cell r="C375" t="str">
            <v>Movilidad social</v>
          </cell>
          <cell r="D375" t="str">
            <v>Cerrar la brecha en el acceso y la calidad de la educación, para mejorar la formación de capital humano, incrementar la movilidad social y fomentar la construcción de ciudadanía.</v>
          </cell>
          <cell r="E375" t="str">
            <v>Educación</v>
          </cell>
          <cell r="F375" t="str">
            <v>MINEDUCACION</v>
          </cell>
          <cell r="G375" t="str">
            <v>Cobertura y Equidad en educación Primaria, Básica y Media</v>
          </cell>
          <cell r="H375">
            <v>4439</v>
          </cell>
          <cell r="I375" t="str">
            <v>Tasa de supervivencia de grado primero a 11</v>
          </cell>
          <cell r="J375" t="str">
            <v>Resultado</v>
          </cell>
          <cell r="K375" t="str">
            <v>Sectorial</v>
          </cell>
          <cell r="L375" t="str">
            <v>SI</v>
          </cell>
          <cell r="M375" t="str">
            <v>SI</v>
          </cell>
          <cell r="N375" t="str">
            <v>NO</v>
          </cell>
          <cell r="O375" t="str">
            <v>SI</v>
          </cell>
          <cell r="P375" t="str">
            <v>Tasa</v>
          </cell>
          <cell r="Q375" t="str">
            <v>Anual</v>
          </cell>
          <cell r="R375" t="str">
            <v>Capacidad</v>
          </cell>
          <cell r="S375">
            <v>37.200000000000003</v>
          </cell>
          <cell r="T375">
            <v>39.22</v>
          </cell>
          <cell r="U375">
            <v>41.15</v>
          </cell>
          <cell r="V375">
            <v>43.01</v>
          </cell>
          <cell r="W375">
            <v>45</v>
          </cell>
          <cell r="X375">
            <v>45</v>
          </cell>
          <cell r="Y375">
            <v>0</v>
          </cell>
          <cell r="Z375">
            <v>0</v>
          </cell>
          <cell r="AA375">
            <v>0</v>
          </cell>
          <cell r="AB375">
            <v>0</v>
          </cell>
          <cell r="AC375">
            <v>0</v>
          </cell>
          <cell r="AD375">
            <v>0</v>
          </cell>
          <cell r="AE375" t="str">
            <v xml:space="preserve">Las Secretarías de Educación realizarón revisión y ajustes a las propuestas de JEC realizadas por las cajas de compensación. Aún no se ha realizado verificación de los beneficiarios de la estrategia. Con relación al servicio de transporte escolar algunas </v>
          </cell>
          <cell r="AF375">
            <v>42490.208333333299</v>
          </cell>
          <cell r="AG375">
            <v>42495.647693437502</v>
          </cell>
          <cell r="AH375" t="str">
            <v>Hector Julio Flechas</v>
          </cell>
          <cell r="AI375" t="str">
            <v>HFlechas@mineducacion.gov.co</v>
          </cell>
          <cell r="AJ375">
            <v>360</v>
          </cell>
          <cell r="AK375">
            <v>0</v>
          </cell>
          <cell r="AL375">
            <v>0</v>
          </cell>
        </row>
        <row r="376">
          <cell r="A376">
            <v>4440</v>
          </cell>
          <cell r="B376" t="str">
            <v>Todos por un Nuevo País</v>
          </cell>
          <cell r="C376" t="str">
            <v>Movilidad social</v>
          </cell>
          <cell r="D376" t="str">
            <v>Cerrar la brecha en el acceso y la calidad de la educación, para mejorar la formación de capital humano, incrementar la movilidad social y fomentar la construcción de ciudadanía.</v>
          </cell>
          <cell r="E376" t="str">
            <v>Educación</v>
          </cell>
          <cell r="F376" t="str">
            <v>MINEDUCACION</v>
          </cell>
          <cell r="G376" t="str">
            <v>Cobertura y Equidad en educación Primaria, Básica y Media</v>
          </cell>
          <cell r="H376">
            <v>4440</v>
          </cell>
          <cell r="I376" t="str">
            <v>Porcentaje de matrícula oficial con conexión a internet</v>
          </cell>
          <cell r="J376" t="str">
            <v>Producto</v>
          </cell>
          <cell r="K376" t="str">
            <v>Sectorial</v>
          </cell>
          <cell r="L376" t="str">
            <v>SI</v>
          </cell>
          <cell r="M376" t="str">
            <v>SI</v>
          </cell>
          <cell r="N376" t="str">
            <v>NO</v>
          </cell>
          <cell r="O376" t="str">
            <v>SI</v>
          </cell>
          <cell r="P376" t="str">
            <v>Porcentaje</v>
          </cell>
          <cell r="Q376" t="str">
            <v>Mensual</v>
          </cell>
          <cell r="R376" t="str">
            <v>Capacidad</v>
          </cell>
          <cell r="S376">
            <v>68</v>
          </cell>
          <cell r="T376">
            <v>70</v>
          </cell>
          <cell r="U376">
            <v>76</v>
          </cell>
          <cell r="V376">
            <v>83</v>
          </cell>
          <cell r="W376">
            <v>90</v>
          </cell>
          <cell r="X376">
            <v>90</v>
          </cell>
          <cell r="Y376">
            <v>54.9</v>
          </cell>
          <cell r="Z376">
            <v>0</v>
          </cell>
          <cell r="AA376">
            <v>54.9</v>
          </cell>
          <cell r="AB376">
            <v>0</v>
          </cell>
          <cell r="AC376">
            <v>42490.208333333299</v>
          </cell>
          <cell r="AD376">
            <v>42496.489592743099</v>
          </cell>
          <cell r="AE376" t="str">
            <v>04/16, indicador aumentó a 54,9%. Cotts conectividad firmados 2° sem/15, terminando.disminución cobertura/desconectar 366 sedes en 7 secretarías. corte abril 13.229 sedes conectadas 30,7%, 4.289.789 est beneficiados(54,9%), 273.660 ests más que en marzo&gt;C</v>
          </cell>
          <cell r="AF376">
            <v>42490.208333333299</v>
          </cell>
          <cell r="AG376">
            <v>42496.489592476901</v>
          </cell>
          <cell r="AH376" t="str">
            <v>Luis Bernardo Carrillo</v>
          </cell>
          <cell r="AI376" t="str">
            <v>LCarrillo@mineducacion.gov.co</v>
          </cell>
          <cell r="AJ376">
            <v>0</v>
          </cell>
          <cell r="AK376">
            <v>42520.208333333299</v>
          </cell>
          <cell r="AL376">
            <v>-13</v>
          </cell>
        </row>
        <row r="377">
          <cell r="A377">
            <v>4441</v>
          </cell>
          <cell r="B377" t="str">
            <v>Todos por un Nuevo País</v>
          </cell>
          <cell r="C377" t="str">
            <v>Movilidad social</v>
          </cell>
          <cell r="D377" t="str">
            <v>Cerrar la brecha en el acceso y la calidad de la educación, para mejorar la formación de capital humano, incrementar la movilidad social y fomentar la construcción de ciudadanía.</v>
          </cell>
          <cell r="E377" t="str">
            <v>Educación</v>
          </cell>
          <cell r="F377" t="str">
            <v>MINEDUCACION</v>
          </cell>
          <cell r="G377" t="str">
            <v>Cobertura y Equidad en educación Primaria, Básica y Media</v>
          </cell>
          <cell r="H377">
            <v>4441</v>
          </cell>
          <cell r="I377" t="str">
            <v>Proporción de niños entre 6 y 16 años en el hogar que asisten al colegio</v>
          </cell>
          <cell r="J377" t="str">
            <v>Resultado</v>
          </cell>
          <cell r="K377" t="str">
            <v>Sectorial</v>
          </cell>
          <cell r="L377" t="str">
            <v>SI</v>
          </cell>
          <cell r="M377" t="str">
            <v>SI</v>
          </cell>
          <cell r="N377" t="str">
            <v>NO</v>
          </cell>
          <cell r="O377" t="str">
            <v>SI</v>
          </cell>
          <cell r="P377" t="str">
            <v>Porcentaje</v>
          </cell>
          <cell r="Q377" t="str">
            <v>Anual</v>
          </cell>
          <cell r="R377" t="str">
            <v>Capacidad</v>
          </cell>
          <cell r="S377">
            <v>87.1</v>
          </cell>
          <cell r="T377">
            <v>89.01</v>
          </cell>
          <cell r="U377">
            <v>91.09</v>
          </cell>
          <cell r="V377">
            <v>91.682000000000002</v>
          </cell>
          <cell r="W377">
            <v>93</v>
          </cell>
          <cell r="X377">
            <v>93</v>
          </cell>
          <cell r="Y377">
            <v>0</v>
          </cell>
          <cell r="Z377">
            <v>0</v>
          </cell>
          <cell r="AA377">
            <v>0</v>
          </cell>
          <cell r="AB377">
            <v>0</v>
          </cell>
          <cell r="AC377">
            <v>0</v>
          </cell>
          <cell r="AD377">
            <v>0</v>
          </cell>
          <cell r="AE377" t="str">
            <v>En el mes de abril las Secretarías de Educación y las cajas de compensación realizan la revisión de los convenios y se empieza a recopilar el número de beneficiarios con JEC. Las entidades territoriales certificadas garantizan la prestación del servicio d</v>
          </cell>
          <cell r="AF377">
            <v>42490.208333333299</v>
          </cell>
          <cell r="AG377">
            <v>42495.645714201397</v>
          </cell>
          <cell r="AH377" t="str">
            <v>Hector Julio Flechas</v>
          </cell>
          <cell r="AI377" t="str">
            <v>HFlechas@mineducacion.gov.co</v>
          </cell>
          <cell r="AJ377">
            <v>150</v>
          </cell>
          <cell r="AK377">
            <v>0</v>
          </cell>
          <cell r="AL377">
            <v>0</v>
          </cell>
        </row>
        <row r="378">
          <cell r="A378">
            <v>4442</v>
          </cell>
          <cell r="B378" t="str">
            <v>Todos por un Nuevo País</v>
          </cell>
          <cell r="C378" t="str">
            <v>Movilidad social</v>
          </cell>
          <cell r="D378" t="str">
            <v>Cerrar la brecha en el acceso y la calidad de la educación, para mejorar la formación de capital humano, incrementar la movilidad social y fomentar la construcción de ciudadanía.</v>
          </cell>
          <cell r="E378" t="str">
            <v>Educación</v>
          </cell>
          <cell r="F378" t="str">
            <v>MINEDUCACION</v>
          </cell>
          <cell r="G378" t="str">
            <v>Cobertura y Equidad en educación Primaria, Básica y Media</v>
          </cell>
          <cell r="H378">
            <v>4442</v>
          </cell>
          <cell r="I378" t="str">
            <v>Tasa de deserción intra-anual de educación preescolar, básica y media</v>
          </cell>
          <cell r="J378" t="str">
            <v>Resultado</v>
          </cell>
          <cell r="K378" t="str">
            <v>Sectorial</v>
          </cell>
          <cell r="L378" t="str">
            <v>SI</v>
          </cell>
          <cell r="M378" t="str">
            <v>SI</v>
          </cell>
          <cell r="N378" t="str">
            <v>NO</v>
          </cell>
          <cell r="O378" t="str">
            <v>SI</v>
          </cell>
          <cell r="P378" t="str">
            <v>Porcentaje</v>
          </cell>
          <cell r="Q378" t="str">
            <v>Anual</v>
          </cell>
          <cell r="R378" t="str">
            <v>Reducción</v>
          </cell>
          <cell r="S378">
            <v>3.1</v>
          </cell>
          <cell r="T378">
            <v>3.03</v>
          </cell>
          <cell r="U378">
            <v>2.95</v>
          </cell>
          <cell r="V378">
            <v>2.88</v>
          </cell>
          <cell r="W378">
            <v>2.5</v>
          </cell>
          <cell r="X378">
            <v>2.5</v>
          </cell>
          <cell r="Y378">
            <v>0</v>
          </cell>
          <cell r="Z378">
            <v>0</v>
          </cell>
          <cell r="AA378">
            <v>0</v>
          </cell>
          <cell r="AB378">
            <v>0</v>
          </cell>
          <cell r="AC378">
            <v>0</v>
          </cell>
          <cell r="AD378">
            <v>0</v>
          </cell>
          <cell r="AE378" t="str">
            <v>La prestación del servicio del transporte escolar debe garantizar el acceso y la permanencia de los estudiantes que habitan en zonas dispersas o lejanas de las instituciones educativas por tal razón las secretarías de educación adelantan acciones de finan</v>
          </cell>
          <cell r="AF378">
            <v>42490.208333333299</v>
          </cell>
          <cell r="AG378">
            <v>42495.645015358801</v>
          </cell>
          <cell r="AH378" t="str">
            <v>Hector Julio Flechas</v>
          </cell>
          <cell r="AI378" t="str">
            <v>HFlechas@mineducacion.gov.co</v>
          </cell>
          <cell r="AJ378">
            <v>180</v>
          </cell>
          <cell r="AK378">
            <v>0</v>
          </cell>
          <cell r="AL378">
            <v>0</v>
          </cell>
        </row>
        <row r="379">
          <cell r="A379">
            <v>4465</v>
          </cell>
          <cell r="B379" t="str">
            <v>Todos por un Nuevo País</v>
          </cell>
          <cell r="C379" t="str">
            <v>Movilidad social</v>
          </cell>
          <cell r="D379" t="str">
            <v>Cerrar la brecha en el acceso y la calidad de la educación, para mejorar la formación de capital humano, incrementar la movilidad social y fomentar la construcción de ciudadanía.</v>
          </cell>
          <cell r="E379" t="str">
            <v>Educación</v>
          </cell>
          <cell r="F379" t="str">
            <v>MINEDUCACION</v>
          </cell>
          <cell r="G379" t="str">
            <v>Cobertura y Equidad en educación Primaria, Básica y Media</v>
          </cell>
          <cell r="H379">
            <v>4465</v>
          </cell>
          <cell r="I379" t="str">
            <v>Tasa de analfabetismo para población de 15 años y más</v>
          </cell>
          <cell r="J379" t="str">
            <v>Resultado</v>
          </cell>
          <cell r="K379" t="str">
            <v>Sectorial</v>
          </cell>
          <cell r="L379" t="str">
            <v>SI</v>
          </cell>
          <cell r="M379" t="str">
            <v>SI</v>
          </cell>
          <cell r="N379" t="str">
            <v>NO</v>
          </cell>
          <cell r="O379" t="str">
            <v>SI</v>
          </cell>
          <cell r="P379" t="str">
            <v>Tasa</v>
          </cell>
          <cell r="Q379" t="str">
            <v>Anual</v>
          </cell>
          <cell r="R379" t="str">
            <v>Reducción</v>
          </cell>
          <cell r="S379">
            <v>5.81</v>
          </cell>
          <cell r="T379">
            <v>5.3540000000000001</v>
          </cell>
          <cell r="U379">
            <v>4.8970000000000002</v>
          </cell>
          <cell r="V379">
            <v>4.4409999999999998</v>
          </cell>
          <cell r="W379">
            <v>3.8</v>
          </cell>
          <cell r="X379">
            <v>3.8</v>
          </cell>
          <cell r="Y379">
            <v>0</v>
          </cell>
          <cell r="Z379">
            <v>0</v>
          </cell>
          <cell r="AA379">
            <v>0</v>
          </cell>
          <cell r="AB379">
            <v>0</v>
          </cell>
          <cell r="AC379">
            <v>0</v>
          </cell>
          <cell r="AD379">
            <v>0</v>
          </cell>
          <cell r="AE379" t="str">
            <v>En el marco de la ejecución de los contratos suscritos entre el Ministerio de Educación Nacional, la Universidad Católica de Oriente y la Fundación para la Reconciliación, se desarrollan acciones preliminares que consisten en la focalización de 52.800 per</v>
          </cell>
          <cell r="AF379">
            <v>42490.208333333299</v>
          </cell>
          <cell r="AG379">
            <v>42495.641349999998</v>
          </cell>
          <cell r="AH379" t="str">
            <v>Hector Julio Flechas</v>
          </cell>
          <cell r="AI379" t="str">
            <v>HFlechas@mineducacion.gov.co</v>
          </cell>
          <cell r="AJ379">
            <v>180</v>
          </cell>
          <cell r="AK379">
            <v>0</v>
          </cell>
          <cell r="AL379">
            <v>0</v>
          </cell>
        </row>
        <row r="380">
          <cell r="A380">
            <v>4466</v>
          </cell>
          <cell r="B380" t="str">
            <v>Todos por un Nuevo País</v>
          </cell>
          <cell r="C380" t="str">
            <v>Movilidad social</v>
          </cell>
          <cell r="D380" t="str">
            <v>Cerrar la brecha en el acceso y la calidad de la educación, para mejorar la formación de capital humano, incrementar la movilidad social y fomentar la construcción de ciudadanía.</v>
          </cell>
          <cell r="E380" t="str">
            <v>Educación</v>
          </cell>
          <cell r="F380" t="str">
            <v>MINEDUCACION</v>
          </cell>
          <cell r="G380" t="str">
            <v>Cobertura y Equidad en educación Primaria, Básica y Media</v>
          </cell>
          <cell r="H380">
            <v>4466</v>
          </cell>
          <cell r="I380" t="str">
            <v>Nuevos jóvenes y adultos alfabetizados</v>
          </cell>
          <cell r="J380" t="str">
            <v>Gestión</v>
          </cell>
          <cell r="K380" t="str">
            <v>Sectorial</v>
          </cell>
          <cell r="L380" t="str">
            <v>SI</v>
          </cell>
          <cell r="M380" t="str">
            <v>SI</v>
          </cell>
          <cell r="N380" t="str">
            <v>NO</v>
          </cell>
          <cell r="O380" t="str">
            <v>SI</v>
          </cell>
          <cell r="P380" t="str">
            <v>Jovenes y adultos</v>
          </cell>
          <cell r="Q380" t="str">
            <v>Anual</v>
          </cell>
          <cell r="R380" t="str">
            <v>Flujo</v>
          </cell>
          <cell r="S380">
            <v>419082</v>
          </cell>
          <cell r="T380">
            <v>121397</v>
          </cell>
          <cell r="U380">
            <v>292218</v>
          </cell>
          <cell r="V380">
            <v>478487</v>
          </cell>
          <cell r="W380">
            <v>676000</v>
          </cell>
          <cell r="X380">
            <v>676000</v>
          </cell>
          <cell r="Y380">
            <v>0</v>
          </cell>
          <cell r="Z380">
            <v>0</v>
          </cell>
          <cell r="AA380">
            <v>0</v>
          </cell>
          <cell r="AB380">
            <v>0</v>
          </cell>
          <cell r="AC380">
            <v>0</v>
          </cell>
          <cell r="AD380">
            <v>0</v>
          </cell>
          <cell r="AE380" t="str">
            <v>En la presente vigencia se está haciendo seguimiento mensual al registro de matrícula, haciendo las consultas correspondientes a la base de datos del corte mensual, seleccionando la población matriculada en el ciclo I de educación de jóvenes y adultos, ve</v>
          </cell>
          <cell r="AF380">
            <v>42490.208333333299</v>
          </cell>
          <cell r="AG380">
            <v>42495.640432557899</v>
          </cell>
          <cell r="AH380" t="str">
            <v>Hector Julio Flechas</v>
          </cell>
          <cell r="AI380" t="str">
            <v>HFlechas@mineducacion.gov.co</v>
          </cell>
          <cell r="AJ380">
            <v>0</v>
          </cell>
          <cell r="AK380">
            <v>0</v>
          </cell>
          <cell r="AL380">
            <v>0</v>
          </cell>
        </row>
        <row r="381">
          <cell r="A381">
            <v>4447</v>
          </cell>
          <cell r="B381" t="str">
            <v>Todos por un Nuevo País</v>
          </cell>
          <cell r="C381" t="str">
            <v>Movilidad social</v>
          </cell>
          <cell r="D381" t="str">
            <v>Cerrar la brecha en el acceso y la calidad de la educación, para mejorar la formación de capital humano, incrementar la movilidad social y fomentar la construcción de ciudadanía.</v>
          </cell>
          <cell r="E381" t="str">
            <v>Educación</v>
          </cell>
          <cell r="F381" t="str">
            <v>MINEDUCACION</v>
          </cell>
          <cell r="G381" t="str">
            <v>Fomento de la Educación Superior</v>
          </cell>
          <cell r="H381">
            <v>4447</v>
          </cell>
          <cell r="I381" t="str">
            <v>Estudiantes beneficiados con créditos condonables para programas profesionales de licenciatura en Instituciones Educativas Certificadas con alta calidad</v>
          </cell>
          <cell r="J381" t="str">
            <v>Producto</v>
          </cell>
          <cell r="K381" t="str">
            <v>Sectorial</v>
          </cell>
          <cell r="L381" t="str">
            <v>SI</v>
          </cell>
          <cell r="M381" t="str">
            <v>SI</v>
          </cell>
          <cell r="N381" t="str">
            <v>NO</v>
          </cell>
          <cell r="O381" t="str">
            <v>SI</v>
          </cell>
          <cell r="P381" t="str">
            <v>Estudiantes</v>
          </cell>
          <cell r="Q381" t="str">
            <v>Semestral</v>
          </cell>
          <cell r="R381" t="str">
            <v>Capacidad</v>
          </cell>
          <cell r="S381">
            <v>117</v>
          </cell>
          <cell r="T381">
            <v>250</v>
          </cell>
          <cell r="U381">
            <v>500</v>
          </cell>
          <cell r="V381">
            <v>1000</v>
          </cell>
          <cell r="W381">
            <v>2000</v>
          </cell>
          <cell r="X381">
            <v>2000</v>
          </cell>
          <cell r="Y381">
            <v>0</v>
          </cell>
          <cell r="Z381">
            <v>0</v>
          </cell>
          <cell r="AA381">
            <v>0</v>
          </cell>
          <cell r="AB381">
            <v>0</v>
          </cell>
          <cell r="AC381">
            <v>0</v>
          </cell>
          <cell r="AD381">
            <v>0</v>
          </cell>
          <cell r="AE381" t="str">
            <v>Durante el mes de marzo el MEN no indicó sobre la realización de un un nuevo convenio, teniendo en cuenta que se destinarán recursos para apoyar el Programa de Ser Pilo Paga dirigido a beneficiarios que deseen iniciar estudios en programas de licenciatura</v>
          </cell>
          <cell r="AF381">
            <v>42460.208333333299</v>
          </cell>
          <cell r="AG381">
            <v>42472.628936574103</v>
          </cell>
          <cell r="AH381" t="str">
            <v>Luis Bernardo Carrillo</v>
          </cell>
          <cell r="AI381" t="str">
            <v>LCarrillo@mineducacion.gov.co</v>
          </cell>
          <cell r="AJ381">
            <v>15</v>
          </cell>
          <cell r="AK381">
            <v>0</v>
          </cell>
          <cell r="AL381">
            <v>0</v>
          </cell>
        </row>
        <row r="382">
          <cell r="A382">
            <v>4453</v>
          </cell>
          <cell r="B382" t="str">
            <v>Todos por un Nuevo País</v>
          </cell>
          <cell r="C382" t="str">
            <v>Movilidad social</v>
          </cell>
          <cell r="D382" t="str">
            <v>Cerrar la brecha en el acceso y la calidad de la educación, para mejorar la formación de capital humano, incrementar la movilidad social y fomentar la construcción de ciudadanía.</v>
          </cell>
          <cell r="E382" t="str">
            <v>Educación</v>
          </cell>
          <cell r="F382" t="str">
            <v>MINEDUCACION</v>
          </cell>
          <cell r="G382" t="str">
            <v>Fomento de la Educación Superior</v>
          </cell>
          <cell r="H382">
            <v>4453</v>
          </cell>
          <cell r="I382" t="str">
            <v>Porcentaje de cupos de educación técnica y tecnológica con acreditación de alta calidad en programas e IES con acreditacion de alta calidad</v>
          </cell>
          <cell r="J382" t="str">
            <v>Resultado</v>
          </cell>
          <cell r="K382" t="str">
            <v>Sectorial</v>
          </cell>
          <cell r="L382" t="str">
            <v>SI</v>
          </cell>
          <cell r="M382" t="str">
            <v>SI</v>
          </cell>
          <cell r="N382" t="str">
            <v>NO</v>
          </cell>
          <cell r="O382" t="str">
            <v>SI</v>
          </cell>
          <cell r="P382" t="str">
            <v>Porcentaje</v>
          </cell>
          <cell r="Q382" t="str">
            <v>Anual</v>
          </cell>
          <cell r="R382" t="str">
            <v>Capacidad</v>
          </cell>
          <cell r="S382">
            <v>10.199999999999999</v>
          </cell>
          <cell r="T382">
            <v>11.2</v>
          </cell>
          <cell r="U382">
            <v>12.4</v>
          </cell>
          <cell r="V382">
            <v>13.7</v>
          </cell>
          <cell r="W382">
            <v>15</v>
          </cell>
          <cell r="X382">
            <v>15</v>
          </cell>
          <cell r="Y382">
            <v>0</v>
          </cell>
          <cell r="Z382">
            <v>0</v>
          </cell>
          <cell r="AA382">
            <v>0</v>
          </cell>
          <cell r="AB382">
            <v>0</v>
          </cell>
          <cell r="AC382">
            <v>0</v>
          </cell>
          <cell r="AD382">
            <v>0</v>
          </cell>
          <cell r="AE382"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2">
            <v>42490.208333333299</v>
          </cell>
          <cell r="AG382">
            <v>42500.472604050898</v>
          </cell>
          <cell r="AH382" t="str">
            <v>Luis Bernardo Carrillo</v>
          </cell>
          <cell r="AI382" t="str">
            <v>LCarrillo@mineducacion.gov.co</v>
          </cell>
          <cell r="AJ382">
            <v>90</v>
          </cell>
          <cell r="AK382">
            <v>0</v>
          </cell>
          <cell r="AL382">
            <v>0</v>
          </cell>
        </row>
        <row r="383">
          <cell r="A383">
            <v>4454</v>
          </cell>
          <cell r="B383" t="str">
            <v>Todos por un Nuevo País</v>
          </cell>
          <cell r="C383" t="str">
            <v>Movilidad social</v>
          </cell>
          <cell r="D383" t="str">
            <v>Cerrar la brecha en el acceso y la calidad de la educación, para mejorar la formación de capital humano, incrementar la movilidad social y fomentar la construcción de ciudadanía.</v>
          </cell>
          <cell r="E383" t="str">
            <v>Educación</v>
          </cell>
          <cell r="F383" t="str">
            <v>MINEDUCACION</v>
          </cell>
          <cell r="G383" t="str">
            <v>Fomento de la Educación Superior</v>
          </cell>
          <cell r="H383">
            <v>4454</v>
          </cell>
          <cell r="I383" t="str">
            <v>Nuevos cupos en educación técnica y tecnológica</v>
          </cell>
          <cell r="J383" t="str">
            <v>Gestión</v>
          </cell>
          <cell r="K383" t="str">
            <v>Sectorial</v>
          </cell>
          <cell r="L383" t="str">
            <v>SI</v>
          </cell>
          <cell r="M383" t="str">
            <v>SI</v>
          </cell>
          <cell r="N383" t="str">
            <v>NO</v>
          </cell>
          <cell r="O383" t="str">
            <v>SI</v>
          </cell>
          <cell r="P383" t="str">
            <v>Cupos</v>
          </cell>
          <cell r="Q383" t="str">
            <v>Anual</v>
          </cell>
          <cell r="R383" t="str">
            <v>Flujo</v>
          </cell>
          <cell r="S383">
            <v>159365</v>
          </cell>
          <cell r="T383">
            <v>36905</v>
          </cell>
          <cell r="U383">
            <v>73810</v>
          </cell>
          <cell r="V383">
            <v>110715</v>
          </cell>
          <cell r="W383">
            <v>150000</v>
          </cell>
          <cell r="X383">
            <v>150000</v>
          </cell>
          <cell r="Y383">
            <v>0</v>
          </cell>
          <cell r="Z383">
            <v>0</v>
          </cell>
          <cell r="AA383">
            <v>0</v>
          </cell>
          <cell r="AB383">
            <v>0</v>
          </cell>
          <cell r="AC383">
            <v>0</v>
          </cell>
          <cell r="AD383">
            <v>0</v>
          </cell>
          <cell r="AE383"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3">
            <v>42490.208333333299</v>
          </cell>
          <cell r="AG383">
            <v>42500.621906909699</v>
          </cell>
          <cell r="AH383" t="str">
            <v>Luis Bernardo Carrillo</v>
          </cell>
          <cell r="AI383" t="str">
            <v>LCarrillo@mineducacion.gov.co</v>
          </cell>
          <cell r="AJ383">
            <v>180</v>
          </cell>
          <cell r="AK383">
            <v>0</v>
          </cell>
          <cell r="AL383">
            <v>0</v>
          </cell>
        </row>
        <row r="384">
          <cell r="A384">
            <v>4455</v>
          </cell>
          <cell r="B384" t="str">
            <v>Todos por un Nuevo País</v>
          </cell>
          <cell r="C384" t="str">
            <v>Movilidad social</v>
          </cell>
          <cell r="D384" t="str">
            <v>Cerrar la brecha en el acceso y la calidad de la educación, para mejorar la formación de capital humano, incrementar la movilidad social y fomentar la construcción de ciudadanía.</v>
          </cell>
          <cell r="E384" t="str">
            <v>Educación</v>
          </cell>
          <cell r="F384" t="str">
            <v>MINEDUCACION</v>
          </cell>
          <cell r="G384" t="str">
            <v>Fomento de la Educación Superior</v>
          </cell>
          <cell r="H384">
            <v>4455</v>
          </cell>
          <cell r="I384" t="str">
            <v>Tasa de deserción anual en educación técnica y tecnológica</v>
          </cell>
          <cell r="J384" t="str">
            <v>Resultado</v>
          </cell>
          <cell r="K384" t="str">
            <v>Sectorial</v>
          </cell>
          <cell r="L384" t="str">
            <v>SI</v>
          </cell>
          <cell r="M384" t="str">
            <v>NO</v>
          </cell>
          <cell r="N384" t="str">
            <v>NO</v>
          </cell>
          <cell r="O384" t="str">
            <v>SI</v>
          </cell>
          <cell r="P384" t="str">
            <v>Tasa</v>
          </cell>
          <cell r="Q384" t="str">
            <v>Anual</v>
          </cell>
          <cell r="R384" t="str">
            <v>Reducción</v>
          </cell>
          <cell r="S384">
            <v>19.399999999999999</v>
          </cell>
          <cell r="T384">
            <v>18.3</v>
          </cell>
          <cell r="U384">
            <v>17.2</v>
          </cell>
          <cell r="V384">
            <v>16.100000000000001</v>
          </cell>
          <cell r="W384">
            <v>15</v>
          </cell>
          <cell r="X384">
            <v>15</v>
          </cell>
          <cell r="Y384">
            <v>0</v>
          </cell>
          <cell r="Z384">
            <v>0</v>
          </cell>
          <cell r="AA384">
            <v>0</v>
          </cell>
          <cell r="AB384">
            <v>0</v>
          </cell>
          <cell r="AC384">
            <v>0</v>
          </cell>
          <cell r="AD384">
            <v>0</v>
          </cell>
          <cell r="AE384"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4">
            <v>42490.208333333299</v>
          </cell>
          <cell r="AG384">
            <v>42496.510426041699</v>
          </cell>
          <cell r="AH384" t="str">
            <v>Luis Bernardo Carrillo</v>
          </cell>
          <cell r="AI384" t="str">
            <v>LCarrillo@mineducacion.gov.co</v>
          </cell>
          <cell r="AJ384">
            <v>180</v>
          </cell>
          <cell r="AK384">
            <v>0</v>
          </cell>
          <cell r="AL384">
            <v>0</v>
          </cell>
        </row>
        <row r="385">
          <cell r="A385">
            <v>4456</v>
          </cell>
          <cell r="B385" t="str">
            <v>Todos por un Nuevo País</v>
          </cell>
          <cell r="C385" t="str">
            <v>Movilidad social</v>
          </cell>
          <cell r="D385" t="str">
            <v>Cerrar la brecha en el acceso y la calidad de la educación, para mejorar la formación de capital humano, incrementar la movilidad social y fomentar la construcción de ciudadanía.</v>
          </cell>
          <cell r="E385" t="str">
            <v>Educación</v>
          </cell>
          <cell r="F385" t="str">
            <v>MINEDUCACION</v>
          </cell>
          <cell r="G385" t="str">
            <v>Fomento de la Educación Superior</v>
          </cell>
          <cell r="H385">
            <v>4456</v>
          </cell>
          <cell r="I385" t="str">
            <v>Tasa de cobertura en educación superior</v>
          </cell>
          <cell r="J385" t="str">
            <v>Resultado</v>
          </cell>
          <cell r="K385" t="str">
            <v>Sectorial</v>
          </cell>
          <cell r="L385" t="str">
            <v>SI</v>
          </cell>
          <cell r="M385" t="str">
            <v>SI</v>
          </cell>
          <cell r="N385" t="str">
            <v>NO</v>
          </cell>
          <cell r="O385" t="str">
            <v>SI</v>
          </cell>
          <cell r="P385" t="str">
            <v>Tasa</v>
          </cell>
          <cell r="Q385" t="str">
            <v>Anual</v>
          </cell>
          <cell r="R385" t="str">
            <v>Capacidad</v>
          </cell>
          <cell r="S385">
            <v>46.1</v>
          </cell>
          <cell r="T385">
            <v>48.9</v>
          </cell>
          <cell r="U385">
            <v>51.6</v>
          </cell>
          <cell r="V385">
            <v>54.3</v>
          </cell>
          <cell r="W385">
            <v>57</v>
          </cell>
          <cell r="X385">
            <v>57</v>
          </cell>
          <cell r="Y385">
            <v>0</v>
          </cell>
          <cell r="Z385">
            <v>0</v>
          </cell>
          <cell r="AA385">
            <v>0</v>
          </cell>
          <cell r="AB385">
            <v>0</v>
          </cell>
          <cell r="AC385">
            <v>0</v>
          </cell>
          <cell r="AD385">
            <v>0</v>
          </cell>
          <cell r="AE385" t="str">
            <v>Mesa Regionalización CESU-ASCUN 15-04-16. Discusión caps 4 y 5 Documento Política y Financiación Regionalización. Discución: Transformar U departamentales en nacionales /eliminar injerencia política departamental en presupuesto de IES públicas. Debate nec</v>
          </cell>
          <cell r="AF385">
            <v>42490.208333333299</v>
          </cell>
          <cell r="AG385">
            <v>42496.509661886601</v>
          </cell>
          <cell r="AH385" t="str">
            <v>Luis Bernardo Carrillo</v>
          </cell>
          <cell r="AI385" t="str">
            <v>LCarrillo@mineducacion.gov.co</v>
          </cell>
          <cell r="AJ385">
            <v>180</v>
          </cell>
          <cell r="AK385">
            <v>0</v>
          </cell>
          <cell r="AL385">
            <v>0</v>
          </cell>
        </row>
        <row r="386">
          <cell r="A386">
            <v>4457</v>
          </cell>
          <cell r="B386" t="str">
            <v>Todos por un Nuevo País</v>
          </cell>
          <cell r="C386" t="str">
            <v>Movilidad social</v>
          </cell>
          <cell r="D386" t="str">
            <v>Cerrar la brecha en el acceso y la calidad de la educación, para mejorar la formación de capital humano, incrementar la movilidad social y fomentar la construcción de ciudadanía.</v>
          </cell>
          <cell r="E386" t="str">
            <v>Educación</v>
          </cell>
          <cell r="F386" t="str">
            <v>MINEDUCACION</v>
          </cell>
          <cell r="G386" t="str">
            <v>Fomento de la Educación Superior</v>
          </cell>
          <cell r="H386">
            <v>4457</v>
          </cell>
          <cell r="I386" t="str">
            <v>Departamentos con tasa de Cobertura en Educación Superior por encima del 20%</v>
          </cell>
          <cell r="J386" t="str">
            <v>Resultado</v>
          </cell>
          <cell r="K386" t="str">
            <v>Sectorial</v>
          </cell>
          <cell r="L386" t="str">
            <v>SI</v>
          </cell>
          <cell r="M386" t="str">
            <v>SI</v>
          </cell>
          <cell r="N386" t="str">
            <v>NO</v>
          </cell>
          <cell r="O386" t="str">
            <v>SI</v>
          </cell>
          <cell r="P386" t="str">
            <v>Departamentos</v>
          </cell>
          <cell r="Q386" t="str">
            <v>Anual</v>
          </cell>
          <cell r="R386" t="str">
            <v>Capacidad</v>
          </cell>
          <cell r="S386">
            <v>25</v>
          </cell>
          <cell r="T386">
            <v>27</v>
          </cell>
          <cell r="U386">
            <v>29</v>
          </cell>
          <cell r="V386">
            <v>31</v>
          </cell>
          <cell r="W386">
            <v>33</v>
          </cell>
          <cell r="X386">
            <v>33</v>
          </cell>
          <cell r="Y386">
            <v>0</v>
          </cell>
          <cell r="Z386">
            <v>0</v>
          </cell>
          <cell r="AA386">
            <v>0</v>
          </cell>
          <cell r="AB386">
            <v>0</v>
          </cell>
          <cell r="AC386">
            <v>0</v>
          </cell>
          <cell r="AD386">
            <v>0</v>
          </cell>
          <cell r="AE386" t="str">
            <v>Mesa Regionalización CESU-ASCUN 15-04-16. Discusión caps 4 y 5 Documento Política y Financiación Regionalización. Discución: Transformar U departamentales en nacionales /eliminar injerencia política departamental en presupuesto de IES públicas. Debate nec</v>
          </cell>
          <cell r="AF386">
            <v>42490.208333333299</v>
          </cell>
          <cell r="AG386">
            <v>42496.510035416701</v>
          </cell>
          <cell r="AH386" t="str">
            <v>Luis Bernardo Carrillo</v>
          </cell>
          <cell r="AI386" t="str">
            <v>LCarrillo@mineducacion.gov.co</v>
          </cell>
          <cell r="AJ386">
            <v>180</v>
          </cell>
          <cell r="AK386">
            <v>0</v>
          </cell>
          <cell r="AL386">
            <v>0</v>
          </cell>
        </row>
        <row r="387">
          <cell r="A387">
            <v>4458</v>
          </cell>
          <cell r="B387" t="str">
            <v>Todos por un Nuevo País</v>
          </cell>
          <cell r="C387" t="str">
            <v>Movilidad social</v>
          </cell>
          <cell r="D387" t="str">
            <v>Cerrar la brecha en el acceso y la calidad de la educación, para mejorar la formación de capital humano, incrementar la movilidad social y fomentar la construcción de ciudadanía.</v>
          </cell>
          <cell r="E387" t="str">
            <v>Educación</v>
          </cell>
          <cell r="F387" t="str">
            <v>MINEDUCACION</v>
          </cell>
          <cell r="G387" t="str">
            <v>Fomento de la Educación Superior</v>
          </cell>
          <cell r="H387">
            <v>4458</v>
          </cell>
          <cell r="I387" t="str">
            <v>Nuevos cupos en educación superior</v>
          </cell>
          <cell r="J387" t="str">
            <v>Gestión</v>
          </cell>
          <cell r="K387" t="str">
            <v>Sectorial</v>
          </cell>
          <cell r="L387" t="str">
            <v>SI</v>
          </cell>
          <cell r="M387" t="str">
            <v>SI</v>
          </cell>
          <cell r="N387" t="str">
            <v>NO</v>
          </cell>
          <cell r="O387" t="str">
            <v>SI</v>
          </cell>
          <cell r="P387" t="str">
            <v>Cupos</v>
          </cell>
          <cell r="Q387" t="str">
            <v>Anual</v>
          </cell>
          <cell r="R387" t="str">
            <v>Flujo</v>
          </cell>
          <cell r="S387">
            <v>464164</v>
          </cell>
          <cell r="T387">
            <v>92888</v>
          </cell>
          <cell r="U387">
            <v>185776</v>
          </cell>
          <cell r="V387">
            <v>278664</v>
          </cell>
          <cell r="W387">
            <v>400000</v>
          </cell>
          <cell r="X387">
            <v>400000</v>
          </cell>
          <cell r="Y387">
            <v>0</v>
          </cell>
          <cell r="Z387">
            <v>0</v>
          </cell>
          <cell r="AA387">
            <v>0</v>
          </cell>
          <cell r="AB387">
            <v>0</v>
          </cell>
          <cell r="AC387">
            <v>0</v>
          </cell>
          <cell r="AD387">
            <v>0</v>
          </cell>
          <cell r="AE387" t="str">
            <v>Mesa Regionalización CESU-ASCUN 15-04-16. Discusión caps 4 y 5 Documento Política y Financiación Regionalización. Discución: Transformar U departamentales en nacionales /eliminar injerencia política departamental en presupuesto de IES públicas. Debate nec</v>
          </cell>
          <cell r="AF387">
            <v>42490.208333333299</v>
          </cell>
          <cell r="AG387">
            <v>42496.506673113399</v>
          </cell>
          <cell r="AH387" t="str">
            <v>Luis Bernardo Carrillo</v>
          </cell>
          <cell r="AI387" t="str">
            <v>LCarrillo@mineducacion.gov.co</v>
          </cell>
          <cell r="AJ387">
            <v>180</v>
          </cell>
          <cell r="AK387">
            <v>0</v>
          </cell>
          <cell r="AL387">
            <v>0</v>
          </cell>
        </row>
        <row r="388">
          <cell r="A388">
            <v>4459</v>
          </cell>
          <cell r="B388" t="str">
            <v>Todos por un Nuevo País</v>
          </cell>
          <cell r="C388" t="str">
            <v>Movilidad social</v>
          </cell>
          <cell r="D388" t="str">
            <v>Cerrar la brecha en el acceso y la calidad de la educación, para mejorar la formación de capital humano, incrementar la movilidad social y fomentar la construcción de ciudadanía.</v>
          </cell>
          <cell r="E388" t="str">
            <v>Educación</v>
          </cell>
          <cell r="F388" t="str">
            <v>MINEDUCACION</v>
          </cell>
          <cell r="G388" t="str">
            <v>Fomento de la Educación Superior</v>
          </cell>
          <cell r="H388">
            <v>4459</v>
          </cell>
          <cell r="I388" t="str">
            <v>Tasa de deserción en educación superior</v>
          </cell>
          <cell r="J388" t="str">
            <v>Resultado</v>
          </cell>
          <cell r="K388" t="str">
            <v>Sectorial</v>
          </cell>
          <cell r="L388" t="str">
            <v>SI</v>
          </cell>
          <cell r="M388" t="str">
            <v>NO</v>
          </cell>
          <cell r="N388" t="str">
            <v>NO</v>
          </cell>
          <cell r="O388" t="str">
            <v>SI</v>
          </cell>
          <cell r="P388" t="str">
            <v>Tasa</v>
          </cell>
          <cell r="Q388" t="str">
            <v>Anual</v>
          </cell>
          <cell r="R388" t="str">
            <v>Reducción</v>
          </cell>
          <cell r="S388">
            <v>10.3</v>
          </cell>
          <cell r="T388">
            <v>9.6999999999999993</v>
          </cell>
          <cell r="U388">
            <v>9.1</v>
          </cell>
          <cell r="V388">
            <v>8.6</v>
          </cell>
          <cell r="W388">
            <v>8</v>
          </cell>
          <cell r="X388">
            <v>8</v>
          </cell>
          <cell r="Y388">
            <v>0</v>
          </cell>
          <cell r="Z388">
            <v>0</v>
          </cell>
          <cell r="AA388">
            <v>0</v>
          </cell>
          <cell r="AB388">
            <v>0</v>
          </cell>
          <cell r="AC388">
            <v>0</v>
          </cell>
          <cell r="AD388">
            <v>0</v>
          </cell>
          <cell r="AE388" t="str">
            <v xml:space="preserve">Se inició el procesamiento de información y análisis de datos para calcular la tasa de deserción 2015. Los delegados de la Ministra se encuentran socializando la guía de permanencia y graduación en los consejos superiores de la IES públicas. </v>
          </cell>
          <cell r="AF388">
            <v>42490.208333333299</v>
          </cell>
          <cell r="AG388">
            <v>42495.665246875004</v>
          </cell>
          <cell r="AH388" t="str">
            <v>Luis Bernardo Carrillo</v>
          </cell>
          <cell r="AI388" t="str">
            <v>LCarrillo@mineducacion.gov.co</v>
          </cell>
          <cell r="AJ388">
            <v>360</v>
          </cell>
          <cell r="AK388">
            <v>0</v>
          </cell>
          <cell r="AL388">
            <v>0</v>
          </cell>
        </row>
        <row r="389">
          <cell r="A389">
            <v>4461</v>
          </cell>
          <cell r="B389" t="str">
            <v>Todos por un Nuevo País</v>
          </cell>
          <cell r="C389" t="str">
            <v>Movilidad social</v>
          </cell>
          <cell r="D389" t="str">
            <v>Cerrar la brecha en el acceso y la calidad de la educación, para mejorar la formación de capital humano, incrementar la movilidad social y fomentar la construcción de ciudadanía.</v>
          </cell>
          <cell r="E389" t="str">
            <v>Educación</v>
          </cell>
          <cell r="F389" t="str">
            <v>MINEDUCACION</v>
          </cell>
          <cell r="G389" t="str">
            <v>Fomento de la Educación Superior</v>
          </cell>
          <cell r="H389">
            <v>4461</v>
          </cell>
          <cell r="I389" t="str">
            <v>Estudiantes beneficiados con nuevos créditos condonables</v>
          </cell>
          <cell r="J389" t="str">
            <v>Producto</v>
          </cell>
          <cell r="K389" t="str">
            <v>Sectorial</v>
          </cell>
          <cell r="L389" t="str">
            <v>SI</v>
          </cell>
          <cell r="M389" t="str">
            <v>SI</v>
          </cell>
          <cell r="N389" t="str">
            <v>NO</v>
          </cell>
          <cell r="O389" t="str">
            <v>SI</v>
          </cell>
          <cell r="P389" t="str">
            <v>Estudiantes</v>
          </cell>
          <cell r="Q389" t="str">
            <v>Semestral</v>
          </cell>
          <cell r="R389" t="str">
            <v>Acumulado</v>
          </cell>
          <cell r="S389">
            <v>23067</v>
          </cell>
          <cell r="T389">
            <v>18347</v>
          </cell>
          <cell r="U389">
            <v>37614</v>
          </cell>
          <cell r="V389">
            <v>36183</v>
          </cell>
          <cell r="W389">
            <v>36183</v>
          </cell>
          <cell r="X389">
            <v>125000</v>
          </cell>
          <cell r="Y389">
            <v>0</v>
          </cell>
          <cell r="Z389">
            <v>0</v>
          </cell>
          <cell r="AA389">
            <v>0</v>
          </cell>
          <cell r="AB389">
            <v>0</v>
          </cell>
          <cell r="AC389">
            <v>0</v>
          </cell>
          <cell r="AD389">
            <v>0</v>
          </cell>
          <cell r="AE389" t="str">
            <v>Hasta el mes de marzo se han girado 14.014 nuevos créditos condonables.</v>
          </cell>
          <cell r="AF389">
            <v>42460.208333333299</v>
          </cell>
          <cell r="AG389">
            <v>42474.487295567102</v>
          </cell>
          <cell r="AH389" t="str">
            <v>Luis Bernardo Carrillo</v>
          </cell>
          <cell r="AI389" t="str">
            <v>LCarrillo@mineducacion.gov.co</v>
          </cell>
          <cell r="AJ389">
            <v>15</v>
          </cell>
          <cell r="AK389">
            <v>0</v>
          </cell>
          <cell r="AL389">
            <v>0</v>
          </cell>
        </row>
        <row r="390">
          <cell r="A390">
            <v>4462</v>
          </cell>
          <cell r="B390" t="str">
            <v>Todos por un Nuevo País</v>
          </cell>
          <cell r="C390" t="str">
            <v>Movilidad social</v>
          </cell>
          <cell r="D390" t="str">
            <v>Cerrar la brecha en el acceso y la calidad de la educación, para mejorar la formación de capital humano, incrementar la movilidad social y fomentar la construcción de ciudadanía.</v>
          </cell>
          <cell r="E390" t="str">
            <v>Educación</v>
          </cell>
          <cell r="F390" t="str">
            <v>MINEDUCACION</v>
          </cell>
          <cell r="G390" t="str">
            <v>Fomento de la Educación Superior</v>
          </cell>
          <cell r="H390">
            <v>4462</v>
          </cell>
          <cell r="I390" t="str">
            <v>Porcentaje de créditos nuevos de pregrado aprobados en Programas o Instituciones Educativas Certificadas con alta calidad</v>
          </cell>
          <cell r="J390" t="str">
            <v>Gestión</v>
          </cell>
          <cell r="K390" t="str">
            <v>Sectorial</v>
          </cell>
          <cell r="L390" t="str">
            <v>SI</v>
          </cell>
          <cell r="M390" t="str">
            <v>NO</v>
          </cell>
          <cell r="N390" t="str">
            <v>NO</v>
          </cell>
          <cell r="O390" t="str">
            <v>SI</v>
          </cell>
          <cell r="P390" t="str">
            <v>Porcentaje</v>
          </cell>
          <cell r="Q390" t="str">
            <v>Semestral</v>
          </cell>
          <cell r="R390" t="str">
            <v>Flujo</v>
          </cell>
          <cell r="S390">
            <v>39</v>
          </cell>
          <cell r="T390">
            <v>45</v>
          </cell>
          <cell r="U390">
            <v>50</v>
          </cell>
          <cell r="V390">
            <v>55</v>
          </cell>
          <cell r="W390">
            <v>60</v>
          </cell>
          <cell r="X390">
            <v>60</v>
          </cell>
          <cell r="Y390">
            <v>0</v>
          </cell>
          <cell r="Z390">
            <v>0</v>
          </cell>
          <cell r="AA390">
            <v>0</v>
          </cell>
          <cell r="AB390">
            <v>0</v>
          </cell>
          <cell r="AC390">
            <v>0</v>
          </cell>
          <cell r="AD390">
            <v>0</v>
          </cell>
          <cell r="AE390" t="str">
            <v>Hasta el mes de marzo se han aprobado 12.604 nuevos créditos de pregrado para estudios en instituciones o programas de alta calidad.</v>
          </cell>
          <cell r="AF390">
            <v>42460.208333333299</v>
          </cell>
          <cell r="AG390">
            <v>42470.923035798602</v>
          </cell>
          <cell r="AH390" t="str">
            <v>Luis Bernardo Carrillo</v>
          </cell>
          <cell r="AI390" t="str">
            <v>LCarrillo@mineducacion.gov.co</v>
          </cell>
          <cell r="AJ390">
            <v>15</v>
          </cell>
          <cell r="AK390">
            <v>0</v>
          </cell>
          <cell r="AL390">
            <v>0</v>
          </cell>
        </row>
        <row r="391">
          <cell r="A391">
            <v>5159</v>
          </cell>
          <cell r="B391" t="str">
            <v>Todos por un Nuevo País</v>
          </cell>
          <cell r="C391" t="str">
            <v>Movilidad social</v>
          </cell>
          <cell r="D391" t="str">
            <v>Cerrar la brecha en el acceso y la calidad de la educación, para mejorar la formación de capital humano, incrementar la movilidad social y fomentar la construcción de ciudadanía.</v>
          </cell>
          <cell r="E391" t="str">
            <v>Educación</v>
          </cell>
          <cell r="F391" t="str">
            <v>MINEDUCACION</v>
          </cell>
          <cell r="G391" t="str">
            <v>Fomento de la Educación Superior</v>
          </cell>
          <cell r="H391">
            <v>5159</v>
          </cell>
          <cell r="I391" t="str">
            <v>Estudiantes beneficiarios del Programa Ser Pilo Paga</v>
          </cell>
          <cell r="J391" t="str">
            <v>Producto</v>
          </cell>
          <cell r="K391" t="str">
            <v>Sectorial</v>
          </cell>
          <cell r="L391" t="str">
            <v>NO</v>
          </cell>
          <cell r="M391" t="str">
            <v>SI</v>
          </cell>
          <cell r="N391" t="str">
            <v>NO</v>
          </cell>
          <cell r="O391" t="str">
            <v>SI</v>
          </cell>
          <cell r="P391" t="str">
            <v>Estudiantes</v>
          </cell>
          <cell r="Q391" t="str">
            <v>Anual</v>
          </cell>
          <cell r="R391" t="str">
            <v>Acumulado</v>
          </cell>
          <cell r="S391">
            <v>0</v>
          </cell>
          <cell r="T391">
            <v>10000</v>
          </cell>
          <cell r="U391">
            <v>10000</v>
          </cell>
          <cell r="V391">
            <v>10000</v>
          </cell>
          <cell r="W391">
            <v>10000</v>
          </cell>
          <cell r="X391">
            <v>40000</v>
          </cell>
          <cell r="Y391">
            <v>0</v>
          </cell>
          <cell r="Z391">
            <v>0</v>
          </cell>
          <cell r="AA391">
            <v>0</v>
          </cell>
          <cell r="AB391">
            <v>0</v>
          </cell>
          <cell r="AC391">
            <v>0</v>
          </cell>
          <cell r="AD391">
            <v>0</v>
          </cell>
          <cell r="AE391" t="str">
            <v>Se ejecuta plan visitas técnicas de seguimiento administrativo al programa. Articula la gestión ICETEX a través de los Amigos Pilos, con la del MEN con los Enlaces, en la verificación de la condición de los beneficiarios en relación con: estudiantes benef</v>
          </cell>
          <cell r="AF391">
            <v>42490.208333333299</v>
          </cell>
          <cell r="AG391">
            <v>42495.663499270799</v>
          </cell>
          <cell r="AH391" t="str">
            <v>Luis Bernardo Carrillo</v>
          </cell>
          <cell r="AI391" t="str">
            <v>LCarrillo@mineducacion.gov.co</v>
          </cell>
          <cell r="AJ391">
            <v>0</v>
          </cell>
          <cell r="AK391">
            <v>0</v>
          </cell>
          <cell r="AL391">
            <v>0</v>
          </cell>
        </row>
        <row r="392">
          <cell r="A392">
            <v>5161</v>
          </cell>
          <cell r="B392" t="str">
            <v>Todos por un Nuevo País</v>
          </cell>
          <cell r="C392" t="str">
            <v>Movilidad social</v>
          </cell>
          <cell r="D392" t="str">
            <v>Cerrar la brecha en el acceso y la calidad de la educación, para mejorar la formación de capital humano, incrementar la movilidad social y fomentar la construcción de ciudadanía.</v>
          </cell>
          <cell r="E392" t="str">
            <v>Educación</v>
          </cell>
          <cell r="F392" t="str">
            <v>MINEDUCACION</v>
          </cell>
          <cell r="G392" t="str">
            <v>Fomento de la Educación Superior</v>
          </cell>
          <cell r="H392">
            <v>5161</v>
          </cell>
          <cell r="I392" t="str">
            <v>Tasa de deserción del Programa Ser Pilo Paga</v>
          </cell>
          <cell r="J392" t="str">
            <v>Resultado</v>
          </cell>
          <cell r="K392" t="str">
            <v>Sectorial</v>
          </cell>
          <cell r="L392" t="str">
            <v>NO</v>
          </cell>
          <cell r="M392" t="str">
            <v>SI</v>
          </cell>
          <cell r="N392" t="str">
            <v>NO</v>
          </cell>
          <cell r="O392" t="str">
            <v>SI</v>
          </cell>
          <cell r="P392" t="str">
            <v>Tasa</v>
          </cell>
          <cell r="Q392" t="str">
            <v>Anual</v>
          </cell>
          <cell r="R392" t="str">
            <v>Stock</v>
          </cell>
          <cell r="S392">
            <v>0</v>
          </cell>
          <cell r="T392">
            <v>5</v>
          </cell>
          <cell r="U392">
            <v>5</v>
          </cell>
          <cell r="V392">
            <v>5</v>
          </cell>
          <cell r="W392">
            <v>5</v>
          </cell>
          <cell r="X392">
            <v>5</v>
          </cell>
          <cell r="Y392">
            <v>0</v>
          </cell>
          <cell r="Z392">
            <v>0</v>
          </cell>
          <cell r="AA392">
            <v>0</v>
          </cell>
          <cell r="AB392">
            <v>0</v>
          </cell>
          <cell r="AC392">
            <v>0</v>
          </cell>
          <cell r="AD392">
            <v>0</v>
          </cell>
          <cell r="AE392" t="str">
            <v>Lanzamientos Sociedad Pilo/estrategia conformación redes benef, 13 IES: USTA USA UDEA UDEM ICESI UAM PUJ Cali UAO UniSABANA UniANDES UniVALLE UPTC y PONAL. 26 líderes y asistentes /relacionamiento con MEN /adelantar proyectos incentivar permanencia. Segui</v>
          </cell>
          <cell r="AF392">
            <v>42490.208333333299</v>
          </cell>
          <cell r="AG392">
            <v>42495.661580590298</v>
          </cell>
          <cell r="AH392" t="str">
            <v>Luis Bernardo Carrillo</v>
          </cell>
          <cell r="AI392" t="str">
            <v>LCarrillo@mineducacion.gov.co</v>
          </cell>
          <cell r="AJ392">
            <v>0</v>
          </cell>
          <cell r="AK392">
            <v>0</v>
          </cell>
          <cell r="AL392">
            <v>0</v>
          </cell>
        </row>
        <row r="393">
          <cell r="A393">
            <v>5358</v>
          </cell>
          <cell r="B393" t="str">
            <v>Todos por un Nuevo País</v>
          </cell>
          <cell r="C393" t="str">
            <v>Movilidad social</v>
          </cell>
          <cell r="D393" t="str">
            <v>Cerrar la brecha en el acceso y la calidad de la educación, para mejorar la formación de capital humano, incrementar la movilidad social y fomentar la construcción de ciudadanía.</v>
          </cell>
          <cell r="E393" t="str">
            <v>Educación</v>
          </cell>
          <cell r="F393" t="str">
            <v>MINEDUCACION</v>
          </cell>
          <cell r="G393" t="str">
            <v>Grupos Étnicos - Educación</v>
          </cell>
          <cell r="H393">
            <v>5358</v>
          </cell>
          <cell r="I393" t="str">
            <v>Sistema Educativo Indígena Propio como política educativa para los pueblos indígenas formulado e implementado</v>
          </cell>
          <cell r="J393" t="str">
            <v>Gestión</v>
          </cell>
          <cell r="K393" t="str">
            <v>Transversal</v>
          </cell>
          <cell r="L393" t="str">
            <v>SI</v>
          </cell>
          <cell r="M393" t="str">
            <v>NO</v>
          </cell>
          <cell r="N393" t="str">
            <v>SI</v>
          </cell>
          <cell r="O393" t="str">
            <v>SI</v>
          </cell>
          <cell r="P393" t="str">
            <v>Porcentaje</v>
          </cell>
          <cell r="Q393" t="str">
            <v>Anual</v>
          </cell>
          <cell r="R393" t="str">
            <v>Capacidad</v>
          </cell>
          <cell r="S393">
            <v>0</v>
          </cell>
          <cell r="T393">
            <v>25</v>
          </cell>
          <cell r="U393">
            <v>50</v>
          </cell>
          <cell r="V393">
            <v>75</v>
          </cell>
          <cell r="W393">
            <v>100</v>
          </cell>
          <cell r="X393">
            <v>100</v>
          </cell>
          <cell r="Y393">
            <v>0</v>
          </cell>
          <cell r="Z393">
            <v>0</v>
          </cell>
          <cell r="AA393">
            <v>0</v>
          </cell>
          <cell r="AB393">
            <v>0</v>
          </cell>
          <cell r="AC393">
            <v>0</v>
          </cell>
          <cell r="AD393">
            <v>0</v>
          </cell>
          <cell r="AE393" t="str">
            <v>En el mes de junio, luego de tener una propuesta de ruta metodológica de la CP SEIP, se empezaron a generar reuniones políticas de concertación con las 5 organizaciones indígenas, para concertar de manera política este proceso y los alcances del mismo.</v>
          </cell>
          <cell r="AF393">
            <v>42551.208333333299</v>
          </cell>
          <cell r="AG393">
            <v>42467.677949421297</v>
          </cell>
          <cell r="AH393" t="str">
            <v>Hector Julio Flechas</v>
          </cell>
          <cell r="AI393" t="str">
            <v>HFlechas@mineducacion.gov.co</v>
          </cell>
          <cell r="AJ393">
            <v>90</v>
          </cell>
          <cell r="AK393">
            <v>0</v>
          </cell>
          <cell r="AL393">
            <v>0</v>
          </cell>
        </row>
        <row r="394">
          <cell r="A394">
            <v>5360</v>
          </cell>
          <cell r="B394" t="str">
            <v>Todos por un Nuevo País</v>
          </cell>
          <cell r="C394" t="str">
            <v>Movilidad social</v>
          </cell>
          <cell r="D394" t="str">
            <v>Cerrar la brecha en el acceso y la calidad de la educación, para mejorar la formación de capital humano, incrementar la movilidad social y fomentar la construcción de ciudadanía.</v>
          </cell>
          <cell r="E394" t="str">
            <v>Educación</v>
          </cell>
          <cell r="F394" t="str">
            <v>MINEDUCACION</v>
          </cell>
          <cell r="G394" t="str">
            <v>Grupos Étnicos - Educación</v>
          </cell>
          <cell r="H394">
            <v>5360</v>
          </cell>
          <cell r="I394" t="str">
            <v>Capacidad instalada en los pueblos indígenas para que sean certificados, implementando el decreto 1953 de 2014</v>
          </cell>
          <cell r="J394" t="str">
            <v>Gestión</v>
          </cell>
          <cell r="K394" t="str">
            <v>Transversal</v>
          </cell>
          <cell r="L394" t="str">
            <v>SI</v>
          </cell>
          <cell r="M394" t="str">
            <v>NO</v>
          </cell>
          <cell r="N394" t="str">
            <v>SI</v>
          </cell>
          <cell r="O394" t="str">
            <v>SI</v>
          </cell>
          <cell r="P394" t="str">
            <v>Porcentaje</v>
          </cell>
          <cell r="Q394" t="str">
            <v>Anual</v>
          </cell>
          <cell r="R394" t="str">
            <v>Capacidad</v>
          </cell>
          <cell r="S394">
            <v>0</v>
          </cell>
          <cell r="T394">
            <v>0</v>
          </cell>
          <cell r="U394">
            <v>40</v>
          </cell>
          <cell r="V394">
            <v>70</v>
          </cell>
          <cell r="W394">
            <v>100</v>
          </cell>
          <cell r="X394">
            <v>100</v>
          </cell>
          <cell r="Y394">
            <v>0</v>
          </cell>
          <cell r="Z394">
            <v>0</v>
          </cell>
          <cell r="AA394">
            <v>0</v>
          </cell>
          <cell r="AB394">
            <v>0</v>
          </cell>
          <cell r="AC394">
            <v>0</v>
          </cell>
          <cell r="AD394">
            <v>0</v>
          </cell>
          <cell r="AE394" t="str">
            <v>Para dar cumplimiento en el mes de enero de 2016, se realizó un plan de trabajo, el cual contiene las acciones a realizar para el 2016 y la asignación presupuestal que se requiere. Dado lo anterior se tiene proyectado realizar un Plan de Acompañamiento Si</v>
          </cell>
          <cell r="AF394">
            <v>42400.208333333299</v>
          </cell>
          <cell r="AG394">
            <v>42438.472121412</v>
          </cell>
          <cell r="AH394" t="str">
            <v>Hector Julio Flechas</v>
          </cell>
          <cell r="AI394" t="str">
            <v>HFlechas@mineducacion.gov.co</v>
          </cell>
          <cell r="AJ394">
            <v>90</v>
          </cell>
          <cell r="AK394">
            <v>0</v>
          </cell>
          <cell r="AL394">
            <v>0</v>
          </cell>
        </row>
        <row r="395">
          <cell r="A395">
            <v>5361</v>
          </cell>
          <cell r="B395" t="str">
            <v>Todos por un Nuevo País</v>
          </cell>
          <cell r="C395" t="str">
            <v>Movilidad social</v>
          </cell>
          <cell r="D395" t="str">
            <v>Cerrar la brecha en el acceso y la calidad de la educación, para mejorar la formación de capital humano, incrementar la movilidad social y fomentar la construcción de ciudadanía.</v>
          </cell>
          <cell r="E395" t="str">
            <v>Educación</v>
          </cell>
          <cell r="F395" t="str">
            <v>MINEDUCACION</v>
          </cell>
          <cell r="G395" t="str">
            <v>Grupos Étnicos - Educación</v>
          </cell>
          <cell r="H395">
            <v>5361</v>
          </cell>
          <cell r="I395" t="str">
            <v>Estudiantes indígenas beneficiarios de créditos del Fondo Alvaro Ulcue Chocue y otros programas de financiación</v>
          </cell>
          <cell r="J395" t="str">
            <v>Producto</v>
          </cell>
          <cell r="K395" t="str">
            <v>Transversal</v>
          </cell>
          <cell r="L395" t="str">
            <v>SI</v>
          </cell>
          <cell r="M395" t="str">
            <v>NO</v>
          </cell>
          <cell r="N395" t="str">
            <v>SI</v>
          </cell>
          <cell r="O395" t="str">
            <v>SI</v>
          </cell>
          <cell r="P395" t="str">
            <v>Estudiantes indígenas</v>
          </cell>
          <cell r="Q395" t="str">
            <v>Anual</v>
          </cell>
          <cell r="R395" t="str">
            <v>Acumulado</v>
          </cell>
          <cell r="S395">
            <v>1300</v>
          </cell>
          <cell r="T395">
            <v>1500</v>
          </cell>
          <cell r="U395">
            <v>2000</v>
          </cell>
          <cell r="V395">
            <v>2000</v>
          </cell>
          <cell r="W395">
            <v>2500</v>
          </cell>
          <cell r="X395">
            <v>8000</v>
          </cell>
          <cell r="Y395">
            <v>0</v>
          </cell>
          <cell r="Z395">
            <v>0</v>
          </cell>
          <cell r="AA395">
            <v>0</v>
          </cell>
          <cell r="AB395">
            <v>0</v>
          </cell>
          <cell r="AC395">
            <v>0</v>
          </cell>
          <cell r="AD395">
            <v>0</v>
          </cell>
          <cell r="AE395" t="str">
            <v xml:space="preserve">El 28 de abril de 2016 se realizó concertación de indicadores con las autoridades indígenas de los compromisos establecidos en el Plan Nacional de Desarrollo. </v>
          </cell>
          <cell r="AF395">
            <v>42490.208333333299</v>
          </cell>
          <cell r="AG395">
            <v>42500.6205435995</v>
          </cell>
          <cell r="AH395" t="str">
            <v>Luis Bernardo Carrillo</v>
          </cell>
          <cell r="AI395" t="str">
            <v>LCarrillo@mineducacion.gov.co</v>
          </cell>
          <cell r="AJ395">
            <v>90</v>
          </cell>
          <cell r="AK395">
            <v>0</v>
          </cell>
          <cell r="AL395">
            <v>0</v>
          </cell>
        </row>
        <row r="396">
          <cell r="A396">
            <v>5391</v>
          </cell>
          <cell r="B396" t="str">
            <v>Todos por un Nuevo País</v>
          </cell>
          <cell r="C396" t="str">
            <v>Movilidad social</v>
          </cell>
          <cell r="D396" t="str">
            <v>Cerrar la brecha en el acceso y la calidad de la educación, para mejorar la formación de capital humano, incrementar la movilidad social y fomentar la construcción de ciudadanía.</v>
          </cell>
          <cell r="E396" t="str">
            <v>Educación</v>
          </cell>
          <cell r="F396" t="str">
            <v>MINEDUCACION</v>
          </cell>
          <cell r="G396" t="str">
            <v>Grupos Étnicos - Educación</v>
          </cell>
          <cell r="H396">
            <v>5391</v>
          </cell>
          <cell r="I396" t="str">
            <v>Programa de formación para adultos del Pueblo Rrom en el marco de usos y costumbres diseñado e implementado</v>
          </cell>
          <cell r="J396" t="str">
            <v>Gestión</v>
          </cell>
          <cell r="K396" t="str">
            <v>Sectorial</v>
          </cell>
          <cell r="L396" t="str">
            <v>SI</v>
          </cell>
          <cell r="M396" t="str">
            <v>NO</v>
          </cell>
          <cell r="N396" t="str">
            <v>NO</v>
          </cell>
          <cell r="O396" t="str">
            <v>SI</v>
          </cell>
          <cell r="P396" t="str">
            <v>Porcentaje</v>
          </cell>
          <cell r="Q396" t="str">
            <v>Anual</v>
          </cell>
          <cell r="R396" t="str">
            <v>Capacidad</v>
          </cell>
          <cell r="S396">
            <v>0</v>
          </cell>
          <cell r="T396">
            <v>5</v>
          </cell>
          <cell r="U396">
            <v>30</v>
          </cell>
          <cell r="V396">
            <v>50</v>
          </cell>
          <cell r="W396">
            <v>100</v>
          </cell>
          <cell r="X396">
            <v>100</v>
          </cell>
          <cell r="Y396">
            <v>0</v>
          </cell>
          <cell r="Z396">
            <v>0</v>
          </cell>
          <cell r="AA396">
            <v>0</v>
          </cell>
          <cell r="AB396">
            <v>0</v>
          </cell>
          <cell r="AC396">
            <v>0</v>
          </cell>
          <cell r="AD396">
            <v>0</v>
          </cell>
          <cell r="AE396"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6">
            <v>42490.208333333299</v>
          </cell>
          <cell r="AG396">
            <v>42496.495285844903</v>
          </cell>
          <cell r="AH396" t="str">
            <v>Hector Julio Flechas</v>
          </cell>
          <cell r="AI396" t="str">
            <v>HFlechas@mineducacion.gov.co</v>
          </cell>
          <cell r="AJ396">
            <v>90</v>
          </cell>
          <cell r="AK396">
            <v>0</v>
          </cell>
          <cell r="AL396">
            <v>0</v>
          </cell>
        </row>
        <row r="397">
          <cell r="A397">
            <v>5393</v>
          </cell>
          <cell r="B397" t="str">
            <v>Todos por un Nuevo País</v>
          </cell>
          <cell r="C397" t="str">
            <v>Movilidad social</v>
          </cell>
          <cell r="D397" t="str">
            <v>Cerrar la brecha en el acceso y la calidad de la educación, para mejorar la formación de capital humano, incrementar la movilidad social y fomentar la construcción de ciudadanía.</v>
          </cell>
          <cell r="E397" t="str">
            <v>Educación</v>
          </cell>
          <cell r="F397" t="str">
            <v>MINEDUCACION</v>
          </cell>
          <cell r="G397" t="str">
            <v>Grupos Étnicos - Educación</v>
          </cell>
          <cell r="H397">
            <v>5393</v>
          </cell>
          <cell r="I397" t="str">
            <v>Entidades territoriales (con presencia de poblacion rrom en sus EE) que cuentan con lineamientos de educación intercultural desde los usos y costumbres del Pueblo Rrom desde la primera infancia hasta la educación superior, diseñados y socializados</v>
          </cell>
          <cell r="J397" t="str">
            <v>Gestión</v>
          </cell>
          <cell r="K397" t="str">
            <v>Sectorial</v>
          </cell>
          <cell r="L397" t="str">
            <v>SI</v>
          </cell>
          <cell r="M397" t="str">
            <v>SI</v>
          </cell>
          <cell r="N397" t="str">
            <v>NO</v>
          </cell>
          <cell r="O397" t="str">
            <v>SI</v>
          </cell>
          <cell r="P397" t="str">
            <v>Porcentaje</v>
          </cell>
          <cell r="Q397" t="str">
            <v>Anual</v>
          </cell>
          <cell r="R397" t="str">
            <v>Capacidad</v>
          </cell>
          <cell r="S397">
            <v>0</v>
          </cell>
          <cell r="T397">
            <v>0</v>
          </cell>
          <cell r="U397">
            <v>35</v>
          </cell>
          <cell r="V397">
            <v>70</v>
          </cell>
          <cell r="W397">
            <v>100</v>
          </cell>
          <cell r="X397">
            <v>100</v>
          </cell>
          <cell r="Y397">
            <v>0</v>
          </cell>
          <cell r="Z397">
            <v>0</v>
          </cell>
          <cell r="AA397">
            <v>0</v>
          </cell>
          <cell r="AB397">
            <v>0</v>
          </cell>
          <cell r="AC397">
            <v>0</v>
          </cell>
          <cell r="AD397">
            <v>0</v>
          </cell>
          <cell r="AE397"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7">
            <v>42490.208333333299</v>
          </cell>
          <cell r="AG397">
            <v>42496.494885798602</v>
          </cell>
          <cell r="AH397" t="str">
            <v>Hector Julio Flechas</v>
          </cell>
          <cell r="AI397" t="str">
            <v>HFlechas@mineducacion.gov.co</v>
          </cell>
          <cell r="AJ397">
            <v>90</v>
          </cell>
          <cell r="AK397">
            <v>0</v>
          </cell>
          <cell r="AL397">
            <v>0</v>
          </cell>
        </row>
        <row r="398">
          <cell r="A398">
            <v>5394</v>
          </cell>
          <cell r="B398" t="str">
            <v>Todos por un Nuevo País</v>
          </cell>
          <cell r="C398" t="str">
            <v>Movilidad social</v>
          </cell>
          <cell r="D398" t="str">
            <v>Cerrar la brecha en el acceso y la calidad de la educación, para mejorar la formación de capital humano, incrementar la movilidad social y fomentar la construcción de ciudadanía.</v>
          </cell>
          <cell r="E398" t="str">
            <v>Educación</v>
          </cell>
          <cell r="F398" t="str">
            <v>MINEDUCACION</v>
          </cell>
          <cell r="G398" t="str">
            <v>Grupos Étnicos - Educación</v>
          </cell>
          <cell r="H398">
            <v>5394</v>
          </cell>
          <cell r="I398" t="str">
            <v xml:space="preserve">Cupos en educación superior para la población del Pueblo Rrom </v>
          </cell>
          <cell r="J398" t="str">
            <v>Producto</v>
          </cell>
          <cell r="K398" t="str">
            <v>Sectorial</v>
          </cell>
          <cell r="L398" t="str">
            <v>SI</v>
          </cell>
          <cell r="M398" t="str">
            <v>NO</v>
          </cell>
          <cell r="N398" t="str">
            <v>NO</v>
          </cell>
          <cell r="O398" t="str">
            <v>SI</v>
          </cell>
          <cell r="P398" t="str">
            <v>Cupos</v>
          </cell>
          <cell r="Q398" t="str">
            <v>Anual</v>
          </cell>
          <cell r="R398" t="str">
            <v>Acumulado</v>
          </cell>
          <cell r="S398">
            <v>0</v>
          </cell>
          <cell r="T398">
            <v>2</v>
          </cell>
          <cell r="U398">
            <v>4</v>
          </cell>
          <cell r="V398">
            <v>6</v>
          </cell>
          <cell r="W398">
            <v>8</v>
          </cell>
          <cell r="X398">
            <v>20</v>
          </cell>
          <cell r="Y398">
            <v>0</v>
          </cell>
          <cell r="Z398">
            <v>0</v>
          </cell>
          <cell r="AA398">
            <v>0</v>
          </cell>
          <cell r="AB398">
            <v>0</v>
          </cell>
          <cell r="AC398">
            <v>0</v>
          </cell>
          <cell r="AD398">
            <v>0</v>
          </cell>
          <cell r="AE398" t="str">
            <v xml:space="preserve">Se realizó reunión con la mesa nacional Rrom en la cual se socializó y aprobó el reglamento del fondo y se definió la participación de un delegado en la junta. Se estima para el mes de mayo definir calendario para apertura de la convocatoria para lo cual </v>
          </cell>
          <cell r="AF398">
            <v>42490.208333333299</v>
          </cell>
          <cell r="AG398">
            <v>42494.6684586806</v>
          </cell>
          <cell r="AH398" t="str">
            <v>Luis Bernardo Carrillo</v>
          </cell>
          <cell r="AI398" t="str">
            <v>LCarrillo@mineducacion.gov.co</v>
          </cell>
          <cell r="AJ398">
            <v>90</v>
          </cell>
          <cell r="AK398">
            <v>0</v>
          </cell>
          <cell r="AL398">
            <v>0</v>
          </cell>
        </row>
        <row r="399">
          <cell r="A399">
            <v>5320</v>
          </cell>
          <cell r="B399" t="str">
            <v>Todos por un Nuevo País</v>
          </cell>
          <cell r="C399" t="str">
            <v>Movilidad social</v>
          </cell>
          <cell r="D399" t="str">
            <v>Cerrar la brecha en el acceso y la calidad de la educación, para mejorar la formación de capital humano, incrementar la movilidad social y fomentar la construcción de ciudadanía.</v>
          </cell>
          <cell r="E399" t="str">
            <v>Inclusión Social y Reconciliación</v>
          </cell>
          <cell r="F399" t="str">
            <v>ICBF</v>
          </cell>
          <cell r="G399" t="str">
            <v>Atención y asistencia integral a la primera infancia, la infancia, la adolescencia, la juventud y sus familias</v>
          </cell>
          <cell r="H399">
            <v>5320</v>
          </cell>
          <cell r="I399" t="str">
            <v>Niños y niñas con educación inicial y cuidado dentro de modalidades de atención tradicional</v>
          </cell>
          <cell r="J399" t="str">
            <v>Producto</v>
          </cell>
          <cell r="K399" t="str">
            <v>Sectorial</v>
          </cell>
          <cell r="L399" t="str">
            <v>NO</v>
          </cell>
          <cell r="M399" t="str">
            <v>SI</v>
          </cell>
          <cell r="N399" t="str">
            <v>NO</v>
          </cell>
          <cell r="O399" t="str">
            <v>SI</v>
          </cell>
          <cell r="P399" t="str">
            <v>Niños y niñas</v>
          </cell>
          <cell r="Q399" t="str">
            <v>Mensual</v>
          </cell>
          <cell r="R399" t="str">
            <v>Reducción anual</v>
          </cell>
          <cell r="S399">
            <v>925529</v>
          </cell>
          <cell r="T399">
            <v>777706</v>
          </cell>
          <cell r="U399">
            <v>814760</v>
          </cell>
          <cell r="V399">
            <v>784558</v>
          </cell>
          <cell r="W399">
            <v>756882</v>
          </cell>
          <cell r="X399">
            <v>756882</v>
          </cell>
          <cell r="Y399">
            <v>0</v>
          </cell>
          <cell r="Z399">
            <v>0</v>
          </cell>
          <cell r="AA399">
            <v>0</v>
          </cell>
          <cell r="AB399">
            <v>0</v>
          </cell>
          <cell r="AC399">
            <v>0</v>
          </cell>
          <cell r="AD399">
            <v>0</v>
          </cell>
          <cell r="AE399" t="str">
            <v>Durante el mes de enero los programas no brindaron la atención a los Niños y niñas con educación inicial y cuidado dentro de modalidades de atención tradicional debido a que realizó el proceso de contratación con las Entidades Administradoras del Servicio</v>
          </cell>
          <cell r="AF399">
            <v>42400.208333333299</v>
          </cell>
          <cell r="AG399">
            <v>42439.700510185197</v>
          </cell>
          <cell r="AH399" t="str">
            <v>Juan Carlos Buitrago</v>
          </cell>
          <cell r="AI399" t="str">
            <v>juan.buitrago@icbf.gov.co</v>
          </cell>
          <cell r="AJ399">
            <v>30</v>
          </cell>
          <cell r="AK399">
            <v>0</v>
          </cell>
          <cell r="AL399">
            <v>0</v>
          </cell>
        </row>
        <row r="400">
          <cell r="A400">
            <v>5321</v>
          </cell>
          <cell r="B400" t="str">
            <v>Todos por un Nuevo País</v>
          </cell>
          <cell r="C400" t="str">
            <v>Movilidad social</v>
          </cell>
          <cell r="D400" t="str">
            <v>Cerrar la brecha en el acceso y la calidad de la educación, para mejorar la formación de capital humano, incrementar la movilidad social y fomentar la construcción de ciudadanía.</v>
          </cell>
          <cell r="E400" t="str">
            <v>Inclusión Social y Reconciliación</v>
          </cell>
          <cell r="F400" t="str">
            <v>ICBF</v>
          </cell>
          <cell r="G400" t="str">
            <v>Atención y asistencia integral a la primera infancia, la infancia, la adolescencia, la juventud y sus familias</v>
          </cell>
          <cell r="H400">
            <v>5321</v>
          </cell>
          <cell r="I400" t="str">
            <v>Porcentaje de niños y niñas atendidos integralmente que cuentan con Registro Civil de Nacimiento</v>
          </cell>
          <cell r="J400" t="str">
            <v>Producto</v>
          </cell>
          <cell r="K400" t="str">
            <v>Sectorial</v>
          </cell>
          <cell r="L400" t="str">
            <v>NO</v>
          </cell>
          <cell r="M400" t="str">
            <v>SI</v>
          </cell>
          <cell r="N400" t="str">
            <v>NO</v>
          </cell>
          <cell r="O400" t="str">
            <v>SI</v>
          </cell>
          <cell r="P400" t="str">
            <v>Porcentaje</v>
          </cell>
          <cell r="Q400" t="str">
            <v>Trimestral</v>
          </cell>
          <cell r="R400" t="str">
            <v>Stock</v>
          </cell>
          <cell r="S400">
            <v>0</v>
          </cell>
          <cell r="T400">
            <v>100</v>
          </cell>
          <cell r="U400">
            <v>100</v>
          </cell>
          <cell r="V400">
            <v>100</v>
          </cell>
          <cell r="W400">
            <v>100</v>
          </cell>
          <cell r="X400">
            <v>100</v>
          </cell>
          <cell r="Y400">
            <v>0</v>
          </cell>
          <cell r="Z400">
            <v>0</v>
          </cell>
          <cell r="AA400">
            <v>0</v>
          </cell>
          <cell r="AB400">
            <v>0</v>
          </cell>
          <cell r="AC400">
            <v>0</v>
          </cell>
          <cell r="AD400">
            <v>0</v>
          </cell>
          <cell r="AE400" t="str">
            <v>Se ha realizado el acompañamiento a las Regionales en el proceso de contratación de la operación las modalidades de atención integral que iniciaron su operación en lo corrido del 2016</v>
          </cell>
          <cell r="AF400">
            <v>42429.208333333299</v>
          </cell>
          <cell r="AG400">
            <v>42471.389036840301</v>
          </cell>
          <cell r="AH400" t="str">
            <v>Juan Carlos Buitrago</v>
          </cell>
          <cell r="AI400" t="str">
            <v>juan.buitrago@icbf.gov.co</v>
          </cell>
          <cell r="AJ400">
            <v>30</v>
          </cell>
          <cell r="AK400">
            <v>0</v>
          </cell>
          <cell r="AL400">
            <v>0</v>
          </cell>
        </row>
        <row r="401">
          <cell r="A401">
            <v>5322</v>
          </cell>
          <cell r="B401" t="str">
            <v>Todos por un Nuevo País</v>
          </cell>
          <cell r="C401" t="str">
            <v>Movilidad social</v>
          </cell>
          <cell r="D401" t="str">
            <v>Cerrar la brecha en el acceso y la calidad de la educación, para mejorar la formación de capital humano, incrementar la movilidad social y fomentar la construcción de ciudadanía.</v>
          </cell>
          <cell r="E401" t="str">
            <v>Inclusión Social y Reconciliación</v>
          </cell>
          <cell r="F401" t="str">
            <v>ICBF</v>
          </cell>
          <cell r="G401" t="str">
            <v>Atención y asistencia integral a la primera infancia, la infancia, la adolescencia, la juventud y sus familias</v>
          </cell>
          <cell r="H401">
            <v>5322</v>
          </cell>
          <cell r="I401" t="str">
            <v>Porcentaje de niños y niñas atendidos integralmente cuyas familias participan en proceso de formación</v>
          </cell>
          <cell r="J401" t="str">
            <v>Producto</v>
          </cell>
          <cell r="K401" t="str">
            <v>Sectorial</v>
          </cell>
          <cell r="L401" t="str">
            <v>NO</v>
          </cell>
          <cell r="M401" t="str">
            <v>SI</v>
          </cell>
          <cell r="N401" t="str">
            <v>NO</v>
          </cell>
          <cell r="O401" t="str">
            <v>SI</v>
          </cell>
          <cell r="P401" t="str">
            <v>Porcentaje</v>
          </cell>
          <cell r="Q401" t="str">
            <v>Trimestral</v>
          </cell>
          <cell r="R401" t="str">
            <v>Stock</v>
          </cell>
          <cell r="S401">
            <v>0</v>
          </cell>
          <cell r="T401">
            <v>100</v>
          </cell>
          <cell r="U401">
            <v>100</v>
          </cell>
          <cell r="V401">
            <v>100</v>
          </cell>
          <cell r="W401">
            <v>100</v>
          </cell>
          <cell r="X401">
            <v>100</v>
          </cell>
          <cell r="Y401">
            <v>0</v>
          </cell>
          <cell r="Z401">
            <v>0</v>
          </cell>
          <cell r="AA401">
            <v>0</v>
          </cell>
          <cell r="AB401">
            <v>0</v>
          </cell>
          <cell r="AC401">
            <v>0</v>
          </cell>
          <cell r="AD401">
            <v>0</v>
          </cell>
          <cell r="AE401" t="str">
            <v>Para el mes de Febrero se ha realizado el acompañamiento a las Regionales en el proceso de contratación de la operación para las diferentes modalidades de atención integral.</v>
          </cell>
          <cell r="AF401">
            <v>42429.208333333299</v>
          </cell>
          <cell r="AG401">
            <v>42471.389182442101</v>
          </cell>
          <cell r="AH401" t="str">
            <v>Juan Carlos Buitrago</v>
          </cell>
          <cell r="AI401" t="str">
            <v>juan.buitrago@icbf.gov.co</v>
          </cell>
          <cell r="AJ401">
            <v>30</v>
          </cell>
          <cell r="AK401">
            <v>0</v>
          </cell>
          <cell r="AL401">
            <v>0</v>
          </cell>
        </row>
        <row r="402">
          <cell r="A402">
            <v>5323</v>
          </cell>
          <cell r="B402" t="str">
            <v>Todos por un Nuevo País</v>
          </cell>
          <cell r="C402" t="str">
            <v>Movilidad social</v>
          </cell>
          <cell r="D402" t="str">
            <v>Cerrar la brecha en el acceso y la calidad de la educación, para mejorar la formación de capital humano, incrementar la movilidad social y fomentar la construcción de ciudadanía.</v>
          </cell>
          <cell r="E402" t="str">
            <v>Inclusión Social y Reconciliación</v>
          </cell>
          <cell r="F402" t="str">
            <v>ICBF</v>
          </cell>
          <cell r="G402" t="str">
            <v>Atención y asistencia integral a la primera infancia, la infancia, la adolescencia, la juventud y sus familias</v>
          </cell>
          <cell r="H402">
            <v>5323</v>
          </cell>
          <cell r="I402" t="str">
            <v>Porcentaje de niños y niñas atendidos integralmente que cuentan con seguimiento nutricional</v>
          </cell>
          <cell r="J402" t="str">
            <v>Producto</v>
          </cell>
          <cell r="K402" t="str">
            <v>Sectorial</v>
          </cell>
          <cell r="L402" t="str">
            <v>NO</v>
          </cell>
          <cell r="M402" t="str">
            <v>SI</v>
          </cell>
          <cell r="N402" t="str">
            <v>NO</v>
          </cell>
          <cell r="O402" t="str">
            <v>SI</v>
          </cell>
          <cell r="P402" t="str">
            <v>Porcentaje</v>
          </cell>
          <cell r="Q402" t="str">
            <v>Trimestral</v>
          </cell>
          <cell r="R402" t="str">
            <v>Stock</v>
          </cell>
          <cell r="S402">
            <v>0</v>
          </cell>
          <cell r="T402">
            <v>100</v>
          </cell>
          <cell r="U402">
            <v>100</v>
          </cell>
          <cell r="V402">
            <v>100</v>
          </cell>
          <cell r="W402">
            <v>100</v>
          </cell>
          <cell r="X402">
            <v>100</v>
          </cell>
          <cell r="Y402">
            <v>0</v>
          </cell>
          <cell r="Z402">
            <v>0</v>
          </cell>
          <cell r="AA402">
            <v>0</v>
          </cell>
          <cell r="AB402">
            <v>0</v>
          </cell>
          <cell r="AC402">
            <v>0</v>
          </cell>
          <cell r="AD402">
            <v>0</v>
          </cell>
          <cell r="AE402" t="str">
            <v>Durante el mes de Febrero se ha realizado el acompañamiento a las Regionales en el proceso de contratación de la operación de las diferentes modalidades de atención integral para la vigencia en curso.</v>
          </cell>
          <cell r="AF402">
            <v>42429.208333333299</v>
          </cell>
          <cell r="AG402">
            <v>42471.389378669002</v>
          </cell>
          <cell r="AH402" t="str">
            <v>Juan Carlos Buitrago</v>
          </cell>
          <cell r="AI402" t="str">
            <v>juan.buitrago@icbf.gov.co</v>
          </cell>
          <cell r="AJ402">
            <v>30</v>
          </cell>
          <cell r="AK402">
            <v>0</v>
          </cell>
          <cell r="AL402">
            <v>0</v>
          </cell>
        </row>
        <row r="403">
          <cell r="A403">
            <v>4344</v>
          </cell>
          <cell r="B403" t="str">
            <v>Todos por un Nuevo País</v>
          </cell>
          <cell r="C403" t="str">
            <v>Movilidad social</v>
          </cell>
          <cell r="D403" t="str">
            <v>Cerrar la brecha en el acceso y la calidad de la educación, para mejorar la formación de capital humano, incrementar la movilidad social y fomentar la construcción de ciudadanía.</v>
          </cell>
          <cell r="E403" t="str">
            <v>Inclusión Social y Reconciliación</v>
          </cell>
          <cell r="F403" t="str">
            <v>ICBF</v>
          </cell>
          <cell r="G403" t="str">
            <v>Atención y asistencia integral a la primera infancia, la infancia, la adolescencia, la juventud y sus familias</v>
          </cell>
          <cell r="H403">
            <v>4344</v>
          </cell>
          <cell r="I403" t="str">
            <v>Niñas y niños menores de 5 años y mujeres gestantes microfocalizados en el marco del Plan de Atención y Mitigación de Riesgo de Desnutrición.</v>
          </cell>
          <cell r="J403" t="str">
            <v>Producto</v>
          </cell>
          <cell r="K403" t="str">
            <v>Sectorial</v>
          </cell>
          <cell r="L403" t="str">
            <v>NO</v>
          </cell>
          <cell r="M403" t="str">
            <v>SI</v>
          </cell>
          <cell r="N403" t="str">
            <v>NO</v>
          </cell>
          <cell r="O403" t="str">
            <v>SI</v>
          </cell>
          <cell r="P403" t="str">
            <v xml:space="preserve"> Niñas y niños menores de 5 años y mujeres gestantes</v>
          </cell>
          <cell r="Q403" t="str">
            <v>Semestral</v>
          </cell>
          <cell r="R403" t="str">
            <v>Acumulado</v>
          </cell>
          <cell r="S403">
            <v>44049</v>
          </cell>
          <cell r="T403">
            <v>40000</v>
          </cell>
          <cell r="U403">
            <v>90000</v>
          </cell>
          <cell r="V403">
            <v>90000</v>
          </cell>
          <cell r="W403">
            <v>156528</v>
          </cell>
          <cell r="X403">
            <v>376528</v>
          </cell>
          <cell r="Y403">
            <v>0</v>
          </cell>
          <cell r="Z403">
            <v>0</v>
          </cell>
          <cell r="AA403">
            <v>0</v>
          </cell>
          <cell r="AB403">
            <v>0</v>
          </cell>
          <cell r="AC403">
            <v>0</v>
          </cell>
          <cell r="AD403">
            <v>0</v>
          </cell>
          <cell r="AE403" t="str">
            <v>_ Continuamos con la "ruta de atención a la desnutrición", con los niños y niñas microfocalizacos ó remitidos por otros actores y por las propias comunidades. La ruta ha permitido que una vez identificado el niño o la niña, de inmediato se verifica su est</v>
          </cell>
          <cell r="AF403">
            <v>42490.208333333299</v>
          </cell>
          <cell r="AG403">
            <v>42501.607904513898</v>
          </cell>
          <cell r="AH403" t="str">
            <v>Jacqueline Londono Gonzalez</v>
          </cell>
          <cell r="AI403" t="str">
            <v>Jacqueline.Londono@icbf.gov.co</v>
          </cell>
          <cell r="AJ403">
            <v>30</v>
          </cell>
          <cell r="AK403">
            <v>0</v>
          </cell>
          <cell r="AL403">
            <v>0</v>
          </cell>
        </row>
        <row r="404">
          <cell r="A404">
            <v>4346</v>
          </cell>
          <cell r="B404" t="str">
            <v>Todos por un Nuevo País</v>
          </cell>
          <cell r="C404" t="str">
            <v>Movilidad social</v>
          </cell>
          <cell r="D404" t="str">
            <v>Cerrar la brecha en el acceso y la calidad de la educación, para mejorar la formación de capital humano, incrementar la movilidad social y fomentar la construcción de ciudadanía.</v>
          </cell>
          <cell r="E404" t="str">
            <v>Inclusión Social y Reconciliación</v>
          </cell>
          <cell r="F404" t="str">
            <v>ICBF</v>
          </cell>
          <cell r="G404" t="str">
            <v>Atención y asistencia integral a la primera infancia, la infancia, la adolescencia, la juventud y sus familias</v>
          </cell>
          <cell r="H404">
            <v>4346</v>
          </cell>
          <cell r="I404" t="str">
            <v>Municipios con asistencia técnica para la implementación de las rutas de atención integral para el Restablecimiento de Derechos de la menor de 14 años embarazada.</v>
          </cell>
          <cell r="J404" t="str">
            <v>Producto</v>
          </cell>
          <cell r="K404" t="str">
            <v>Sectorial</v>
          </cell>
          <cell r="L404" t="str">
            <v>SI</v>
          </cell>
          <cell r="M404" t="str">
            <v>SI</v>
          </cell>
          <cell r="N404" t="str">
            <v>NO</v>
          </cell>
          <cell r="O404" t="str">
            <v>SI</v>
          </cell>
          <cell r="P404" t="str">
            <v>Municipio</v>
          </cell>
          <cell r="Q404" t="str">
            <v>Trimestral</v>
          </cell>
          <cell r="R404" t="str">
            <v>Acumulado</v>
          </cell>
          <cell r="S404">
            <v>20</v>
          </cell>
          <cell r="T404">
            <v>100</v>
          </cell>
          <cell r="U404">
            <v>200</v>
          </cell>
          <cell r="V404">
            <v>200</v>
          </cell>
          <cell r="W404">
            <v>200</v>
          </cell>
          <cell r="X404">
            <v>700</v>
          </cell>
          <cell r="Y404">
            <v>0</v>
          </cell>
          <cell r="Z404">
            <v>0</v>
          </cell>
          <cell r="AA404">
            <v>120</v>
          </cell>
          <cell r="AB404">
            <v>17.143000000000001</v>
          </cell>
          <cell r="AC404">
            <v>42460.208333333299</v>
          </cell>
          <cell r="AD404">
            <v>42500.640983333302</v>
          </cell>
          <cell r="AE404" t="str">
            <v>Durante el mes de Marzo se avanzó en los estudios previos y revisión metodológica para el convenio con profamilia cuyo objeto es socializar la ruta te atención integral a menor de 14 años embarazada o en periodo de lactancia materna y realizar acciones pa</v>
          </cell>
          <cell r="AF404">
            <v>42460.208333333299</v>
          </cell>
          <cell r="AG404">
            <v>42500.640983182901</v>
          </cell>
          <cell r="AH404" t="str">
            <v>Ana María Fergusson</v>
          </cell>
          <cell r="AI404" t="str">
            <v>Ana.Fergusson@icbf.gov.co</v>
          </cell>
          <cell r="AJ404">
            <v>30</v>
          </cell>
          <cell r="AK404">
            <v>42551.208333333299</v>
          </cell>
          <cell r="AL404">
            <v>-73</v>
          </cell>
        </row>
        <row r="405">
          <cell r="A405">
            <v>4761</v>
          </cell>
          <cell r="B405" t="str">
            <v>Todos por un Nuevo País</v>
          </cell>
          <cell r="C405" t="str">
            <v>Movilidad social</v>
          </cell>
          <cell r="D405" t="str">
            <v>Cerrar la brecha en el acceso y la calidad de la educación, para mejorar la formación de capital humano, incrementar la movilidad social y fomentar la construcción de ciudadanía.</v>
          </cell>
          <cell r="E405" t="str">
            <v>Inclusión Social y Reconciliación</v>
          </cell>
          <cell r="F405" t="str">
            <v>ICBF</v>
          </cell>
          <cell r="G405" t="str">
            <v>Atención y asistencia integral a la primera infancia, la infancia, la adolescencia, la juventud y sus familias</v>
          </cell>
          <cell r="H405">
            <v>4761</v>
          </cell>
          <cell r="I405" t="str">
            <v>Municipios con la estrategia de prevención de embarazo en la adolescencia implementada (ICBF)</v>
          </cell>
          <cell r="J405" t="str">
            <v>Gestión</v>
          </cell>
          <cell r="K405" t="str">
            <v>Sectorial</v>
          </cell>
          <cell r="L405" t="str">
            <v>SI</v>
          </cell>
          <cell r="M405" t="str">
            <v>SI</v>
          </cell>
          <cell r="N405" t="str">
            <v>NO</v>
          </cell>
          <cell r="O405" t="str">
            <v>SI</v>
          </cell>
          <cell r="P405" t="str">
            <v>Municipios</v>
          </cell>
          <cell r="Q405" t="str">
            <v>Trimestral</v>
          </cell>
          <cell r="R405" t="str">
            <v>Capacidad</v>
          </cell>
          <cell r="S405">
            <v>0</v>
          </cell>
          <cell r="T405">
            <v>75</v>
          </cell>
          <cell r="U405">
            <v>205</v>
          </cell>
          <cell r="V405">
            <v>335</v>
          </cell>
          <cell r="W405">
            <v>353</v>
          </cell>
          <cell r="X405">
            <v>353</v>
          </cell>
          <cell r="Y405">
            <v>75</v>
          </cell>
          <cell r="Z405">
            <v>36.590000000000003</v>
          </cell>
          <cell r="AA405">
            <v>75</v>
          </cell>
          <cell r="AB405">
            <v>21.25</v>
          </cell>
          <cell r="AC405">
            <v>42460.208333333299</v>
          </cell>
          <cell r="AD405">
            <v>42467.729551122698</v>
          </cell>
          <cell r="AE405" t="str">
            <v>Se elaboraron y aprobaron por el comité nacional de contratación los estudios previos para contratos de aporte para la implementación de la estrategia de prevención de embarazo en la adolescencia Se continúa con la divulgación y socialización de la estrat</v>
          </cell>
          <cell r="AF405">
            <v>42490.208333333299</v>
          </cell>
          <cell r="AG405">
            <v>42500.660623414398</v>
          </cell>
          <cell r="AH405" t="str">
            <v>Ember Estefenn Rodríguez</v>
          </cell>
          <cell r="AI405" t="str">
            <v>Ember.Estefenn@icbf.gov.co</v>
          </cell>
          <cell r="AJ405">
            <v>30</v>
          </cell>
          <cell r="AK405">
            <v>42551.208333333299</v>
          </cell>
          <cell r="AL405">
            <v>-73</v>
          </cell>
        </row>
        <row r="406">
          <cell r="A406">
            <v>4762</v>
          </cell>
          <cell r="B406" t="str">
            <v>Todos por un Nuevo País</v>
          </cell>
          <cell r="C406" t="str">
            <v>Movilidad social</v>
          </cell>
          <cell r="D406" t="str">
            <v>Cerrar la brecha en el acceso y la calidad de la educación, para mejorar la formación de capital humano, incrementar la movilidad social y fomentar la construcción de ciudadanía.</v>
          </cell>
          <cell r="E406" t="str">
            <v>Inclusión Social y Reconciliación</v>
          </cell>
          <cell r="F406" t="str">
            <v>ICBF</v>
          </cell>
          <cell r="G406" t="str">
            <v>Atención y asistencia integral a la primera infancia, la infancia, la adolescencia, la juventud y sus familias</v>
          </cell>
          <cell r="H406">
            <v>4762</v>
          </cell>
          <cell r="I406" t="str">
            <v>Porcentaje de adolescentes con más de seis meses de permanencia en el programa de atención con la garantía de ejercicio de sus derechos (Identidad, salud y educación)</v>
          </cell>
          <cell r="J406" t="str">
            <v>Gestión</v>
          </cell>
          <cell r="K406" t="str">
            <v>Sectorial</v>
          </cell>
          <cell r="L406" t="str">
            <v>SI</v>
          </cell>
          <cell r="M406" t="str">
            <v>NO</v>
          </cell>
          <cell r="N406" t="str">
            <v>NO</v>
          </cell>
          <cell r="O406" t="str">
            <v>SI</v>
          </cell>
          <cell r="P406" t="str">
            <v>Porcentaje</v>
          </cell>
          <cell r="Q406" t="str">
            <v>Semestral</v>
          </cell>
          <cell r="R406" t="str">
            <v>Flujo</v>
          </cell>
          <cell r="S406">
            <v>0</v>
          </cell>
          <cell r="T406">
            <v>25</v>
          </cell>
          <cell r="U406">
            <v>50</v>
          </cell>
          <cell r="V406">
            <v>75</v>
          </cell>
          <cell r="W406">
            <v>100</v>
          </cell>
          <cell r="X406">
            <v>100</v>
          </cell>
          <cell r="Y406">
            <v>0</v>
          </cell>
          <cell r="Z406">
            <v>0</v>
          </cell>
          <cell r="AA406">
            <v>0</v>
          </cell>
          <cell r="AB406">
            <v>0</v>
          </cell>
          <cell r="AC406">
            <v>0</v>
          </cell>
          <cell r="AD406">
            <v>0</v>
          </cell>
          <cell r="AE406" t="str">
            <v>Con el fin de cumplir con la Meta del 100% para la vigencia 2016, la Subdirección de Responsabilidad Penal ha realizado y desarrollado las siguientes actividades: realización de 9 talleres Macro regionales a Nivel Nacional para la puesta en marcha e insta</v>
          </cell>
          <cell r="AF406">
            <v>42460.208333333299</v>
          </cell>
          <cell r="AG406">
            <v>42500.644872881901</v>
          </cell>
          <cell r="AH406" t="str">
            <v>Ana María Fergusson</v>
          </cell>
          <cell r="AI406" t="str">
            <v>Ana.Fergusson@icbf.gov.co</v>
          </cell>
          <cell r="AJ406">
            <v>60</v>
          </cell>
          <cell r="AK406">
            <v>0</v>
          </cell>
          <cell r="AL406">
            <v>0</v>
          </cell>
        </row>
        <row r="407">
          <cell r="A407">
            <v>4763</v>
          </cell>
          <cell r="B407" t="str">
            <v>Todos por un Nuevo País</v>
          </cell>
          <cell r="C407" t="str">
            <v>Movilidad social</v>
          </cell>
          <cell r="D407" t="str">
            <v>Cerrar la brecha en el acceso y la calidad de la educación, para mejorar la formación de capital humano, incrementar la movilidad social y fomentar la construcción de ciudadanía.</v>
          </cell>
          <cell r="E407" t="str">
            <v>Inclusión Social y Reconciliación</v>
          </cell>
          <cell r="F407" t="str">
            <v>ICBF</v>
          </cell>
          <cell r="G407" t="str">
            <v>Atención y asistencia integral a la primera infancia, la infancia, la adolescencia, la juventud y sus familias</v>
          </cell>
          <cell r="H407">
            <v>4763</v>
          </cell>
          <cell r="I407" t="str">
            <v>Porcentaje de adolescentes y jóvenes que egresan el último años del SRPA atendidos con estrategias posegreso o inclusión social</v>
          </cell>
          <cell r="J407" t="str">
            <v>Producto</v>
          </cell>
          <cell r="K407" t="str">
            <v>Sectorial</v>
          </cell>
          <cell r="L407" t="str">
            <v>SI</v>
          </cell>
          <cell r="M407" t="str">
            <v>NO</v>
          </cell>
          <cell r="N407" t="str">
            <v>NO</v>
          </cell>
          <cell r="O407" t="str">
            <v>SI</v>
          </cell>
          <cell r="P407" t="str">
            <v>Porcentaje</v>
          </cell>
          <cell r="Q407" t="str">
            <v>Semestral</v>
          </cell>
          <cell r="R407" t="str">
            <v>Capacidad</v>
          </cell>
          <cell r="S407">
            <v>0</v>
          </cell>
          <cell r="T407">
            <v>12</v>
          </cell>
          <cell r="U407">
            <v>20</v>
          </cell>
          <cell r="V407">
            <v>35</v>
          </cell>
          <cell r="W407">
            <v>50</v>
          </cell>
          <cell r="X407">
            <v>50</v>
          </cell>
          <cell r="Y407">
            <v>0</v>
          </cell>
          <cell r="Z407">
            <v>0</v>
          </cell>
          <cell r="AA407">
            <v>0</v>
          </cell>
          <cell r="AB407">
            <v>0</v>
          </cell>
          <cell r="AC407">
            <v>0</v>
          </cell>
          <cell r="AD407">
            <v>0</v>
          </cell>
          <cell r="AE407" t="str">
            <v>Con el fin de cumplir con la Meta del 55% para la vigencia 2016, la Subdirección de Responsabilidad Penal realizo las siguientes actividades: Se priorizo fortalecer, asesorar, orientar y brindar acompañamiento técnico a 5 Regionales en las 3 nuevas modali</v>
          </cell>
          <cell r="AF407">
            <v>42460.208333333299</v>
          </cell>
          <cell r="AG407">
            <v>42500.638109178202</v>
          </cell>
          <cell r="AH407" t="str">
            <v>Ana María Fergusson</v>
          </cell>
          <cell r="AI407" t="str">
            <v>Ana.Fergusson@icbf.gov.co</v>
          </cell>
          <cell r="AJ407">
            <v>60</v>
          </cell>
          <cell r="AK407">
            <v>0</v>
          </cell>
          <cell r="AL407">
            <v>0</v>
          </cell>
        </row>
        <row r="408">
          <cell r="A408">
            <v>4764</v>
          </cell>
          <cell r="B408" t="str">
            <v>Todos por un Nuevo País</v>
          </cell>
          <cell r="C408" t="str">
            <v>Movilidad social</v>
          </cell>
          <cell r="D408" t="str">
            <v>Cerrar la brecha en el acceso y la calidad de la educación, para mejorar la formación de capital humano, incrementar la movilidad social y fomentar la construcción de ciudadanía.</v>
          </cell>
          <cell r="E408" t="str">
            <v>Inclusión Social y Reconciliación</v>
          </cell>
          <cell r="F408" t="str">
            <v>ICBF</v>
          </cell>
          <cell r="G408" t="str">
            <v>Atención y asistencia integral a la primera infancia, la infancia, la adolescencia, la juventud y sus familias</v>
          </cell>
          <cell r="H408">
            <v>4764</v>
          </cell>
          <cell r="I408" t="str">
            <v>Porcentaje de unidades de Servicio de atención a adolescentes y jóvenes del SRPA con implementación de procesos de formación en prácticas restaurativas.</v>
          </cell>
          <cell r="J408" t="str">
            <v>Producto</v>
          </cell>
          <cell r="K408" t="str">
            <v>Sectorial</v>
          </cell>
          <cell r="L408" t="str">
            <v>SI</v>
          </cell>
          <cell r="M408" t="str">
            <v>NO</v>
          </cell>
          <cell r="N408" t="str">
            <v>NO</v>
          </cell>
          <cell r="O408" t="str">
            <v>SI</v>
          </cell>
          <cell r="P408" t="str">
            <v>Porcentaje</v>
          </cell>
          <cell r="Q408" t="str">
            <v>Trimestral</v>
          </cell>
          <cell r="R408" t="str">
            <v>Flujo</v>
          </cell>
          <cell r="S408">
            <v>30</v>
          </cell>
          <cell r="T408">
            <v>25.25</v>
          </cell>
          <cell r="U408">
            <v>33.835000000000001</v>
          </cell>
          <cell r="V408">
            <v>42.42</v>
          </cell>
          <cell r="W408">
            <v>50.5</v>
          </cell>
          <cell r="X408">
            <v>50.5</v>
          </cell>
          <cell r="Y408">
            <v>52.2</v>
          </cell>
          <cell r="Z408">
            <v>77.91</v>
          </cell>
          <cell r="AA408">
            <v>50</v>
          </cell>
          <cell r="AB408">
            <v>50</v>
          </cell>
          <cell r="AC408">
            <v>42460.208333333299</v>
          </cell>
          <cell r="AD408">
            <v>42500.646500729199</v>
          </cell>
          <cell r="AE408" t="str">
            <v>Con el fin de cumplir con la Meta del 67% para la vigencia 2016, la Subdirección de Responsabilidad Penal realizo en este primer trimestre el proceso de implementación de prácticas restaurativas en 2 unidades de servicio de atención a adolescentes y jóven</v>
          </cell>
          <cell r="AF408">
            <v>42460.208333333299</v>
          </cell>
          <cell r="AG408">
            <v>42500.646500578703</v>
          </cell>
          <cell r="AH408" t="str">
            <v>Ana María Fergusson</v>
          </cell>
          <cell r="AI408" t="str">
            <v>Ana.Fergusson@icbf.gov.co</v>
          </cell>
          <cell r="AJ408">
            <v>30</v>
          </cell>
          <cell r="AK408">
            <v>42551.208333333299</v>
          </cell>
          <cell r="AL408">
            <v>-73</v>
          </cell>
        </row>
        <row r="409">
          <cell r="A409">
            <v>4326</v>
          </cell>
          <cell r="B409" t="str">
            <v>Todos por un Nuevo País</v>
          </cell>
          <cell r="C409" t="str">
            <v>Movilidad social</v>
          </cell>
          <cell r="D409" t="str">
            <v>Cerrar la brecha en el acceso y la calidad de la educación, para mejorar la formación de capital humano, incrementar la movilidad social y fomentar la construcción de ciudadanía.</v>
          </cell>
          <cell r="E409" t="str">
            <v>Inclusión Social y Reconciliación</v>
          </cell>
          <cell r="F409" t="str">
            <v>ICBF</v>
          </cell>
          <cell r="G409" t="str">
            <v>Atención y asistencia integral a la primera infancia, la infancia, la adolescencia, la juventud y sus familias</v>
          </cell>
          <cell r="H409">
            <v>4326</v>
          </cell>
          <cell r="I409" t="str">
            <v>Talento humano cualificado para la atención integral a la primera infancia (ICBF)</v>
          </cell>
          <cell r="J409" t="str">
            <v>Producto</v>
          </cell>
          <cell r="K409" t="str">
            <v>Sectorial</v>
          </cell>
          <cell r="L409" t="str">
            <v>SI</v>
          </cell>
          <cell r="M409" t="str">
            <v>SI</v>
          </cell>
          <cell r="N409" t="str">
            <v>NO</v>
          </cell>
          <cell r="O409" t="str">
            <v>SI</v>
          </cell>
          <cell r="P409" t="str">
            <v>Personas</v>
          </cell>
          <cell r="Q409" t="str">
            <v>Semestral</v>
          </cell>
          <cell r="R409" t="str">
            <v>Acumulado</v>
          </cell>
          <cell r="S409">
            <v>49672</v>
          </cell>
          <cell r="T409">
            <v>15000</v>
          </cell>
          <cell r="U409">
            <v>10000</v>
          </cell>
          <cell r="V409">
            <v>20000</v>
          </cell>
          <cell r="W409">
            <v>15000</v>
          </cell>
          <cell r="X409">
            <v>60000</v>
          </cell>
          <cell r="Y409">
            <v>0</v>
          </cell>
          <cell r="Z409">
            <v>0</v>
          </cell>
          <cell r="AA409">
            <v>0</v>
          </cell>
          <cell r="AB409">
            <v>0</v>
          </cell>
          <cell r="AC409">
            <v>0</v>
          </cell>
          <cell r="AD409">
            <v>0</v>
          </cell>
          <cell r="AE409" t="str">
            <v xml:space="preserve">Durante el mes de Febrero el Instituto Colombiano de Bienestar Familiar efectúa el proceso de contratación con los diferentes operadores que permiten realizar en fortalecimiento del talento humano, de igual manera se lleva a cabo el proceso de revisión y </v>
          </cell>
          <cell r="AF409">
            <v>42429.208333333299</v>
          </cell>
          <cell r="AG409">
            <v>42471.384670138897</v>
          </cell>
          <cell r="AH409" t="str">
            <v>Juan Carlos Buitrago</v>
          </cell>
          <cell r="AI409" t="str">
            <v>juan.buitrago@icbf.gov.co</v>
          </cell>
          <cell r="AJ409">
            <v>30</v>
          </cell>
          <cell r="AK409">
            <v>0</v>
          </cell>
          <cell r="AL409">
            <v>0</v>
          </cell>
        </row>
        <row r="410">
          <cell r="A410">
            <v>4328</v>
          </cell>
          <cell r="B410" t="str">
            <v>Todos por un Nuevo País</v>
          </cell>
          <cell r="C410" t="str">
            <v>Movilidad social</v>
          </cell>
          <cell r="D410" t="str">
            <v>Cerrar la brecha en el acceso y la calidad de la educación, para mejorar la formación de capital humano, incrementar la movilidad social y fomentar la construcción de ciudadanía.</v>
          </cell>
          <cell r="E410" t="str">
            <v>Inclusión Social y Reconciliación</v>
          </cell>
          <cell r="F410" t="str">
            <v>ICBF</v>
          </cell>
          <cell r="G410" t="str">
            <v>Atención y asistencia integral a la primera infancia, la infancia, la adolescencia, la juventud y sus familias</v>
          </cell>
          <cell r="H410">
            <v>4328</v>
          </cell>
          <cell r="I410" t="str">
            <v>Porcentaje de Hogares comunitarios que cumplen los estándares de calidad de la estrategia de atención integral a la primera infancia De Cero a Siempre</v>
          </cell>
          <cell r="J410" t="str">
            <v>Producto</v>
          </cell>
          <cell r="K410" t="str">
            <v>Sectorial</v>
          </cell>
          <cell r="L410" t="str">
            <v>SI</v>
          </cell>
          <cell r="M410" t="str">
            <v>SI</v>
          </cell>
          <cell r="N410" t="str">
            <v>NO</v>
          </cell>
          <cell r="O410" t="str">
            <v>SI</v>
          </cell>
          <cell r="P410" t="str">
            <v>Porcentaje</v>
          </cell>
          <cell r="Q410" t="str">
            <v>Bimestral</v>
          </cell>
          <cell r="R410" t="str">
            <v>Capacidad</v>
          </cell>
          <cell r="S410">
            <v>0</v>
          </cell>
          <cell r="T410">
            <v>20</v>
          </cell>
          <cell r="U410">
            <v>30</v>
          </cell>
          <cell r="V410">
            <v>40</v>
          </cell>
          <cell r="W410">
            <v>50</v>
          </cell>
          <cell r="X410">
            <v>50</v>
          </cell>
          <cell r="Y410">
            <v>0</v>
          </cell>
          <cell r="Z410">
            <v>0</v>
          </cell>
          <cell r="AA410">
            <v>0</v>
          </cell>
          <cell r="AB410">
            <v>0</v>
          </cell>
          <cell r="AC410">
            <v>0</v>
          </cell>
          <cell r="AD410">
            <v>0</v>
          </cell>
          <cell r="AE410" t="str">
            <v>Durante el mes de Febrero se realizan actividades que permitan el acompañamiento a las Regionales en el proceso de contratación de la operación, con el fin de garantizar los estándares de calidad en los Hogares Comunitarios.</v>
          </cell>
          <cell r="AF410">
            <v>42429.208333333299</v>
          </cell>
          <cell r="AG410">
            <v>42471.386016203702</v>
          </cell>
          <cell r="AH410" t="str">
            <v>Juan Carlos Buitrago</v>
          </cell>
          <cell r="AI410" t="str">
            <v>juan.buitrago@icbf.gov.co</v>
          </cell>
          <cell r="AJ410">
            <v>30</v>
          </cell>
          <cell r="AK410">
            <v>0</v>
          </cell>
          <cell r="AL410">
            <v>0</v>
          </cell>
        </row>
        <row r="411">
          <cell r="A411">
            <v>4329</v>
          </cell>
          <cell r="B411" t="str">
            <v>Todos por un Nuevo País</v>
          </cell>
          <cell r="C411" t="str">
            <v>Movilidad social</v>
          </cell>
          <cell r="D411" t="str">
            <v>Cerrar la brecha en el acceso y la calidad de la educación, para mejorar la formación de capital humano, incrementar la movilidad social y fomentar la construcción de ciudadanía.</v>
          </cell>
          <cell r="E411" t="str">
            <v>Inclusión Social y Reconciliación</v>
          </cell>
          <cell r="F411" t="str">
            <v>ICBF</v>
          </cell>
          <cell r="G411" t="str">
            <v>Atención y asistencia integral a la primera infancia, la infancia, la adolescencia, la juventud y sus familias</v>
          </cell>
          <cell r="H411">
            <v>4329</v>
          </cell>
          <cell r="I411" t="str">
            <v>Porcentaje de Entidades Administradoras de Servicio Integral con esquemas de fortalecimiento implementados que generen capacidades para gestionar procesos de calidad</v>
          </cell>
          <cell r="J411" t="str">
            <v>Producto</v>
          </cell>
          <cell r="K411" t="str">
            <v>Sectorial</v>
          </cell>
          <cell r="L411" t="str">
            <v>SI</v>
          </cell>
          <cell r="M411" t="str">
            <v>NO</v>
          </cell>
          <cell r="N411" t="str">
            <v>NO</v>
          </cell>
          <cell r="O411" t="str">
            <v>SI</v>
          </cell>
          <cell r="P411" t="str">
            <v>Porcentaje</v>
          </cell>
          <cell r="Q411" t="str">
            <v>Trimestral</v>
          </cell>
          <cell r="R411" t="str">
            <v>Acumulado</v>
          </cell>
          <cell r="S411">
            <v>0</v>
          </cell>
          <cell r="T411">
            <v>30</v>
          </cell>
          <cell r="U411">
            <v>10</v>
          </cell>
          <cell r="V411">
            <v>5</v>
          </cell>
          <cell r="W411">
            <v>5</v>
          </cell>
          <cell r="X411">
            <v>50</v>
          </cell>
          <cell r="Y411">
            <v>0</v>
          </cell>
          <cell r="Z411">
            <v>0</v>
          </cell>
          <cell r="AA411">
            <v>0</v>
          </cell>
          <cell r="AB411">
            <v>0</v>
          </cell>
          <cell r="AC411">
            <v>0</v>
          </cell>
          <cell r="AD411">
            <v>0</v>
          </cell>
          <cell r="AE411" t="str">
            <v>Durante el mes se realiza la definición de la linea técnica para el proceso de fortalecimiento de calidad en conjunto con los operadores aliados de la estrategia de acuerdo a los estándares del manual operativo de las modalidades integrales.</v>
          </cell>
          <cell r="AF411">
            <v>42429.208333333299</v>
          </cell>
          <cell r="AG411">
            <v>42471.388313807904</v>
          </cell>
          <cell r="AH411" t="str">
            <v>Juan Carlos Buitrago</v>
          </cell>
          <cell r="AI411" t="str">
            <v>juan.buitrago@icbf.gov.co</v>
          </cell>
          <cell r="AJ411">
            <v>30</v>
          </cell>
          <cell r="AK411">
            <v>0</v>
          </cell>
          <cell r="AL411">
            <v>0</v>
          </cell>
        </row>
        <row r="412">
          <cell r="A412">
            <v>4331</v>
          </cell>
          <cell r="B412" t="str">
            <v>Todos por un Nuevo País</v>
          </cell>
          <cell r="C412" t="str">
            <v>Movilidad social</v>
          </cell>
          <cell r="D412" t="str">
            <v>Cerrar la brecha en el acceso y la calidad de la educación, para mejorar la formación de capital humano, incrementar la movilidad social y fomentar la construcción de ciudadanía.</v>
          </cell>
          <cell r="E412" t="str">
            <v>Inclusión Social y Reconciliación</v>
          </cell>
          <cell r="F412" t="str">
            <v>ICBF</v>
          </cell>
          <cell r="G412" t="str">
            <v>Atención y asistencia integral a la primera infancia, la infancia, la adolescencia, la juventud y sus familias</v>
          </cell>
          <cell r="H412">
            <v>4331</v>
          </cell>
          <cell r="I412" t="str">
            <v>Entidades Territoriales (ET) con acompañamiento para la implementación de la Ruta Integral de Atenciones de Primera Infancia</v>
          </cell>
          <cell r="J412" t="str">
            <v>Producto</v>
          </cell>
          <cell r="K412" t="str">
            <v>Sectorial</v>
          </cell>
          <cell r="L412" t="str">
            <v>SI</v>
          </cell>
          <cell r="M412" t="str">
            <v>SI</v>
          </cell>
          <cell r="N412" t="str">
            <v>NO</v>
          </cell>
          <cell r="O412" t="str">
            <v>SI</v>
          </cell>
          <cell r="P412" t="str">
            <v>Entidades Territoriales</v>
          </cell>
          <cell r="Q412" t="str">
            <v>Trimestral</v>
          </cell>
          <cell r="R412" t="str">
            <v>Capacidad</v>
          </cell>
          <cell r="S412">
            <v>150</v>
          </cell>
          <cell r="T412">
            <v>150</v>
          </cell>
          <cell r="U412">
            <v>220</v>
          </cell>
          <cell r="V412">
            <v>300</v>
          </cell>
          <cell r="W412">
            <v>350</v>
          </cell>
          <cell r="X412">
            <v>350</v>
          </cell>
          <cell r="Y412">
            <v>150</v>
          </cell>
          <cell r="Z412">
            <v>0</v>
          </cell>
          <cell r="AA412">
            <v>150</v>
          </cell>
          <cell r="AB412">
            <v>0</v>
          </cell>
          <cell r="AC412">
            <v>42460.208333333299</v>
          </cell>
          <cell r="AD412">
            <v>42471.369738275498</v>
          </cell>
          <cell r="AE412" t="str">
            <v>Se viene adelantando un proceso de incidencia en los planes de desarrollo territorial, para que las Rutas Integrales de Atención queden incluidas en estos. Se adelantó un ejercicio de focalización para la ampliación de cobertura que será discutido en la C</v>
          </cell>
          <cell r="AF412">
            <v>42490.208333333299</v>
          </cell>
          <cell r="AG412">
            <v>42501.653485995397</v>
          </cell>
          <cell r="AH412" t="str">
            <v>Juan Guillermo Alba Garzón</v>
          </cell>
          <cell r="AI412" t="str">
            <v>juan.alba@icbf.gov.co</v>
          </cell>
          <cell r="AJ412">
            <v>30</v>
          </cell>
          <cell r="AK412">
            <v>42551.208333333299</v>
          </cell>
          <cell r="AL412">
            <v>-73</v>
          </cell>
        </row>
        <row r="413">
          <cell r="A413">
            <v>4342</v>
          </cell>
          <cell r="B413" t="str">
            <v>Todos por un Nuevo País</v>
          </cell>
          <cell r="C413" t="str">
            <v>Movilidad social</v>
          </cell>
          <cell r="D413" t="str">
            <v>Cerrar la brecha en el acceso y la calidad de la educación, para mejorar la formación de capital humano, incrementar la movilidad social y fomentar la construcción de ciudadanía.</v>
          </cell>
          <cell r="E413" t="str">
            <v>Inclusión Social y Reconciliación</v>
          </cell>
          <cell r="F413" t="str">
            <v>ICBF</v>
          </cell>
          <cell r="G413" t="str">
            <v>Atención y asistencia integral a la primera infancia, la infancia, la adolescencia, la juventud y sus familias</v>
          </cell>
          <cell r="H413">
            <v>4342</v>
          </cell>
          <cell r="I413" t="str">
            <v>Porcentaje de niños, niñas y adolescentes en situación de adoptabilidad en firme, por consentimiento o por autorización, CON características y necesidades especiales y posibilidad de adopción presentados a comité de adopciones, con familia asignada.</v>
          </cell>
          <cell r="J413" t="str">
            <v>Producto</v>
          </cell>
          <cell r="K413" t="str">
            <v>Sectorial</v>
          </cell>
          <cell r="L413" t="str">
            <v>NO</v>
          </cell>
          <cell r="M413" t="str">
            <v>SI</v>
          </cell>
          <cell r="N413" t="str">
            <v>NO</v>
          </cell>
          <cell r="O413" t="str">
            <v>SI</v>
          </cell>
          <cell r="P413" t="str">
            <v>Porcentaje</v>
          </cell>
          <cell r="Q413" t="str">
            <v>Mensual</v>
          </cell>
          <cell r="R413" t="str">
            <v>Flujo</v>
          </cell>
          <cell r="S413">
            <v>65</v>
          </cell>
          <cell r="T413">
            <v>65</v>
          </cell>
          <cell r="U413">
            <v>65</v>
          </cell>
          <cell r="V413">
            <v>67</v>
          </cell>
          <cell r="W413">
            <v>70</v>
          </cell>
          <cell r="X413">
            <v>70</v>
          </cell>
          <cell r="Y413">
            <v>75.900000000000006</v>
          </cell>
          <cell r="Z413">
            <v>100</v>
          </cell>
          <cell r="AA413">
            <v>74.400000000000006</v>
          </cell>
          <cell r="AB413">
            <v>100</v>
          </cell>
          <cell r="AC413">
            <v>42460.208333333299</v>
          </cell>
          <cell r="AD413">
            <v>42500.642678668999</v>
          </cell>
          <cell r="AE413" t="str">
            <v>Al mes de marzo del año 2016 se logró asignar familia al 75% de los NNA CON características y necesidades especiales con posibilidad de adopción que se han presentado a los comités de adopciones Regionales e IAPAS Donde las regionales Amazonas, Choco, Gua</v>
          </cell>
          <cell r="AF413">
            <v>42460.208333333299</v>
          </cell>
          <cell r="AG413">
            <v>42500.642676932897</v>
          </cell>
          <cell r="AH413" t="str">
            <v>Ana María Fergusson</v>
          </cell>
          <cell r="AI413" t="str">
            <v>Ana.Fergusson@icbf.gov.co</v>
          </cell>
          <cell r="AJ413">
            <v>30</v>
          </cell>
          <cell r="AK413">
            <v>42490.208333333299</v>
          </cell>
          <cell r="AL413">
            <v>-13</v>
          </cell>
        </row>
        <row r="414">
          <cell r="A414">
            <v>4343</v>
          </cell>
          <cell r="B414" t="str">
            <v>Todos por un Nuevo País</v>
          </cell>
          <cell r="C414" t="str">
            <v>Movilidad social</v>
          </cell>
          <cell r="D414" t="str">
            <v>Cerrar la brecha en el acceso y la calidad de la educación, para mejorar la formación de capital humano, incrementar la movilidad social y fomentar la construcción de ciudadanía.</v>
          </cell>
          <cell r="E414" t="str">
            <v>Inclusión Social y Reconciliación</v>
          </cell>
          <cell r="F414" t="str">
            <v>ICBF</v>
          </cell>
          <cell r="G414" t="str">
            <v>Atención y asistencia integral a la primera infancia, la infancia, la adolescencia, la juventud y sus familias</v>
          </cell>
          <cell r="H414">
            <v>4343</v>
          </cell>
          <cell r="I414" t="str">
            <v>Niños, niñas y adolescentes participantes en programas de prevención.</v>
          </cell>
          <cell r="J414" t="str">
            <v>Producto</v>
          </cell>
          <cell r="K414" t="str">
            <v>Sectorial</v>
          </cell>
          <cell r="L414" t="str">
            <v>NO</v>
          </cell>
          <cell r="M414" t="str">
            <v>SI</v>
          </cell>
          <cell r="N414" t="str">
            <v>NO</v>
          </cell>
          <cell r="O414" t="str">
            <v>SI</v>
          </cell>
          <cell r="P414" t="str">
            <v>NNA</v>
          </cell>
          <cell r="Q414" t="str">
            <v>Mensual</v>
          </cell>
          <cell r="R414" t="str">
            <v>Acumulado</v>
          </cell>
          <cell r="S414">
            <v>199979</v>
          </cell>
          <cell r="T414">
            <v>195600</v>
          </cell>
          <cell r="U414">
            <v>250000</v>
          </cell>
          <cell r="V414">
            <v>270000</v>
          </cell>
          <cell r="W414">
            <v>284400</v>
          </cell>
          <cell r="X414">
            <v>1000000</v>
          </cell>
          <cell r="Y414">
            <v>206060</v>
          </cell>
          <cell r="Z414">
            <v>82.424000000000007</v>
          </cell>
          <cell r="AA414">
            <v>412120</v>
          </cell>
          <cell r="AB414">
            <v>41.212000000000003</v>
          </cell>
          <cell r="AC414">
            <v>42460.208333333299</v>
          </cell>
          <cell r="AD414">
            <v>42500.6601745718</v>
          </cell>
          <cell r="AE414" t="str">
            <v>La operación de la modalidad étnica se encuentra en operación. El 90% de la modalidad tradicional y rural fue contratada e iniciará la etapa de operación en la última semana del mes de abril.</v>
          </cell>
          <cell r="AF414">
            <v>42460.208333333299</v>
          </cell>
          <cell r="AG414">
            <v>42500.660174421297</v>
          </cell>
          <cell r="AH414" t="str">
            <v>Ember Estefenn Rodríguez</v>
          </cell>
          <cell r="AI414" t="str">
            <v>Ember.Estefenn@icbf.gov.co</v>
          </cell>
          <cell r="AJ414">
            <v>30</v>
          </cell>
          <cell r="AK414">
            <v>42490.208333333299</v>
          </cell>
          <cell r="AL414">
            <v>-13</v>
          </cell>
        </row>
        <row r="415">
          <cell r="A415">
            <v>4330</v>
          </cell>
          <cell r="B415" t="str">
            <v>Todos por un Nuevo País</v>
          </cell>
          <cell r="C415" t="str">
            <v>Movilidad social</v>
          </cell>
          <cell r="D415" t="str">
            <v>Cerrar la brecha en el acceso y la calidad de la educación, para mejorar la formación de capital humano, incrementar la movilidad social y fomentar la construcción de ciudadanía.</v>
          </cell>
          <cell r="E415" t="str">
            <v>Inclusión Social y Reconciliación</v>
          </cell>
          <cell r="F415" t="str">
            <v>ICBF</v>
          </cell>
          <cell r="G415" t="str">
            <v>Desarrollo del Plan Nacional de Lecto - escritura</v>
          </cell>
          <cell r="H415">
            <v>4330</v>
          </cell>
          <cell r="I415" t="str">
            <v>Salas de Lectura o Círculos de Palabra que fortalecen la oferta de Atención Integral  (ICBF)</v>
          </cell>
          <cell r="J415" t="str">
            <v>Producto</v>
          </cell>
          <cell r="K415" t="str">
            <v>Sectorial</v>
          </cell>
          <cell r="L415" t="str">
            <v>SI</v>
          </cell>
          <cell r="M415" t="str">
            <v>SI</v>
          </cell>
          <cell r="N415" t="str">
            <v>NO</v>
          </cell>
          <cell r="O415" t="str">
            <v>SI</v>
          </cell>
          <cell r="P415" t="str">
            <v xml:space="preserve">Salas de Lectura o Círculos de Palabra </v>
          </cell>
          <cell r="Q415" t="str">
            <v>Semestral</v>
          </cell>
          <cell r="R415" t="str">
            <v>Acumulado</v>
          </cell>
          <cell r="S415">
            <v>28</v>
          </cell>
          <cell r="T415">
            <v>70</v>
          </cell>
          <cell r="U415">
            <v>40</v>
          </cell>
          <cell r="V415">
            <v>20</v>
          </cell>
          <cell r="W415">
            <v>20</v>
          </cell>
          <cell r="X415">
            <v>150</v>
          </cell>
          <cell r="Y415">
            <v>0</v>
          </cell>
          <cell r="Z415">
            <v>0</v>
          </cell>
          <cell r="AA415">
            <v>0</v>
          </cell>
          <cell r="AB415">
            <v>0</v>
          </cell>
          <cell r="AC415">
            <v>0</v>
          </cell>
          <cell r="AD415">
            <v>0</v>
          </cell>
          <cell r="AE415" t="str">
            <v xml:space="preserve">Se esta realizando la selección de las Unidades de Servicio beneficiarias en la implementación de la estrategia de dotación de Salas de Lectura para la atención integral. </v>
          </cell>
          <cell r="AF415">
            <v>42429.208333333299</v>
          </cell>
          <cell r="AG415">
            <v>42471.389568206003</v>
          </cell>
          <cell r="AH415" t="str">
            <v>Juan Carlos Buitrago</v>
          </cell>
          <cell r="AI415" t="str">
            <v>juan.buitrago@icbf.gov.co</v>
          </cell>
          <cell r="AJ415">
            <v>30</v>
          </cell>
          <cell r="AK415">
            <v>0</v>
          </cell>
          <cell r="AL415">
            <v>0</v>
          </cell>
        </row>
        <row r="416">
          <cell r="A416">
            <v>4545</v>
          </cell>
          <cell r="B416" t="str">
            <v>Todos por un Nuevo País</v>
          </cell>
          <cell r="C416" t="str">
            <v>Movilidad social</v>
          </cell>
          <cell r="D416" t="str">
            <v>Cerrar la brecha en el acceso y la calidad de la educación, para mejorar la formación de capital humano, incrementar la movilidad social y fomentar la construcción de ciudadanía.</v>
          </cell>
          <cell r="E416" t="str">
            <v>Planeación Nacional</v>
          </cell>
          <cell r="F416" t="str">
            <v>DNP</v>
          </cell>
          <cell r="G416" t="str">
            <v>Atención y asistencia integral a la primera infancia, la infancia, la adolescencia, la juventud y sus familias</v>
          </cell>
          <cell r="H416">
            <v>4545</v>
          </cell>
          <cell r="I416" t="str">
            <v>Barreras de acceso a servicios para el cuidado y atención integral de la primera infancia.</v>
          </cell>
          <cell r="J416" t="str">
            <v>Resultado</v>
          </cell>
          <cell r="K416" t="str">
            <v>Sectorial</v>
          </cell>
          <cell r="L416" t="str">
            <v>SI</v>
          </cell>
          <cell r="M416" t="str">
            <v>NO</v>
          </cell>
          <cell r="N416" t="str">
            <v>NO</v>
          </cell>
          <cell r="O416" t="str">
            <v>SI</v>
          </cell>
          <cell r="P416" t="str">
            <v>Tasa</v>
          </cell>
          <cell r="Q416" t="str">
            <v>Anual</v>
          </cell>
          <cell r="R416" t="str">
            <v>Reducción</v>
          </cell>
          <cell r="S416">
            <v>9.4</v>
          </cell>
          <cell r="T416">
            <v>8.3000000000000007</v>
          </cell>
          <cell r="U416">
            <v>7.2</v>
          </cell>
          <cell r="V416">
            <v>6.1</v>
          </cell>
          <cell r="W416">
            <v>5</v>
          </cell>
          <cell r="X416">
            <v>5</v>
          </cell>
          <cell r="Y416">
            <v>0</v>
          </cell>
          <cell r="Z416">
            <v>0</v>
          </cell>
          <cell r="AA416">
            <v>0</v>
          </cell>
          <cell r="AB416">
            <v>0</v>
          </cell>
          <cell r="AC416">
            <v>0</v>
          </cell>
          <cell r="AD416">
            <v>0</v>
          </cell>
          <cell r="AE416" t="str">
            <v>Este indicador se calcula anualmente a partir de la Encuesta de Calidad de Vida. El dato para 2015 se publicará entre marzo y abril de 2016.</v>
          </cell>
          <cell r="AF416">
            <v>42429.208333333299</v>
          </cell>
          <cell r="AG416">
            <v>42436.589821643502</v>
          </cell>
          <cell r="AH416" t="str">
            <v>Cesar Augusto Merchán Hernández</v>
          </cell>
          <cell r="AI416" t="str">
            <v>camerchan@dnp.gov.co</v>
          </cell>
          <cell r="AJ416">
            <v>90</v>
          </cell>
          <cell r="AK416">
            <v>0</v>
          </cell>
          <cell r="AL416">
            <v>0</v>
          </cell>
        </row>
        <row r="417">
          <cell r="A417">
            <v>5278</v>
          </cell>
          <cell r="B417" t="str">
            <v>Todos por un Nuevo País</v>
          </cell>
          <cell r="C417" t="str">
            <v>Movilidad social</v>
          </cell>
          <cell r="D417" t="str">
            <v>Cerrar la brecha en el acceso y la calidad de la educación, para mejorar la formación de capital humano, incrementar la movilidad social y fomentar la construcción de ciudadanía.</v>
          </cell>
          <cell r="E417" t="str">
            <v>Salud y Protección</v>
          </cell>
          <cell r="F417" t="str">
            <v>Ministerio de Salud</v>
          </cell>
          <cell r="G417" t="str">
            <v>Desarrollo del Plan Nacional de Lecto - escritura</v>
          </cell>
          <cell r="H417">
            <v>5278</v>
          </cell>
          <cell r="I417" t="str">
            <v>Salas de Lectura o Círculos de Palabra que fortalecen la oferta de Atención Integral (MinSalud)</v>
          </cell>
          <cell r="J417" t="str">
            <v>Gestión</v>
          </cell>
          <cell r="K417" t="str">
            <v>Sectorial</v>
          </cell>
          <cell r="L417" t="str">
            <v>SI</v>
          </cell>
          <cell r="M417" t="str">
            <v>SI</v>
          </cell>
          <cell r="N417" t="str">
            <v>NO</v>
          </cell>
          <cell r="O417" t="str">
            <v>SI</v>
          </cell>
          <cell r="P417" t="str">
            <v>Salas de lectura</v>
          </cell>
          <cell r="Q417" t="str">
            <v>Semestral</v>
          </cell>
          <cell r="R417" t="str">
            <v>Acumulado</v>
          </cell>
          <cell r="S417">
            <v>0</v>
          </cell>
          <cell r="T417">
            <v>40</v>
          </cell>
          <cell r="U417">
            <v>40</v>
          </cell>
          <cell r="V417">
            <v>40</v>
          </cell>
          <cell r="W417">
            <v>30</v>
          </cell>
          <cell r="X417">
            <v>150</v>
          </cell>
          <cell r="Y417">
            <v>0</v>
          </cell>
          <cell r="Z417">
            <v>0</v>
          </cell>
          <cell r="AA417">
            <v>0</v>
          </cell>
          <cell r="AB417">
            <v>0</v>
          </cell>
          <cell r="AC417">
            <v>0</v>
          </cell>
          <cell r="AD417">
            <v>0</v>
          </cell>
          <cell r="AE417">
            <v>0</v>
          </cell>
          <cell r="AF417">
            <v>0</v>
          </cell>
          <cell r="AG417">
            <v>0</v>
          </cell>
          <cell r="AH417" t="str">
            <v>Martha Imelda  Linero Deluque</v>
          </cell>
          <cell r="AI417" t="str">
            <v>mlinero@minsalud.gov.co</v>
          </cell>
          <cell r="AJ417">
            <v>30</v>
          </cell>
          <cell r="AK417">
            <v>0</v>
          </cell>
          <cell r="AL417">
            <v>0</v>
          </cell>
        </row>
        <row r="418">
          <cell r="A418">
            <v>4311</v>
          </cell>
          <cell r="B418" t="str">
            <v>Todos por un Nuevo País</v>
          </cell>
          <cell r="C418" t="str">
            <v>Movilidad social</v>
          </cell>
          <cell r="D418" t="str">
            <v>Impulsar la planificación, actuación coherente y articulada de los sectores de vivienda, agua potable y saneamiento básico, bajo el concepto de “Ciudades Amables y Sostenibles para la Equidad” en complemento con las acciones estratégicas de movilidad urba</v>
          </cell>
          <cell r="E418" t="str">
            <v>Estadísticas</v>
          </cell>
          <cell r="F418" t="str">
            <v>IGAC</v>
          </cell>
          <cell r="G418" t="str">
            <v>Gestión territorial y Urbana desde el Sector Vivienda, Ciudad y Territorio</v>
          </cell>
          <cell r="H418">
            <v>4311</v>
          </cell>
          <cell r="I418" t="str">
            <v>Porcentaje mantenimiento de la actualización catastral urbana</v>
          </cell>
          <cell r="J418" t="str">
            <v>Resultado</v>
          </cell>
          <cell r="K418" t="str">
            <v>Sectorial</v>
          </cell>
          <cell r="L418" t="str">
            <v>SI</v>
          </cell>
          <cell r="M418" t="str">
            <v>NO</v>
          </cell>
          <cell r="N418" t="str">
            <v>NO</v>
          </cell>
          <cell r="O418" t="str">
            <v>SI</v>
          </cell>
          <cell r="P418" t="str">
            <v>Porcentaje</v>
          </cell>
          <cell r="Q418" t="str">
            <v>Anual</v>
          </cell>
          <cell r="R418" t="str">
            <v>Flujo</v>
          </cell>
          <cell r="S418">
            <v>80.400000000000006</v>
          </cell>
          <cell r="T418">
            <v>82.6</v>
          </cell>
          <cell r="U418">
            <v>81.819999999999993</v>
          </cell>
          <cell r="V418">
            <v>71.17</v>
          </cell>
          <cell r="W418">
            <v>50.07</v>
          </cell>
          <cell r="X418">
            <v>50.07</v>
          </cell>
          <cell r="Y418">
            <v>0</v>
          </cell>
          <cell r="Z418">
            <v>0</v>
          </cell>
          <cell r="AA418">
            <v>0</v>
          </cell>
          <cell r="AB418">
            <v>0</v>
          </cell>
          <cell r="AC418">
            <v>0</v>
          </cell>
          <cell r="AD418">
            <v>0</v>
          </cell>
          <cell r="AE418"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18">
            <v>42460.208333333299</v>
          </cell>
          <cell r="AG418">
            <v>42501.448499999999</v>
          </cell>
          <cell r="AH418" t="str">
            <v>Andrea Melissa Olaya Alvarez</v>
          </cell>
          <cell r="AI418" t="str">
            <v>andrea.olaya@igac.gov.co</v>
          </cell>
          <cell r="AJ418">
            <v>15</v>
          </cell>
          <cell r="AK418">
            <v>0</v>
          </cell>
          <cell r="AL418">
            <v>0</v>
          </cell>
        </row>
        <row r="419">
          <cell r="A419">
            <v>4349</v>
          </cell>
          <cell r="B419" t="str">
            <v>Todos por un Nuevo País</v>
          </cell>
          <cell r="C419" t="str">
            <v>Movilidad social</v>
          </cell>
          <cell r="D419" t="str">
            <v>Impulsar la planificación, actuación coherente y articulada de los sectores de vivienda, agua potable y saneamiento básico, bajo el concepto de “Ciudades Amables y Sostenibles para la Equidad” en complemento con las acciones estratégicas de movilidad urba</v>
          </cell>
          <cell r="E419" t="str">
            <v>Vivienda</v>
          </cell>
          <cell r="F419" t="str">
            <v>MinVivienda</v>
          </cell>
          <cell r="G419" t="str">
            <v>Gestión territorial y Urbana desde el Sector Vivienda, Ciudad y Territorio</v>
          </cell>
          <cell r="H419">
            <v>4349</v>
          </cell>
          <cell r="I419" t="str">
            <v>Municipios capacitados y/o apoyados técnicamente para la revisión de los Planes de Ordenamiento Territorial (POT)</v>
          </cell>
          <cell r="J419" t="str">
            <v>Producto</v>
          </cell>
          <cell r="K419" t="str">
            <v>Sectorial</v>
          </cell>
          <cell r="L419" t="str">
            <v>SI</v>
          </cell>
          <cell r="M419" t="str">
            <v>NO</v>
          </cell>
          <cell r="N419" t="str">
            <v>NO</v>
          </cell>
          <cell r="O419" t="str">
            <v>SI</v>
          </cell>
          <cell r="P419" t="str">
            <v>Municipios</v>
          </cell>
          <cell r="Q419" t="str">
            <v>Mensual</v>
          </cell>
          <cell r="R419" t="str">
            <v>Acumulado</v>
          </cell>
          <cell r="S419">
            <v>250</v>
          </cell>
          <cell r="T419">
            <v>100</v>
          </cell>
          <cell r="U419">
            <v>130</v>
          </cell>
          <cell r="V419">
            <v>130</v>
          </cell>
          <cell r="W419">
            <v>40</v>
          </cell>
          <cell r="X419">
            <v>400</v>
          </cell>
          <cell r="Y419">
            <v>2</v>
          </cell>
          <cell r="Z419">
            <v>1.538</v>
          </cell>
          <cell r="AA419">
            <v>116</v>
          </cell>
          <cell r="AB419">
            <v>29</v>
          </cell>
          <cell r="AC419">
            <v>42490.208333333299</v>
          </cell>
          <cell r="AD419">
            <v>42501.421697835598</v>
          </cell>
          <cell r="AE419" t="str">
            <v>En el mes abril se viene realizando la programación de un taller departamental para Cundinamarca.</v>
          </cell>
          <cell r="AF419">
            <v>42490.208333333299</v>
          </cell>
          <cell r="AG419">
            <v>42501.421697685197</v>
          </cell>
          <cell r="AH419" t="str">
            <v>Edilma Adriana Mariño Dueñas</v>
          </cell>
          <cell r="AI419" t="str">
            <v>emarino@minvivienda.gov.co</v>
          </cell>
          <cell r="AJ419">
            <v>30</v>
          </cell>
          <cell r="AK419">
            <v>42520.208333333299</v>
          </cell>
          <cell r="AL419">
            <v>-43</v>
          </cell>
        </row>
        <row r="420">
          <cell r="A420">
            <v>4350</v>
          </cell>
          <cell r="B420" t="str">
            <v>Todos por un Nuevo País</v>
          </cell>
          <cell r="C420" t="str">
            <v>Movilidad social</v>
          </cell>
          <cell r="D420" t="str">
            <v>Impulsar la planificación, actuación coherente y articulada de los sectores de vivienda, agua potable y saneamiento básico, bajo el concepto de “Ciudades Amables y Sostenibles para la Equidad” en complemento con las acciones estratégicas de movilidad urba</v>
          </cell>
          <cell r="E420" t="str">
            <v>Vivienda</v>
          </cell>
          <cell r="F420" t="str">
            <v>MinVivienda</v>
          </cell>
          <cell r="G420" t="str">
            <v>Gestión territorial y Urbana desde el Sector Vivienda, Ciudad y Territorio</v>
          </cell>
          <cell r="H420">
            <v>4350</v>
          </cell>
          <cell r="I420" t="str">
            <v>Municipios capacitados en la incorporación de la gestión del riesgo en la revisión de sus POT</v>
          </cell>
          <cell r="J420" t="str">
            <v>Producto</v>
          </cell>
          <cell r="K420" t="str">
            <v>Sectorial</v>
          </cell>
          <cell r="L420" t="str">
            <v>SI</v>
          </cell>
          <cell r="M420" t="str">
            <v>NO</v>
          </cell>
          <cell r="N420" t="str">
            <v>NO</v>
          </cell>
          <cell r="O420" t="str">
            <v>SI</v>
          </cell>
          <cell r="P420" t="str">
            <v>Municipios</v>
          </cell>
          <cell r="Q420" t="str">
            <v>Mensual</v>
          </cell>
          <cell r="R420" t="str">
            <v>Acumulado</v>
          </cell>
          <cell r="S420">
            <v>250</v>
          </cell>
          <cell r="T420">
            <v>100</v>
          </cell>
          <cell r="U420">
            <v>130</v>
          </cell>
          <cell r="V420">
            <v>130</v>
          </cell>
          <cell r="W420">
            <v>40</v>
          </cell>
          <cell r="X420">
            <v>400</v>
          </cell>
          <cell r="Y420">
            <v>17</v>
          </cell>
          <cell r="Z420">
            <v>13.077</v>
          </cell>
          <cell r="AA420">
            <v>118</v>
          </cell>
          <cell r="AB420">
            <v>29.5</v>
          </cell>
          <cell r="AC420">
            <v>42490.208333333299</v>
          </cell>
          <cell r="AD420">
            <v>42500.690352662001</v>
          </cell>
          <cell r="AE420" t="str">
            <v xml:space="preserve">En el mes abril se viene realizando la programación de un taller departamental para Cundinamarca. </v>
          </cell>
          <cell r="AF420">
            <v>42490.208333333299</v>
          </cell>
          <cell r="AG420">
            <v>42500.690352511599</v>
          </cell>
          <cell r="AH420" t="str">
            <v>Edilma Adriana Mariño Dueñas</v>
          </cell>
          <cell r="AI420" t="str">
            <v>emarino@minvivienda.gov.co</v>
          </cell>
          <cell r="AJ420">
            <v>0</v>
          </cell>
          <cell r="AK420">
            <v>42520.208333333299</v>
          </cell>
          <cell r="AL420">
            <v>-13</v>
          </cell>
        </row>
        <row r="421">
          <cell r="A421">
            <v>4351</v>
          </cell>
          <cell r="B421" t="str">
            <v>Todos por un Nuevo País</v>
          </cell>
          <cell r="C421" t="str">
            <v>Movilidad social</v>
          </cell>
          <cell r="D421" t="str">
            <v>Impulsar la planificación, actuación coherente y articulada de los sectores de vivienda, agua potable y saneamiento básico, bajo el concepto de “Ciudades Amables y Sostenibles para la Equidad” en complemento con las acciones estratégicas de movilidad urba</v>
          </cell>
          <cell r="E421" t="str">
            <v>Vivienda</v>
          </cell>
          <cell r="F421" t="str">
            <v>MinVivienda</v>
          </cell>
          <cell r="G421" t="str">
            <v>Gestión territorial y Urbana desde el Sector Vivienda, Ciudad y Territorio</v>
          </cell>
          <cell r="H421">
            <v>4351</v>
          </cell>
          <cell r="I421" t="str">
            <v>Municipios capacitados en la elaboración del inventario de asentamientos en zonas de alto riesgo.</v>
          </cell>
          <cell r="J421" t="str">
            <v>Producto</v>
          </cell>
          <cell r="K421" t="str">
            <v>Sectorial</v>
          </cell>
          <cell r="L421" t="str">
            <v>SI</v>
          </cell>
          <cell r="M421" t="str">
            <v>NO</v>
          </cell>
          <cell r="N421" t="str">
            <v>NO</v>
          </cell>
          <cell r="O421" t="str">
            <v>SI</v>
          </cell>
          <cell r="P421" t="str">
            <v>Municipios</v>
          </cell>
          <cell r="Q421" t="str">
            <v>Mensual</v>
          </cell>
          <cell r="R421" t="str">
            <v>Acumulado</v>
          </cell>
          <cell r="S421">
            <v>0</v>
          </cell>
          <cell r="T421">
            <v>60</v>
          </cell>
          <cell r="U421">
            <v>80</v>
          </cell>
          <cell r="V421">
            <v>70</v>
          </cell>
          <cell r="W421">
            <v>40</v>
          </cell>
          <cell r="X421">
            <v>250</v>
          </cell>
          <cell r="Y421">
            <v>2</v>
          </cell>
          <cell r="Z421">
            <v>2.5</v>
          </cell>
          <cell r="AA421">
            <v>79</v>
          </cell>
          <cell r="AB421">
            <v>31.6</v>
          </cell>
          <cell r="AC421">
            <v>42490.208333333299</v>
          </cell>
          <cell r="AD421">
            <v>42501.421500543998</v>
          </cell>
          <cell r="AE421" t="str">
            <v>Han sido asistidos los municipios de Medellín y Cartagena mediante videoconferencia.</v>
          </cell>
          <cell r="AF421">
            <v>42490.208333333299</v>
          </cell>
          <cell r="AG421">
            <v>42501.421500381897</v>
          </cell>
          <cell r="AH421" t="str">
            <v>Edilma Adriana Mariño Dueñas</v>
          </cell>
          <cell r="AI421" t="str">
            <v>emarino@minvivienda.gov.co</v>
          </cell>
          <cell r="AJ421">
            <v>30</v>
          </cell>
          <cell r="AK421">
            <v>42520.208333333299</v>
          </cell>
          <cell r="AL421">
            <v>-43</v>
          </cell>
        </row>
        <row r="422">
          <cell r="A422">
            <v>4367</v>
          </cell>
          <cell r="B422" t="str">
            <v>Todos por un Nuevo País</v>
          </cell>
          <cell r="C422" t="str">
            <v>Movilidad social</v>
          </cell>
          <cell r="D422" t="str">
            <v>Impulsar la planificación, actuación coherente y articulada de los sectores de vivienda, agua potable y saneamiento básico, bajo el concepto de “Ciudades Amables y Sostenibles para la Equidad” en complemento con las acciones estratégicas de movilidad urba</v>
          </cell>
          <cell r="E422" t="str">
            <v>Vivienda</v>
          </cell>
          <cell r="F422" t="str">
            <v>MinVivienda</v>
          </cell>
          <cell r="G422" t="str">
            <v>Gestión territorial y Urbana desde el Sector Vivienda, Ciudad y Territorio</v>
          </cell>
          <cell r="H422">
            <v>4367</v>
          </cell>
          <cell r="I422" t="str">
            <v>Municipios con lineamientos para incorporar  la gestión del riesgo en los POT</v>
          </cell>
          <cell r="J422" t="str">
            <v>Producto</v>
          </cell>
          <cell r="K422" t="str">
            <v>Sectorial</v>
          </cell>
          <cell r="L422" t="str">
            <v>SI</v>
          </cell>
          <cell r="M422" t="str">
            <v>NO</v>
          </cell>
          <cell r="N422" t="str">
            <v>NO</v>
          </cell>
          <cell r="O422" t="str">
            <v>SI</v>
          </cell>
          <cell r="P422" t="str">
            <v>Municipios</v>
          </cell>
          <cell r="Q422" t="str">
            <v>Anual</v>
          </cell>
          <cell r="R422" t="str">
            <v>Acumulado</v>
          </cell>
          <cell r="S422">
            <v>0</v>
          </cell>
          <cell r="T422">
            <v>10</v>
          </cell>
          <cell r="U422">
            <v>24</v>
          </cell>
          <cell r="V422">
            <v>24</v>
          </cell>
          <cell r="W422">
            <v>10</v>
          </cell>
          <cell r="X422">
            <v>68</v>
          </cell>
          <cell r="Y422">
            <v>0</v>
          </cell>
          <cell r="Z422">
            <v>0</v>
          </cell>
          <cell r="AA422">
            <v>0</v>
          </cell>
          <cell r="AB422">
            <v>0</v>
          </cell>
          <cell r="AC422">
            <v>0</v>
          </cell>
          <cell r="AD422">
            <v>0</v>
          </cell>
          <cell r="AE422" t="str">
            <v>En el mes abril se viene realizando la programación de un taller para asistir los 6 municipios con lineamientos que forman parte del departamento de Cundinamarca.</v>
          </cell>
          <cell r="AF422">
            <v>42490.208333333299</v>
          </cell>
          <cell r="AG422">
            <v>42501.421239236101</v>
          </cell>
          <cell r="AH422" t="str">
            <v>Edilma Adriana Mariño Dueñas</v>
          </cell>
          <cell r="AI422" t="str">
            <v>emarino@minvivienda.gov.co</v>
          </cell>
          <cell r="AJ422">
            <v>0</v>
          </cell>
          <cell r="AK422">
            <v>0</v>
          </cell>
          <cell r="AL422">
            <v>0</v>
          </cell>
        </row>
        <row r="423">
          <cell r="A423">
            <v>5379</v>
          </cell>
          <cell r="B423" t="str">
            <v>Todos por un Nuevo País</v>
          </cell>
          <cell r="C423" t="str">
            <v>Movilidad social</v>
          </cell>
          <cell r="D423" t="str">
            <v>Impulsar la planificación, actuación coherente y articulada de los sectores de vivienda, agua potable y saneamiento básico, bajo el concepto de “Ciudades Amables y Sostenibles para la Equidad” en complemento con las acciones estratégicas de movilidad urba</v>
          </cell>
          <cell r="E423" t="str">
            <v>Vivienda</v>
          </cell>
          <cell r="F423" t="str">
            <v>MinVivienda</v>
          </cell>
          <cell r="G423" t="str">
            <v>Gestión territorial y Urbana desde el Sector Vivienda, Ciudad y Territorio</v>
          </cell>
          <cell r="H423">
            <v>5379</v>
          </cell>
          <cell r="I423" t="str">
            <v>Viviendas terminadas del Programa de Vivienda Gratuita 1 y 2</v>
          </cell>
          <cell r="J423" t="str">
            <v>Producto</v>
          </cell>
          <cell r="K423" t="str">
            <v>Sectorial</v>
          </cell>
          <cell r="L423" t="str">
            <v>NO</v>
          </cell>
          <cell r="M423" t="str">
            <v>NO</v>
          </cell>
          <cell r="N423" t="str">
            <v>NO</v>
          </cell>
          <cell r="O423" t="str">
            <v>SI</v>
          </cell>
          <cell r="P423" t="str">
            <v>Viviendas</v>
          </cell>
          <cell r="Q423" t="str">
            <v>Mensual</v>
          </cell>
          <cell r="R423" t="str">
            <v>Acumulado</v>
          </cell>
          <cell r="S423">
            <v>80000</v>
          </cell>
          <cell r="T423">
            <v>18000</v>
          </cell>
          <cell r="U423">
            <v>40000</v>
          </cell>
          <cell r="V423">
            <v>37000</v>
          </cell>
          <cell r="W423">
            <v>35000</v>
          </cell>
          <cell r="X423">
            <v>130000</v>
          </cell>
          <cell r="Y423">
            <v>0</v>
          </cell>
          <cell r="Z423">
            <v>0</v>
          </cell>
          <cell r="AA423">
            <v>0</v>
          </cell>
          <cell r="AB423">
            <v>0</v>
          </cell>
          <cell r="AC423">
            <v>0</v>
          </cell>
          <cell r="AD423">
            <v>0</v>
          </cell>
          <cell r="AE423">
            <v>0</v>
          </cell>
          <cell r="AF423">
            <v>0</v>
          </cell>
          <cell r="AG423">
            <v>0</v>
          </cell>
          <cell r="AH423" t="str">
            <v>Alejandro Quintero Romero</v>
          </cell>
          <cell r="AI423" t="str">
            <v>alquintero@minvivienda.gov.co</v>
          </cell>
          <cell r="AJ423">
            <v>30</v>
          </cell>
          <cell r="AK423">
            <v>0</v>
          </cell>
          <cell r="AL423">
            <v>0</v>
          </cell>
        </row>
        <row r="424">
          <cell r="A424">
            <v>5380</v>
          </cell>
          <cell r="B424" t="str">
            <v>Todos por un Nuevo País</v>
          </cell>
          <cell r="C424" t="str">
            <v>Movilidad social</v>
          </cell>
          <cell r="D424" t="str">
            <v>Impulsar la planificación, actuación coherente y articulada de los sectores de vivienda, agua potable y saneamiento básico, bajo el concepto de “Ciudades Amables y Sostenibles para la Equidad” en complemento con las acciones estratégicas de movilidad urba</v>
          </cell>
          <cell r="E424" t="str">
            <v>Vivienda</v>
          </cell>
          <cell r="F424" t="str">
            <v>MinVivienda</v>
          </cell>
          <cell r="G424" t="str">
            <v>Gestión territorial y Urbana desde el Sector Vivienda, Ciudad y Territorio</v>
          </cell>
          <cell r="H424">
            <v>5380</v>
          </cell>
          <cell r="I424" t="str">
            <v>Viviendas escrituradas del Programa de Vivienda Gratuita 1 y 2</v>
          </cell>
          <cell r="J424" t="str">
            <v>Producto</v>
          </cell>
          <cell r="K424" t="str">
            <v>Sectorial</v>
          </cell>
          <cell r="L424" t="str">
            <v>NO</v>
          </cell>
          <cell r="M424" t="str">
            <v>NO</v>
          </cell>
          <cell r="N424" t="str">
            <v>NO</v>
          </cell>
          <cell r="O424" t="str">
            <v>SI</v>
          </cell>
          <cell r="P424" t="str">
            <v>Viviendas</v>
          </cell>
          <cell r="Q424" t="str">
            <v>Mensual</v>
          </cell>
          <cell r="R424" t="str">
            <v>Acumulado</v>
          </cell>
          <cell r="S424">
            <v>64000</v>
          </cell>
          <cell r="T424">
            <v>31000</v>
          </cell>
          <cell r="U424">
            <v>30000</v>
          </cell>
          <cell r="V424">
            <v>35000</v>
          </cell>
          <cell r="W424">
            <v>34000</v>
          </cell>
          <cell r="X424">
            <v>130000</v>
          </cell>
          <cell r="Y424">
            <v>0</v>
          </cell>
          <cell r="Z424">
            <v>0</v>
          </cell>
          <cell r="AA424">
            <v>0</v>
          </cell>
          <cell r="AB424">
            <v>0</v>
          </cell>
          <cell r="AC424">
            <v>0</v>
          </cell>
          <cell r="AD424">
            <v>0</v>
          </cell>
          <cell r="AE424">
            <v>0</v>
          </cell>
          <cell r="AF424">
            <v>0</v>
          </cell>
          <cell r="AG424">
            <v>0</v>
          </cell>
          <cell r="AH424" t="str">
            <v>Alejandro Quintero Romero</v>
          </cell>
          <cell r="AI424" t="str">
            <v>alquintero@minvivienda.gov.co</v>
          </cell>
          <cell r="AJ424">
            <v>30</v>
          </cell>
          <cell r="AK424">
            <v>0</v>
          </cell>
          <cell r="AL424">
            <v>0</v>
          </cell>
        </row>
        <row r="425">
          <cell r="A425">
            <v>4356</v>
          </cell>
          <cell r="B425" t="str">
            <v>Todos por un Nuevo País</v>
          </cell>
          <cell r="C425" t="str">
            <v>Movilidad social</v>
          </cell>
          <cell r="D425" t="str">
            <v>Impulsar la planificación, actuación coherente y articulada de los sectores de vivienda, agua potable y saneamiento básico, bajo el concepto de “Ciudades Amables y Sostenibles para la Equidad” en complemento con las acciones estratégicas de movilidad urba</v>
          </cell>
          <cell r="E425" t="str">
            <v>Vivienda</v>
          </cell>
          <cell r="F425" t="str">
            <v>MinVivienda</v>
          </cell>
          <cell r="G425" t="str">
            <v>Infraestructura de acueducto y alcantarillado</v>
          </cell>
          <cell r="H425">
            <v>4356</v>
          </cell>
          <cell r="I425" t="str">
            <v>Personas con acceso a agua potable</v>
          </cell>
          <cell r="J425" t="str">
            <v>Producto</v>
          </cell>
          <cell r="K425" t="str">
            <v>Sectorial</v>
          </cell>
          <cell r="L425" t="str">
            <v>SI</v>
          </cell>
          <cell r="M425" t="str">
            <v>NO</v>
          </cell>
          <cell r="N425" t="str">
            <v>NO</v>
          </cell>
          <cell r="O425" t="str">
            <v>SI</v>
          </cell>
          <cell r="P425" t="str">
            <v>Personas</v>
          </cell>
          <cell r="Q425" t="str">
            <v>Anual</v>
          </cell>
          <cell r="R425" t="str">
            <v>Capacidad</v>
          </cell>
          <cell r="S425">
            <v>41877000</v>
          </cell>
          <cell r="T425">
            <v>42447000</v>
          </cell>
          <cell r="U425">
            <v>43097000</v>
          </cell>
          <cell r="V425">
            <v>43777000</v>
          </cell>
          <cell r="W425">
            <v>44477000</v>
          </cell>
          <cell r="X425">
            <v>44477000</v>
          </cell>
          <cell r="Y425">
            <v>0</v>
          </cell>
          <cell r="Z425">
            <v>0</v>
          </cell>
          <cell r="AA425">
            <v>0</v>
          </cell>
          <cell r="AB425">
            <v>0</v>
          </cell>
          <cell r="AC425">
            <v>0</v>
          </cell>
          <cell r="AD425">
            <v>0</v>
          </cell>
          <cell r="AE425" t="str">
            <v>​Bogotá D.C., miércoles 30 de marzo de 2016 (MVCT) - El ministro de Vivienda y agua, Luis Felipe Henao Cardona, mantuvo una reunión en compañía del viceministro de agua, Carlos Correa, con el coordinador de la Agencia Española de Cooperación Internacional</v>
          </cell>
          <cell r="AF425">
            <v>42460.208333333299</v>
          </cell>
          <cell r="AG425">
            <v>42468.585019675898</v>
          </cell>
          <cell r="AH425" t="str">
            <v>Javier Orlando Moreno Mendez</v>
          </cell>
          <cell r="AI425" t="str">
            <v>jmoreno@minvivienda.gov.co</v>
          </cell>
          <cell r="AJ425">
            <v>180</v>
          </cell>
          <cell r="AK425">
            <v>0</v>
          </cell>
          <cell r="AL425">
            <v>0</v>
          </cell>
        </row>
        <row r="426">
          <cell r="A426">
            <v>4357</v>
          </cell>
          <cell r="B426" t="str">
            <v>Todos por un Nuevo País</v>
          </cell>
          <cell r="C426" t="str">
            <v>Movilidad social</v>
          </cell>
          <cell r="D426" t="str">
            <v>Impulsar la planificación, actuación coherente y articulada de los sectores de vivienda, agua potable y saneamiento básico, bajo el concepto de “Ciudades Amables y Sostenibles para la Equidad” en complemento con las acciones estratégicas de movilidad urba</v>
          </cell>
          <cell r="E426" t="str">
            <v>Vivienda</v>
          </cell>
          <cell r="F426" t="str">
            <v>MinVivienda</v>
          </cell>
          <cell r="G426" t="str">
            <v>Infraestructura de acueducto y alcantarillado</v>
          </cell>
          <cell r="H426">
            <v>4357</v>
          </cell>
          <cell r="I426" t="str">
            <v>Personas con acceso a una solución de alcantarillado</v>
          </cell>
          <cell r="J426" t="str">
            <v>Producto</v>
          </cell>
          <cell r="K426" t="str">
            <v>Sectorial</v>
          </cell>
          <cell r="L426" t="str">
            <v>SI</v>
          </cell>
          <cell r="M426" t="str">
            <v>NO</v>
          </cell>
          <cell r="N426" t="str">
            <v>NO</v>
          </cell>
          <cell r="O426" t="str">
            <v>SI</v>
          </cell>
          <cell r="P426" t="str">
            <v>Personas</v>
          </cell>
          <cell r="Q426" t="str">
            <v>Anual</v>
          </cell>
          <cell r="R426" t="str">
            <v>Flujo</v>
          </cell>
          <cell r="S426">
            <v>39469000</v>
          </cell>
          <cell r="T426">
            <v>40049000</v>
          </cell>
          <cell r="U426">
            <v>40629000</v>
          </cell>
          <cell r="V426">
            <v>41499000</v>
          </cell>
          <cell r="W426">
            <v>42369000</v>
          </cell>
          <cell r="X426">
            <v>42369000</v>
          </cell>
          <cell r="Y426">
            <v>0</v>
          </cell>
          <cell r="Z426">
            <v>0</v>
          </cell>
          <cell r="AA426">
            <v>0</v>
          </cell>
          <cell r="AB426">
            <v>0</v>
          </cell>
          <cell r="AC426">
            <v>0</v>
          </cell>
          <cell r="AD426">
            <v>0</v>
          </cell>
          <cell r="AE426" t="str">
            <v xml:space="preserve">18 de febrero de 2016 (MVCT) – El ministro de Vivienda, Ciudad y Territorio, Luis Felipe Henao Cardona, informó que se han adjudicado los tres mil 104 millones de pesos para el proyecto de la quebrada Cay del acueducto de Ibagué, que permitirá mitigar el </v>
          </cell>
          <cell r="AF426">
            <v>42429.208333333299</v>
          </cell>
          <cell r="AG426">
            <v>42501.633794247697</v>
          </cell>
          <cell r="AH426" t="str">
            <v>Javier Orlando Moreno Mendez</v>
          </cell>
          <cell r="AI426" t="str">
            <v>jmoreno@minvivienda.gov.co</v>
          </cell>
          <cell r="AJ426">
            <v>180</v>
          </cell>
          <cell r="AK426">
            <v>0</v>
          </cell>
          <cell r="AL426">
            <v>0</v>
          </cell>
        </row>
        <row r="427">
          <cell r="A427">
            <v>4358</v>
          </cell>
          <cell r="B427" t="str">
            <v>Todos por un Nuevo País</v>
          </cell>
          <cell r="C427" t="str">
            <v>Movilidad social</v>
          </cell>
          <cell r="D427" t="str">
            <v>Impulsar la planificación, actuación coherente y articulada de los sectores de vivienda, agua potable y saneamiento básico, bajo el concepto de “Ciudades Amables y Sostenibles para la Equidad” en complemento con las acciones estratégicas de movilidad urba</v>
          </cell>
          <cell r="E427" t="str">
            <v>Vivienda</v>
          </cell>
          <cell r="F427" t="str">
            <v>MinVivienda</v>
          </cell>
          <cell r="G427" t="str">
            <v>Infraestructura de acueducto y alcantarillado</v>
          </cell>
          <cell r="H427">
            <v>4358</v>
          </cell>
          <cell r="I427" t="str">
            <v>Nuevas personas beneficiadas con proyectos que mejoran provisión, calidad y/o continuidad de los servicios de acueducto y alcantarillado</v>
          </cell>
          <cell r="J427" t="str">
            <v>Producto</v>
          </cell>
          <cell r="K427" t="str">
            <v>Sectorial</v>
          </cell>
          <cell r="L427" t="str">
            <v>SI</v>
          </cell>
          <cell r="M427" t="str">
            <v>NO</v>
          </cell>
          <cell r="N427" t="str">
            <v>NO</v>
          </cell>
          <cell r="O427" t="str">
            <v>SI</v>
          </cell>
          <cell r="P427" t="str">
            <v>Personas</v>
          </cell>
          <cell r="Q427" t="str">
            <v>Anual</v>
          </cell>
          <cell r="R427" t="str">
            <v>Acumulado</v>
          </cell>
          <cell r="S427">
            <v>4000000</v>
          </cell>
          <cell r="T427">
            <v>315000</v>
          </cell>
          <cell r="U427">
            <v>514000</v>
          </cell>
          <cell r="V427">
            <v>706000</v>
          </cell>
          <cell r="W427">
            <v>765000</v>
          </cell>
          <cell r="X427">
            <v>2300000</v>
          </cell>
          <cell r="Y427">
            <v>0</v>
          </cell>
          <cell r="Z427">
            <v>0</v>
          </cell>
          <cell r="AA427">
            <v>0</v>
          </cell>
          <cell r="AB427">
            <v>0</v>
          </cell>
          <cell r="AC427">
            <v>0</v>
          </cell>
          <cell r="AD427">
            <v>0</v>
          </cell>
          <cell r="AE427" t="str">
            <v>Gestion Realizada: MARZO: Durante este periodo se terminaron proyectos financiados con PGN en los Departamentos de Antioquia, Huila, la Guajira, Tolima y Valle del Cauca con aportes de la nación por un total de 15.914 millones de pesos Beneficiando a 20.4</v>
          </cell>
          <cell r="AF427">
            <v>42460.208333333299</v>
          </cell>
          <cell r="AG427">
            <v>42496.445737881899</v>
          </cell>
          <cell r="AH427" t="str">
            <v>Diego Fernando Rojas</v>
          </cell>
          <cell r="AI427" t="str">
            <v>dfrojas@minvivienda.gov.co</v>
          </cell>
          <cell r="AJ427">
            <v>90</v>
          </cell>
          <cell r="AK427">
            <v>0</v>
          </cell>
          <cell r="AL427">
            <v>0</v>
          </cell>
        </row>
        <row r="428">
          <cell r="A428">
            <v>4359</v>
          </cell>
          <cell r="B428" t="str">
            <v>Todos por un Nuevo País</v>
          </cell>
          <cell r="C428" t="str">
            <v>Movilidad social</v>
          </cell>
          <cell r="D428" t="str">
            <v>Impulsar la planificación, actuación coherente y articulada de los sectores de vivienda, agua potable y saneamiento básico, bajo el concepto de “Ciudades Amables y Sostenibles para la Equidad” en complemento con las acciones estratégicas de movilidad urba</v>
          </cell>
          <cell r="E428" t="str">
            <v>Vivienda</v>
          </cell>
          <cell r="F428" t="str">
            <v>MinVivienda</v>
          </cell>
          <cell r="G428" t="str">
            <v>Infraestructura de acueducto y alcantarillado</v>
          </cell>
          <cell r="H428">
            <v>4359</v>
          </cell>
          <cell r="I428" t="str">
            <v>PDA con planes de aseguramiento en implementación</v>
          </cell>
          <cell r="J428" t="str">
            <v>Producto</v>
          </cell>
          <cell r="K428" t="str">
            <v>Sectorial</v>
          </cell>
          <cell r="L428" t="str">
            <v>SI</v>
          </cell>
          <cell r="M428" t="str">
            <v>NO</v>
          </cell>
          <cell r="N428" t="str">
            <v>NO</v>
          </cell>
          <cell r="O428" t="str">
            <v>SI</v>
          </cell>
          <cell r="P428" t="str">
            <v>Planes</v>
          </cell>
          <cell r="Q428" t="str">
            <v>Semestral</v>
          </cell>
          <cell r="R428" t="str">
            <v>Capacidad</v>
          </cell>
          <cell r="S428">
            <v>22</v>
          </cell>
          <cell r="T428">
            <v>22</v>
          </cell>
          <cell r="U428">
            <v>25</v>
          </cell>
          <cell r="V428">
            <v>28</v>
          </cell>
          <cell r="W428">
            <v>32</v>
          </cell>
          <cell r="X428">
            <v>32</v>
          </cell>
          <cell r="Y428">
            <v>0</v>
          </cell>
          <cell r="Z428">
            <v>0</v>
          </cell>
          <cell r="AA428">
            <v>0</v>
          </cell>
          <cell r="AB428">
            <v>0</v>
          </cell>
          <cell r="AC428">
            <v>0</v>
          </cell>
          <cell r="AD428">
            <v>0</v>
          </cell>
          <cell r="AE428" t="str">
            <v>Gestión Realizada: Durante el mes de Abril del 2016 se realizó seguimiento a los planes de aseguramiento aprobados; así mismo se realizó acompañamiento a otros gestores del PDA pendientes de aprobación, en la estructuración del Plan de Aseguramiento, de c</v>
          </cell>
          <cell r="AF428">
            <v>42490.208333333299</v>
          </cell>
          <cell r="AG428">
            <v>42496.445944988402</v>
          </cell>
          <cell r="AH428" t="str">
            <v>Jorge Ernesto Silva Gomez</v>
          </cell>
          <cell r="AI428" t="str">
            <v>jsilva@minvivienda.gov.co</v>
          </cell>
          <cell r="AJ428">
            <v>30</v>
          </cell>
          <cell r="AK428">
            <v>0</v>
          </cell>
          <cell r="AL428">
            <v>0</v>
          </cell>
        </row>
        <row r="429">
          <cell r="A429">
            <v>4360</v>
          </cell>
          <cell r="B429" t="str">
            <v>Todos por un Nuevo País</v>
          </cell>
          <cell r="C429" t="str">
            <v>Movilidad social</v>
          </cell>
          <cell r="D429" t="str">
            <v>Impulsar la planificación, actuación coherente y articulada de los sectores de vivienda, agua potable y saneamiento básico, bajo el concepto de “Ciudades Amables y Sostenibles para la Equidad” en complemento con las acciones estratégicas de movilidad urba</v>
          </cell>
          <cell r="E429" t="str">
            <v>Vivienda</v>
          </cell>
          <cell r="F429" t="str">
            <v>MinVivienda</v>
          </cell>
          <cell r="G429" t="str">
            <v>Infraestructura de acueducto y alcantarillado</v>
          </cell>
          <cell r="H429">
            <v>4360</v>
          </cell>
          <cell r="I429" t="str">
            <v>Municipios con acciones de reducción de  riesgo por desabastecimiento en temportada seca ejecutadas</v>
          </cell>
          <cell r="J429" t="str">
            <v>Producto</v>
          </cell>
          <cell r="K429" t="str">
            <v>Sectorial</v>
          </cell>
          <cell r="L429" t="str">
            <v>SI</v>
          </cell>
          <cell r="M429" t="str">
            <v>NO</v>
          </cell>
          <cell r="N429" t="str">
            <v>NO</v>
          </cell>
          <cell r="O429" t="str">
            <v>SI</v>
          </cell>
          <cell r="P429" t="str">
            <v>Pendiente</v>
          </cell>
          <cell r="Q429" t="str">
            <v>Semestral</v>
          </cell>
          <cell r="R429" t="str">
            <v>Capacidad</v>
          </cell>
          <cell r="S429">
            <v>0</v>
          </cell>
          <cell r="T429">
            <v>7</v>
          </cell>
          <cell r="U429">
            <v>14</v>
          </cell>
          <cell r="V429">
            <v>21</v>
          </cell>
          <cell r="W429">
            <v>28</v>
          </cell>
          <cell r="X429">
            <v>28</v>
          </cell>
          <cell r="Y429">
            <v>0</v>
          </cell>
          <cell r="Z429">
            <v>0</v>
          </cell>
          <cell r="AA429">
            <v>0</v>
          </cell>
          <cell r="AB429">
            <v>0</v>
          </cell>
          <cell r="AC429">
            <v>0</v>
          </cell>
          <cell r="AD429">
            <v>0</v>
          </cell>
          <cell r="AE429" t="str">
            <v>Febrero de 2016 . El trabajo mancomunado entre el Ministerio de Vivienda y entidades del Estado con los planes de contingencia y emergencia han funcionado de manera efectiva para que hoy Santa Marta tenga un buen suministro de agua para afrontar la crisis</v>
          </cell>
          <cell r="AF429">
            <v>42429.25</v>
          </cell>
          <cell r="AG429">
            <v>42496.669777812502</v>
          </cell>
          <cell r="AH429" t="str">
            <v>Javier Orlando Moreno Mendez</v>
          </cell>
          <cell r="AI429" t="str">
            <v>jmoreno@minvivienda.gov.co</v>
          </cell>
          <cell r="AJ429">
            <v>60</v>
          </cell>
          <cell r="AK429">
            <v>0</v>
          </cell>
          <cell r="AL429">
            <v>0</v>
          </cell>
        </row>
        <row r="430">
          <cell r="A430">
            <v>4361</v>
          </cell>
          <cell r="B430" t="str">
            <v>Todos por un Nuevo País</v>
          </cell>
          <cell r="C430" t="str">
            <v>Movilidad social</v>
          </cell>
          <cell r="D430" t="str">
            <v>Impulsar la planificación, actuación coherente y articulada de los sectores de vivienda, agua potable y saneamiento básico, bajo el concepto de “Ciudades Amables y Sostenibles para la Equidad” en complemento con las acciones estratégicas de movilidad urba</v>
          </cell>
          <cell r="E430" t="str">
            <v>Vivienda</v>
          </cell>
          <cell r="F430" t="str">
            <v>MinVivienda</v>
          </cell>
          <cell r="G430" t="str">
            <v>Infraestructura de acueducto y alcantarillado</v>
          </cell>
          <cell r="H430">
            <v>4361</v>
          </cell>
          <cell r="I430" t="str">
            <v>Porcentaje de aguas residuales urbanas tratadas</v>
          </cell>
          <cell r="J430" t="str">
            <v>Resultado</v>
          </cell>
          <cell r="K430" t="str">
            <v>Sectorial</v>
          </cell>
          <cell r="L430" t="str">
            <v>SI</v>
          </cell>
          <cell r="M430" t="str">
            <v>NO</v>
          </cell>
          <cell r="N430" t="str">
            <v>NO</v>
          </cell>
          <cell r="O430" t="str">
            <v>SI</v>
          </cell>
          <cell r="P430" t="str">
            <v>Pendiente</v>
          </cell>
          <cell r="Q430" t="str">
            <v>Anual</v>
          </cell>
          <cell r="R430" t="str">
            <v>Flujo</v>
          </cell>
          <cell r="S430">
            <v>36.68</v>
          </cell>
          <cell r="T430">
            <v>37</v>
          </cell>
          <cell r="U430">
            <v>38</v>
          </cell>
          <cell r="V430">
            <v>39</v>
          </cell>
          <cell r="W430">
            <v>41</v>
          </cell>
          <cell r="X430">
            <v>41</v>
          </cell>
          <cell r="Y430">
            <v>0</v>
          </cell>
          <cell r="Z430">
            <v>0</v>
          </cell>
          <cell r="AA430">
            <v>0</v>
          </cell>
          <cell r="AB430">
            <v>0</v>
          </cell>
          <cell r="AC430">
            <v>0</v>
          </cell>
          <cell r="AD430">
            <v>0</v>
          </cell>
          <cell r="AE430" t="str">
            <v>El MVCT en cabeza de la Dirección de Desarrollo Sectorial se reunió con KFW y los municipios de Bucaramanga, armenia, Pereira, Dos quebradas, villamaría y Manizales para verificar el estado actual del tratamiento de aguas residuales en la cuenca Otún – Co</v>
          </cell>
          <cell r="AF430">
            <v>42400.208333333299</v>
          </cell>
          <cell r="AG430">
            <v>42500.495833911998</v>
          </cell>
          <cell r="AH430" t="str">
            <v>Javier Orlando Moreno Mendez</v>
          </cell>
          <cell r="AI430" t="str">
            <v>jmoreno@minvivienda.gov.co</v>
          </cell>
          <cell r="AJ430">
            <v>365</v>
          </cell>
          <cell r="AK430">
            <v>0</v>
          </cell>
          <cell r="AL430">
            <v>0</v>
          </cell>
        </row>
        <row r="431">
          <cell r="A431">
            <v>4368</v>
          </cell>
          <cell r="B431" t="str">
            <v>Todos por un Nuevo País</v>
          </cell>
          <cell r="C431" t="str">
            <v>Movilidad social</v>
          </cell>
          <cell r="D431" t="str">
            <v>Impulsar la planificación, actuación coherente y articulada de los sectores de vivienda, agua potable y saneamiento básico, bajo el concepto de “Ciudades Amables y Sostenibles para la Equidad” en complemento con las acciones estratégicas de movilidad urba</v>
          </cell>
          <cell r="E431" t="str">
            <v>Vivienda</v>
          </cell>
          <cell r="F431" t="str">
            <v>MinVivienda</v>
          </cell>
          <cell r="G431" t="str">
            <v>Infraestructura de acueducto y alcantarillado</v>
          </cell>
          <cell r="H431">
            <v>4368</v>
          </cell>
          <cell r="I431" t="str">
            <v>Personas con acceso a agua potable en la zona rural</v>
          </cell>
          <cell r="J431" t="str">
            <v>Producto</v>
          </cell>
          <cell r="K431" t="str">
            <v>Sectorial</v>
          </cell>
          <cell r="L431" t="str">
            <v>SI</v>
          </cell>
          <cell r="M431" t="str">
            <v>NO</v>
          </cell>
          <cell r="N431" t="str">
            <v>NO</v>
          </cell>
          <cell r="O431" t="str">
            <v>SI</v>
          </cell>
          <cell r="P431" t="str">
            <v>Pendiente</v>
          </cell>
          <cell r="Q431" t="str">
            <v>Anual</v>
          </cell>
          <cell r="R431" t="str">
            <v>Flujo</v>
          </cell>
          <cell r="S431">
            <v>7937296</v>
          </cell>
          <cell r="T431">
            <v>7995296</v>
          </cell>
          <cell r="U431">
            <v>8111296</v>
          </cell>
          <cell r="V431">
            <v>8314296</v>
          </cell>
          <cell r="W431">
            <v>8517296</v>
          </cell>
          <cell r="X431">
            <v>8517296</v>
          </cell>
          <cell r="Y431">
            <v>0</v>
          </cell>
          <cell r="Z431">
            <v>0</v>
          </cell>
          <cell r="AA431">
            <v>0</v>
          </cell>
          <cell r="AB431">
            <v>0</v>
          </cell>
          <cell r="AC431">
            <v>0</v>
          </cell>
          <cell r="AD431">
            <v>0</v>
          </cell>
          <cell r="AE431">
            <v>0</v>
          </cell>
          <cell r="AF431">
            <v>0</v>
          </cell>
          <cell r="AG431">
            <v>0</v>
          </cell>
          <cell r="AH431" t="str">
            <v>Javier Orlando Moreno Mendez</v>
          </cell>
          <cell r="AI431" t="str">
            <v>jmoreno@minvivienda.gov.co</v>
          </cell>
          <cell r="AJ431">
            <v>60</v>
          </cell>
          <cell r="AK431">
            <v>0</v>
          </cell>
          <cell r="AL431">
            <v>0</v>
          </cell>
        </row>
        <row r="432">
          <cell r="A432">
            <v>4362</v>
          </cell>
          <cell r="B432" t="str">
            <v>Todos por un Nuevo País</v>
          </cell>
          <cell r="C432" t="str">
            <v>Movilidad social</v>
          </cell>
          <cell r="D432" t="str">
            <v>Impulsar la planificación, actuación coherente y articulada de los sectores de vivienda, agua potable y saneamiento básico, bajo el concepto de “Ciudades Amables y Sostenibles para la Equidad” en complemento con las acciones estratégicas de movilidad urba</v>
          </cell>
          <cell r="E432" t="str">
            <v>Vivienda</v>
          </cell>
          <cell r="F432" t="str">
            <v>MinVivienda</v>
          </cell>
          <cell r="G432" t="str">
            <v>Apoyo al saneamiento de los vertimientos</v>
          </cell>
          <cell r="H432">
            <v>4362</v>
          </cell>
          <cell r="I432" t="str">
            <v>Sistemas de tratamiento de aguas residuales</v>
          </cell>
          <cell r="J432" t="str">
            <v>Producto</v>
          </cell>
          <cell r="K432" t="str">
            <v>Sectorial</v>
          </cell>
          <cell r="L432" t="str">
            <v>SI</v>
          </cell>
          <cell r="M432" t="str">
            <v>NO</v>
          </cell>
          <cell r="N432" t="str">
            <v>NO</v>
          </cell>
          <cell r="O432" t="str">
            <v>SI</v>
          </cell>
          <cell r="P432" t="str">
            <v>Pendiente</v>
          </cell>
          <cell r="Q432" t="str">
            <v>Anual</v>
          </cell>
          <cell r="R432" t="str">
            <v>Flujo</v>
          </cell>
          <cell r="S432">
            <v>622</v>
          </cell>
          <cell r="T432">
            <v>622</v>
          </cell>
          <cell r="U432">
            <v>624</v>
          </cell>
          <cell r="V432">
            <v>626</v>
          </cell>
          <cell r="W432">
            <v>628</v>
          </cell>
          <cell r="X432">
            <v>628</v>
          </cell>
          <cell r="Y432">
            <v>0</v>
          </cell>
          <cell r="Z432">
            <v>0</v>
          </cell>
          <cell r="AA432">
            <v>0</v>
          </cell>
          <cell r="AB432">
            <v>0</v>
          </cell>
          <cell r="AC432">
            <v>0</v>
          </cell>
          <cell r="AD432">
            <v>0</v>
          </cell>
          <cell r="AE432" t="str">
            <v>En ABRIL se llevó a cabo una reunión con DNP para revisar la fórmula que se aplica en la validación del indicador de aguas residuales como resultado se propuso que para mayo se validará con la SSPD el nuevo indicador.</v>
          </cell>
          <cell r="AF432">
            <v>42490.208333333299</v>
          </cell>
          <cell r="AG432">
            <v>42501.633979050901</v>
          </cell>
          <cell r="AH432" t="str">
            <v>Javier Orlando Moreno Mendez</v>
          </cell>
          <cell r="AI432" t="str">
            <v>jmoreno@minvivienda.gov.co</v>
          </cell>
          <cell r="AJ432">
            <v>180</v>
          </cell>
          <cell r="AK432">
            <v>0</v>
          </cell>
          <cell r="AL432">
            <v>0</v>
          </cell>
        </row>
        <row r="433">
          <cell r="A433">
            <v>4369</v>
          </cell>
          <cell r="B433" t="str">
            <v>Todos por un Nuevo País</v>
          </cell>
          <cell r="C433" t="str">
            <v>Movilidad social</v>
          </cell>
          <cell r="D433" t="str">
            <v>Impulsar la planificación, actuación coherente y articulada de los sectores de vivienda, agua potable y saneamiento básico, bajo el concepto de “Ciudades Amables y Sostenibles para la Equidad” en complemento con las acciones estratégicas de movilidad urba</v>
          </cell>
          <cell r="E433" t="str">
            <v>Vivienda</v>
          </cell>
          <cell r="F433" t="str">
            <v>MinVivienda</v>
          </cell>
          <cell r="G433" t="str">
            <v>Apoyo al saneamiento de los vertimientos</v>
          </cell>
          <cell r="H433">
            <v>4369</v>
          </cell>
          <cell r="I433" t="str">
            <v>Personas con manejo adecuado de aguas residuales en la zona rural</v>
          </cell>
          <cell r="J433" t="str">
            <v>Producto</v>
          </cell>
          <cell r="K433" t="str">
            <v>Sectorial</v>
          </cell>
          <cell r="L433" t="str">
            <v>SI</v>
          </cell>
          <cell r="M433" t="str">
            <v>NO</v>
          </cell>
          <cell r="N433" t="str">
            <v>NO</v>
          </cell>
          <cell r="O433" t="str">
            <v>SI</v>
          </cell>
          <cell r="P433" t="str">
            <v>Pendiente</v>
          </cell>
          <cell r="Q433" t="str">
            <v>Anual</v>
          </cell>
          <cell r="R433" t="str">
            <v>Flujo</v>
          </cell>
          <cell r="S433">
            <v>7368425</v>
          </cell>
          <cell r="T433">
            <v>7450425</v>
          </cell>
          <cell r="U433">
            <v>7614425</v>
          </cell>
          <cell r="V433">
            <v>7901425</v>
          </cell>
          <cell r="W433">
            <v>8188425</v>
          </cell>
          <cell r="X433">
            <v>8188425</v>
          </cell>
          <cell r="Y433">
            <v>0</v>
          </cell>
          <cell r="Z433">
            <v>0</v>
          </cell>
          <cell r="AA433">
            <v>0</v>
          </cell>
          <cell r="AB433">
            <v>0</v>
          </cell>
          <cell r="AC433">
            <v>0</v>
          </cell>
          <cell r="AD433">
            <v>0</v>
          </cell>
          <cell r="AE433" t="str">
            <v>Entre febrero se realizaron jornadas de trabajo con el Ministerio de Salud y Protección Social, Ministerio de Agricultura y Desarrollo Rural, DNP, CRA y Superservicios con el fin de ajustar el proyecto de decreto de acuerdo con los requerimientos de las e</v>
          </cell>
          <cell r="AF433">
            <v>42429.208333333299</v>
          </cell>
          <cell r="AG433">
            <v>42500.463301006901</v>
          </cell>
          <cell r="AH433" t="str">
            <v>Javier Orlando Moreno Mendez</v>
          </cell>
          <cell r="AI433" t="str">
            <v>jmoreno@minvivienda.gov.co</v>
          </cell>
          <cell r="AJ433">
            <v>60</v>
          </cell>
          <cell r="AK433">
            <v>0</v>
          </cell>
          <cell r="AL433">
            <v>0</v>
          </cell>
        </row>
        <row r="434">
          <cell r="A434">
            <v>4363</v>
          </cell>
          <cell r="B434" t="str">
            <v>Todos por un Nuevo País</v>
          </cell>
          <cell r="C434" t="str">
            <v>Movilidad social</v>
          </cell>
          <cell r="D434" t="str">
            <v>Impulsar la planificación, actuación coherente y articulada de los sectores de vivienda, agua potable y saneamiento básico, bajo el concepto de “Ciudades Amables y Sostenibles para la Equidad” en complemento con las acciones estratégicas de movilidad urba</v>
          </cell>
          <cell r="E434" t="str">
            <v>Vivienda</v>
          </cell>
          <cell r="F434" t="str">
            <v>MinVivienda</v>
          </cell>
          <cell r="G434" t="str">
            <v>Promoción del manejo adecuado de los residuos sólidos desde el Sector Vivienda, Ciudad y Territorio</v>
          </cell>
          <cell r="H434">
            <v>4363</v>
          </cell>
          <cell r="I434" t="str">
            <v>Porcentaje de municipios que tratan adecuadamente los residuos sólidos</v>
          </cell>
          <cell r="J434" t="str">
            <v>Resultado</v>
          </cell>
          <cell r="K434" t="str">
            <v>Sectorial</v>
          </cell>
          <cell r="L434" t="str">
            <v>SI</v>
          </cell>
          <cell r="M434" t="str">
            <v>NO</v>
          </cell>
          <cell r="N434" t="str">
            <v>NO</v>
          </cell>
          <cell r="O434" t="str">
            <v>SI</v>
          </cell>
          <cell r="P434" t="str">
            <v>Pendiente</v>
          </cell>
          <cell r="Q434" t="str">
            <v>Anual</v>
          </cell>
          <cell r="R434" t="str">
            <v>Flujo</v>
          </cell>
          <cell r="S434">
            <v>79</v>
          </cell>
          <cell r="T434">
            <v>79</v>
          </cell>
          <cell r="U434">
            <v>80</v>
          </cell>
          <cell r="V434">
            <v>82</v>
          </cell>
          <cell r="W434">
            <v>83</v>
          </cell>
          <cell r="X434">
            <v>83</v>
          </cell>
          <cell r="Y434">
            <v>0</v>
          </cell>
          <cell r="Z434">
            <v>0</v>
          </cell>
          <cell r="AA434">
            <v>0</v>
          </cell>
          <cell r="AB434">
            <v>0</v>
          </cell>
          <cell r="AC434">
            <v>0</v>
          </cell>
          <cell r="AD434">
            <v>0</v>
          </cell>
          <cell r="AE434" t="str">
            <v xml:space="preserve">• Aistencia técnica Vida Util Licencia Ambiental para el relleno sanitario municipal de "Aposentos" Cucunubá – Cundinamarca. • Asistencia técnica en cierre de sitios de disposición final de residuos sólidos. Cartagena – Bolívar. • Asistencia técnica para </v>
          </cell>
          <cell r="AF434">
            <v>42490.208333333299</v>
          </cell>
          <cell r="AG434">
            <v>42496.444080752299</v>
          </cell>
          <cell r="AH434" t="str">
            <v>Guillermo Andres Arcila Hoyos</v>
          </cell>
          <cell r="AI434" t="str">
            <v>garcila@minvivienda.gov.co</v>
          </cell>
          <cell r="AJ434">
            <v>90</v>
          </cell>
          <cell r="AK434">
            <v>0</v>
          </cell>
          <cell r="AL434">
            <v>0</v>
          </cell>
        </row>
        <row r="435">
          <cell r="A435">
            <v>4364</v>
          </cell>
          <cell r="B435" t="str">
            <v>Todos por un Nuevo País</v>
          </cell>
          <cell r="C435" t="str">
            <v>Movilidad social</v>
          </cell>
          <cell r="D435" t="str">
            <v>Impulsar la planificación, actuación coherente y articulada de los sectores de vivienda, agua potable y saneamiento básico, bajo el concepto de “Ciudades Amables y Sostenibles para la Equidad” en complemento con las acciones estratégicas de movilidad urba</v>
          </cell>
          <cell r="E435" t="str">
            <v>Vivienda</v>
          </cell>
          <cell r="F435" t="str">
            <v>MinVivienda</v>
          </cell>
          <cell r="G435" t="str">
            <v>Promoción del manejo adecuado de los residuos sólidos desde el Sector Vivienda, Ciudad y Territorio</v>
          </cell>
          <cell r="H435">
            <v>4364</v>
          </cell>
          <cell r="I435" t="str">
            <v>Municipios que pasan a disponer en un nuevo sitio de disposición final</v>
          </cell>
          <cell r="J435" t="str">
            <v>Producto</v>
          </cell>
          <cell r="K435" t="str">
            <v>Sectorial</v>
          </cell>
          <cell r="L435" t="str">
            <v>SI</v>
          </cell>
          <cell r="M435" t="str">
            <v>NO</v>
          </cell>
          <cell r="N435" t="str">
            <v>NO</v>
          </cell>
          <cell r="O435" t="str">
            <v>SI</v>
          </cell>
          <cell r="P435" t="str">
            <v>Pendiente</v>
          </cell>
          <cell r="Q435" t="str">
            <v>Anual</v>
          </cell>
          <cell r="R435" t="str">
            <v>Acumulado</v>
          </cell>
          <cell r="S435">
            <v>0</v>
          </cell>
          <cell r="T435">
            <v>0</v>
          </cell>
          <cell r="U435">
            <v>1</v>
          </cell>
          <cell r="V435">
            <v>1</v>
          </cell>
          <cell r="W435">
            <v>1</v>
          </cell>
          <cell r="X435">
            <v>3</v>
          </cell>
          <cell r="Y435">
            <v>0</v>
          </cell>
          <cell r="Z435">
            <v>0</v>
          </cell>
          <cell r="AA435">
            <v>0</v>
          </cell>
          <cell r="AB435">
            <v>0</v>
          </cell>
          <cell r="AC435">
            <v>0</v>
          </cell>
          <cell r="AD435">
            <v>0</v>
          </cell>
          <cell r="AE435" t="str">
            <v>Gestión: • Aistencia técnica Vida Util Licencia Ambiental para el relleno sanitario municipal de "Aposentos" Cucunubá – Cundinamarca. • Asistencia técnica en cierre de sitios de disposición final de residuos sólidos. Cartagena – Bolívar. • Asistencia técn</v>
          </cell>
          <cell r="AF435">
            <v>42490.208333333299</v>
          </cell>
          <cell r="AG435">
            <v>42496.446133252299</v>
          </cell>
          <cell r="AH435" t="str">
            <v>Guillermo Andres Arcila Hoyos</v>
          </cell>
          <cell r="AI435" t="str">
            <v>garcila@minvivienda.gov.co</v>
          </cell>
          <cell r="AJ435">
            <v>90</v>
          </cell>
          <cell r="AK435">
            <v>0</v>
          </cell>
          <cell r="AL435">
            <v>0</v>
          </cell>
        </row>
        <row r="436">
          <cell r="A436">
            <v>4365</v>
          </cell>
          <cell r="B436" t="str">
            <v>Todos por un Nuevo País</v>
          </cell>
          <cell r="C436" t="str">
            <v>Movilidad social</v>
          </cell>
          <cell r="D436" t="str">
            <v>Impulsar la planificación, actuación coherente y articulada de los sectores de vivienda, agua potable y saneamiento básico, bajo el concepto de “Ciudades Amables y Sostenibles para la Equidad” en complemento con las acciones estratégicas de movilidad urba</v>
          </cell>
          <cell r="E436" t="str">
            <v>Vivienda</v>
          </cell>
          <cell r="F436" t="str">
            <v>MinVivienda</v>
          </cell>
          <cell r="G436" t="str">
            <v>Promoción del manejo adecuado de los residuos sólidos desde el Sector Vivienda, Ciudad y Territorio</v>
          </cell>
          <cell r="H436">
            <v>4365</v>
          </cell>
          <cell r="I436" t="str">
            <v>Municipios que disponen en un  sitio disposición final existente</v>
          </cell>
          <cell r="J436" t="str">
            <v>Producto</v>
          </cell>
          <cell r="K436" t="str">
            <v>Sectorial</v>
          </cell>
          <cell r="L436" t="str">
            <v>SI</v>
          </cell>
          <cell r="M436" t="str">
            <v>NO</v>
          </cell>
          <cell r="N436" t="str">
            <v>NO</v>
          </cell>
          <cell r="O436" t="str">
            <v>SI</v>
          </cell>
          <cell r="P436" t="str">
            <v>Pendiente</v>
          </cell>
          <cell r="Q436" t="str">
            <v>Anual</v>
          </cell>
          <cell r="R436" t="str">
            <v>Flujo</v>
          </cell>
          <cell r="S436">
            <v>874</v>
          </cell>
          <cell r="T436">
            <v>884</v>
          </cell>
          <cell r="U436">
            <v>894</v>
          </cell>
          <cell r="V436">
            <v>905</v>
          </cell>
          <cell r="W436">
            <v>916</v>
          </cell>
          <cell r="X436">
            <v>916</v>
          </cell>
          <cell r="Y436">
            <v>0</v>
          </cell>
          <cell r="Z436">
            <v>0</v>
          </cell>
          <cell r="AA436">
            <v>0</v>
          </cell>
          <cell r="AB436">
            <v>0</v>
          </cell>
          <cell r="AC436">
            <v>0</v>
          </cell>
          <cell r="AD436">
            <v>0</v>
          </cell>
          <cell r="AE436" t="str">
            <v>Gestión Realizada • Asistencia técnica para la vida útil y la resolución de Licencia Ambiental del relleno sanitario municipal de "Aposentos" Cucunubá – Cundinamarca. • Asistencia técnica en cierre de sitios de disposición final de residuos sólidos. Carta</v>
          </cell>
          <cell r="AF436">
            <v>42490.208333333299</v>
          </cell>
          <cell r="AG436">
            <v>42496.669989965303</v>
          </cell>
          <cell r="AH436" t="str">
            <v>Guillermo Andres Arcila Hoyos</v>
          </cell>
          <cell r="AI436" t="str">
            <v>garcila@minvivienda.gov.co</v>
          </cell>
          <cell r="AJ436">
            <v>90</v>
          </cell>
          <cell r="AK436">
            <v>0</v>
          </cell>
          <cell r="AL436">
            <v>0</v>
          </cell>
        </row>
        <row r="437">
          <cell r="A437">
            <v>4366</v>
          </cell>
          <cell r="B437" t="str">
            <v>Todos por un Nuevo País</v>
          </cell>
          <cell r="C437" t="str">
            <v>Movilidad social</v>
          </cell>
          <cell r="D437" t="str">
            <v>Impulsar la planificación, actuación coherente y articulada de los sectores de vivienda, agua potable y saneamiento básico, bajo el concepto de “Ciudades Amables y Sostenibles para la Equidad” en complemento con las acciones estratégicas de movilidad urba</v>
          </cell>
          <cell r="E437" t="str">
            <v>Vivienda</v>
          </cell>
          <cell r="F437" t="str">
            <v>MinVivienda</v>
          </cell>
          <cell r="G437" t="str">
            <v>Promoción del manejo adecuado de los residuos sólidos desde el Sector Vivienda, Ciudad y Territorio</v>
          </cell>
          <cell r="H437">
            <v>4366</v>
          </cell>
          <cell r="I437" t="str">
            <v>Porcentaje de residuos sólidos municipales aprovechados</v>
          </cell>
          <cell r="J437" t="str">
            <v>Resultado</v>
          </cell>
          <cell r="K437" t="str">
            <v>Sectorial</v>
          </cell>
          <cell r="L437" t="str">
            <v>SI</v>
          </cell>
          <cell r="M437" t="str">
            <v>NO</v>
          </cell>
          <cell r="N437" t="str">
            <v>NO</v>
          </cell>
          <cell r="O437" t="str">
            <v>SI</v>
          </cell>
          <cell r="P437" t="str">
            <v>Pendiente</v>
          </cell>
          <cell r="Q437" t="str">
            <v>Anual</v>
          </cell>
          <cell r="R437" t="str">
            <v>Flujo</v>
          </cell>
          <cell r="S437">
            <v>17</v>
          </cell>
          <cell r="T437">
            <v>17</v>
          </cell>
          <cell r="U437">
            <v>18</v>
          </cell>
          <cell r="V437">
            <v>19</v>
          </cell>
          <cell r="W437">
            <v>20</v>
          </cell>
          <cell r="X437">
            <v>20</v>
          </cell>
          <cell r="Y437">
            <v>0</v>
          </cell>
          <cell r="Z437">
            <v>0</v>
          </cell>
          <cell r="AA437">
            <v>0</v>
          </cell>
          <cell r="AB437">
            <v>0</v>
          </cell>
          <cell r="AC437">
            <v>0</v>
          </cell>
          <cell r="AD437">
            <v>0</v>
          </cell>
          <cell r="AE437" t="str">
            <v>REPORTE CUALITATIVO ENERO 2016 Durante la vigencia 2016, se ha venido trabajando en la identificación de las necesidades de información y posibles fuentes para la obtención de la misma, con el fin de avanzar en la definición de alcance y la línea base del</v>
          </cell>
          <cell r="AF437">
            <v>42400.25</v>
          </cell>
          <cell r="AG437">
            <v>42500.444298842602</v>
          </cell>
          <cell r="AH437" t="str">
            <v>Javier Orlando Moreno Mendez</v>
          </cell>
          <cell r="AI437" t="str">
            <v>jmoreno@minvivienda.gov.co</v>
          </cell>
          <cell r="AJ437">
            <v>90</v>
          </cell>
          <cell r="AK437">
            <v>0</v>
          </cell>
          <cell r="AL437">
            <v>0</v>
          </cell>
        </row>
        <row r="438">
          <cell r="A438">
            <v>5344</v>
          </cell>
          <cell r="B438" t="str">
            <v>Todos por un Nuevo País</v>
          </cell>
          <cell r="C438" t="str">
            <v>Movilidad social</v>
          </cell>
          <cell r="D438" t="str">
            <v>Impulsar la planificación, actuación coherente y articulada de los sectores de vivienda, agua potable y saneamiento básico, bajo el concepto de “Ciudades Amables y Sostenibles para la Equidad” en complemento con las acciones estratégicas de movilidad urba</v>
          </cell>
          <cell r="E438" t="str">
            <v>Vivienda</v>
          </cell>
          <cell r="F438" t="str">
            <v>MinVivienda</v>
          </cell>
          <cell r="G438" t="str">
            <v>Grupos Étnicos - Vivienda</v>
          </cell>
          <cell r="H438">
            <v>5344</v>
          </cell>
          <cell r="I438" t="str">
            <v>Apoyo en la estructuración e implementación de planes y/o modelos para la provisión de agua potable y saneamiento básico para Pueblos y Comunidades Indígenas en sus territorios, con especial atención en zonas desérticas</v>
          </cell>
          <cell r="J438" t="str">
            <v>Producto</v>
          </cell>
          <cell r="K438" t="str">
            <v>Transversal</v>
          </cell>
          <cell r="L438" t="str">
            <v>NO</v>
          </cell>
          <cell r="M438" t="str">
            <v>NO</v>
          </cell>
          <cell r="N438" t="str">
            <v>SI</v>
          </cell>
          <cell r="O438" t="str">
            <v>SI</v>
          </cell>
          <cell r="P438" t="str">
            <v>Porcentaje</v>
          </cell>
          <cell r="Q438" t="str">
            <v>Anual</v>
          </cell>
          <cell r="R438" t="str">
            <v>Capacidad</v>
          </cell>
          <cell r="S438">
            <v>0</v>
          </cell>
          <cell r="T438">
            <v>100</v>
          </cell>
          <cell r="U438">
            <v>100</v>
          </cell>
          <cell r="V438">
            <v>100</v>
          </cell>
          <cell r="W438">
            <v>100</v>
          </cell>
          <cell r="X438">
            <v>100</v>
          </cell>
          <cell r="Y438">
            <v>0</v>
          </cell>
          <cell r="Z438">
            <v>0</v>
          </cell>
          <cell r="AA438">
            <v>0</v>
          </cell>
          <cell r="AB438">
            <v>0</v>
          </cell>
          <cell r="AC438">
            <v>0</v>
          </cell>
          <cell r="AD438">
            <v>0</v>
          </cell>
          <cell r="AE438" t="str">
            <v>El VASB y los representantes indígenas se reunieron para concertar los indicadores relacionados con esta meta. Dichos indicadores serán discutidos en la mesa de concertación que se adelante para este fin. Por otro lado, el VASB avanza en la estructuración</v>
          </cell>
          <cell r="AF438">
            <v>42490.208333333299</v>
          </cell>
          <cell r="AG438">
            <v>42495.610923379601</v>
          </cell>
          <cell r="AH438" t="str">
            <v>Javier Orlando Moreno Mendez</v>
          </cell>
          <cell r="AI438" t="str">
            <v>jmoreno@minvivienda.gov.co</v>
          </cell>
          <cell r="AJ438">
            <v>90</v>
          </cell>
          <cell r="AK438">
            <v>0</v>
          </cell>
          <cell r="AL438">
            <v>0</v>
          </cell>
        </row>
        <row r="439">
          <cell r="A439">
            <v>4472</v>
          </cell>
          <cell r="B439" t="str">
            <v>Todos por un Nuevo País</v>
          </cell>
          <cell r="C439" t="str">
            <v>Transformación del campo</v>
          </cell>
          <cell r="D439" t="str">
            <v>Ordenar el territorio rural buscando un mayor acceso a la tierra por parte de los productores agropecuarios sin tierras o con tierra insuficiente, el uso eficiente del suelo y la seguridad jurídica sobre los derechos de propiedad bajo un enfoque de crecim</v>
          </cell>
          <cell r="E439" t="str">
            <v>Agropecuario</v>
          </cell>
          <cell r="F439" t="str">
            <v>INCODER</v>
          </cell>
          <cell r="G439" t="str">
            <v>Planificación del uso y formalización de la propiedad rural</v>
          </cell>
          <cell r="H439">
            <v>4472</v>
          </cell>
          <cell r="I439" t="str">
            <v>Familias de comunidades étnicas beneficiadas con acceso a tierra.</v>
          </cell>
          <cell r="J439" t="str">
            <v>Resultado</v>
          </cell>
          <cell r="K439" t="str">
            <v>Sectorial</v>
          </cell>
          <cell r="L439" t="str">
            <v>SI</v>
          </cell>
          <cell r="M439" t="str">
            <v>SI</v>
          </cell>
          <cell r="N439" t="str">
            <v>NO</v>
          </cell>
          <cell r="O439" t="str">
            <v>SI</v>
          </cell>
          <cell r="P439" t="str">
            <v>Familias</v>
          </cell>
          <cell r="Q439" t="str">
            <v>Mensual</v>
          </cell>
          <cell r="R439" t="str">
            <v>Capacidad</v>
          </cell>
          <cell r="S439">
            <v>159485</v>
          </cell>
          <cell r="T439">
            <v>162335</v>
          </cell>
          <cell r="U439">
            <v>165135</v>
          </cell>
          <cell r="V439">
            <v>167935</v>
          </cell>
          <cell r="W439">
            <v>170735</v>
          </cell>
          <cell r="X439">
            <v>170735</v>
          </cell>
          <cell r="Y439">
            <v>0</v>
          </cell>
          <cell r="Z439">
            <v>0</v>
          </cell>
          <cell r="AA439">
            <v>0</v>
          </cell>
          <cell r="AB439">
            <v>0</v>
          </cell>
          <cell r="AC439">
            <v>0</v>
          </cell>
          <cell r="AD439">
            <v>0</v>
          </cell>
          <cell r="AE439">
            <v>0</v>
          </cell>
          <cell r="AF439">
            <v>0</v>
          </cell>
          <cell r="AG439">
            <v>0</v>
          </cell>
          <cell r="AH439" t="str">
            <v>Giovanni Alberto Rocha Mahecha</v>
          </cell>
          <cell r="AI439" t="str">
            <v>grocha@incoder.gov.co</v>
          </cell>
          <cell r="AJ439">
            <v>5</v>
          </cell>
          <cell r="AK439">
            <v>0</v>
          </cell>
          <cell r="AL439">
            <v>0</v>
          </cell>
        </row>
        <row r="440">
          <cell r="A440">
            <v>4473</v>
          </cell>
          <cell r="B440" t="str">
            <v>Todos por un Nuevo País</v>
          </cell>
          <cell r="C440" t="str">
            <v>Transformación del campo</v>
          </cell>
          <cell r="D440" t="str">
            <v>Ordenar el territorio rural buscando un mayor acceso a la tierra por parte de los productores agropecuarios sin tierras o con tierra insuficiente, el uso eficiente del suelo y la seguridad jurídica sobre los derechos de propiedad bajo un enfoque de crecim</v>
          </cell>
          <cell r="E440" t="str">
            <v>Agropecuario</v>
          </cell>
          <cell r="F440" t="str">
            <v>INCODER</v>
          </cell>
          <cell r="G440" t="str">
            <v>Planificación del uso y formalización de la propiedad rural</v>
          </cell>
          <cell r="H440">
            <v>4473</v>
          </cell>
          <cell r="I440" t="str">
            <v>Hectáreas ordenadas  en cuanto a su tenencia, ocupación  y aprovechamiento</v>
          </cell>
          <cell r="J440" t="str">
            <v>Resultado</v>
          </cell>
          <cell r="K440" t="str">
            <v>Sectorial</v>
          </cell>
          <cell r="L440" t="str">
            <v>SI</v>
          </cell>
          <cell r="M440" t="str">
            <v>NO</v>
          </cell>
          <cell r="N440" t="str">
            <v>NO</v>
          </cell>
          <cell r="O440" t="str">
            <v>SI</v>
          </cell>
          <cell r="P440" t="str">
            <v>Hectáreas</v>
          </cell>
          <cell r="Q440" t="str">
            <v>Semestral</v>
          </cell>
          <cell r="R440" t="str">
            <v>Acumulado</v>
          </cell>
          <cell r="S440">
            <v>72704</v>
          </cell>
          <cell r="T440">
            <v>131250</v>
          </cell>
          <cell r="U440">
            <v>93750</v>
          </cell>
          <cell r="V440">
            <v>93750</v>
          </cell>
          <cell r="W440">
            <v>93750</v>
          </cell>
          <cell r="X440">
            <v>412500</v>
          </cell>
          <cell r="Y440">
            <v>0</v>
          </cell>
          <cell r="Z440">
            <v>0</v>
          </cell>
          <cell r="AA440">
            <v>0</v>
          </cell>
          <cell r="AB440">
            <v>0</v>
          </cell>
          <cell r="AC440">
            <v>0</v>
          </cell>
          <cell r="AD440">
            <v>0</v>
          </cell>
          <cell r="AE440">
            <v>0</v>
          </cell>
          <cell r="AF440">
            <v>0</v>
          </cell>
          <cell r="AG440">
            <v>0</v>
          </cell>
          <cell r="AH440" t="str">
            <v>Giovanni Alberto Rocha Mahecha</v>
          </cell>
          <cell r="AI440" t="str">
            <v>grocha@incoder.gov.co</v>
          </cell>
          <cell r="AJ440">
            <v>10</v>
          </cell>
          <cell r="AK440">
            <v>0</v>
          </cell>
          <cell r="AL440">
            <v>0</v>
          </cell>
        </row>
        <row r="441">
          <cell r="A441">
            <v>4493</v>
          </cell>
          <cell r="B441" t="str">
            <v>Todos por un Nuevo País</v>
          </cell>
          <cell r="C441" t="str">
            <v>Transformación del campo</v>
          </cell>
          <cell r="D441" t="str">
            <v>Ordenar el territorio rural buscando un mayor acceso a la tierra por parte de los productores agropecuarios sin tierras o con tierra insuficiente, el uso eficiente del suelo y la seguridad jurídica sobre los derechos de propiedad bajo un enfoque de crecim</v>
          </cell>
          <cell r="E441" t="str">
            <v>Agropecuario</v>
          </cell>
          <cell r="F441" t="str">
            <v>INCODER</v>
          </cell>
          <cell r="G441" t="str">
            <v>Planificación del uso y formalización de la propiedad rural</v>
          </cell>
          <cell r="H441">
            <v>4493</v>
          </cell>
          <cell r="I441" t="str">
            <v>Personas víctimas de desplazamiento forzado atendidas con procesos de adjudicación y formalización de tierra</v>
          </cell>
          <cell r="J441" t="str">
            <v>Producto</v>
          </cell>
          <cell r="K441" t="str">
            <v>Sectorial</v>
          </cell>
          <cell r="L441" t="str">
            <v>SI</v>
          </cell>
          <cell r="M441" t="str">
            <v>NO</v>
          </cell>
          <cell r="N441" t="str">
            <v>NO</v>
          </cell>
          <cell r="O441" t="str">
            <v>SI</v>
          </cell>
          <cell r="P441" t="str">
            <v>Personas</v>
          </cell>
          <cell r="Q441" t="str">
            <v>Mensual</v>
          </cell>
          <cell r="R441" t="str">
            <v>Acumulado</v>
          </cell>
          <cell r="S441">
            <v>18465</v>
          </cell>
          <cell r="T441">
            <v>4800</v>
          </cell>
          <cell r="U441">
            <v>4650</v>
          </cell>
          <cell r="V441">
            <v>4650</v>
          </cell>
          <cell r="W441">
            <v>4650</v>
          </cell>
          <cell r="X441">
            <v>18750</v>
          </cell>
          <cell r="Y441">
            <v>0</v>
          </cell>
          <cell r="Z441">
            <v>0</v>
          </cell>
          <cell r="AA441">
            <v>0</v>
          </cell>
          <cell r="AB441">
            <v>0</v>
          </cell>
          <cell r="AC441">
            <v>0</v>
          </cell>
          <cell r="AD441">
            <v>0</v>
          </cell>
          <cell r="AE441">
            <v>0</v>
          </cell>
          <cell r="AF441">
            <v>0</v>
          </cell>
          <cell r="AG441">
            <v>0</v>
          </cell>
          <cell r="AH441" t="str">
            <v>Giovanni Alberto Rocha Mahecha</v>
          </cell>
          <cell r="AI441" t="str">
            <v>grocha@incoder.gov.co</v>
          </cell>
          <cell r="AJ441">
            <v>0</v>
          </cell>
          <cell r="AK441">
            <v>0</v>
          </cell>
          <cell r="AL441">
            <v>0</v>
          </cell>
        </row>
        <row r="442">
          <cell r="A442">
            <v>4471</v>
          </cell>
          <cell r="B442" t="str">
            <v>Todos por un Nuevo País</v>
          </cell>
          <cell r="C442" t="str">
            <v>Transformación del campo</v>
          </cell>
          <cell r="D442" t="str">
            <v>Ordenar el territorio rural buscando un mayor acceso a la tierra por parte de los productores agropecuarios sin tierras o con tierra insuficiente, el uso eficiente del suelo y la seguridad jurídica sobre los derechos de propiedad bajo un enfoque de crecim</v>
          </cell>
          <cell r="E442" t="str">
            <v>Agropecuario</v>
          </cell>
          <cell r="F442" t="str">
            <v>MINAGRICULTURA</v>
          </cell>
          <cell r="G442" t="str">
            <v>Planificación del uso y formalización de la propiedad rural</v>
          </cell>
          <cell r="H442">
            <v>4471</v>
          </cell>
          <cell r="I442" t="str">
            <v>Predios formalizados o regularizados para  el desarrollo rural</v>
          </cell>
          <cell r="J442" t="str">
            <v>Resultado</v>
          </cell>
          <cell r="K442" t="str">
            <v>Sectorial</v>
          </cell>
          <cell r="L442" t="str">
            <v>SI</v>
          </cell>
          <cell r="M442" t="str">
            <v>SI</v>
          </cell>
          <cell r="N442" t="str">
            <v>NO</v>
          </cell>
          <cell r="O442" t="str">
            <v>SI</v>
          </cell>
          <cell r="P442" t="str">
            <v>Predios</v>
          </cell>
          <cell r="Q442" t="str">
            <v>Mensual</v>
          </cell>
          <cell r="R442" t="str">
            <v>Acumulado</v>
          </cell>
          <cell r="S442">
            <v>8744</v>
          </cell>
          <cell r="T442">
            <v>9045</v>
          </cell>
          <cell r="U442">
            <v>8635</v>
          </cell>
          <cell r="V442">
            <v>8570</v>
          </cell>
          <cell r="W442">
            <v>8750</v>
          </cell>
          <cell r="X442">
            <v>35000</v>
          </cell>
          <cell r="Y442">
            <v>544</v>
          </cell>
          <cell r="Z442">
            <v>6.3</v>
          </cell>
          <cell r="AA442">
            <v>12000</v>
          </cell>
          <cell r="AB442">
            <v>34.29</v>
          </cell>
          <cell r="AC442">
            <v>42490.208333333299</v>
          </cell>
          <cell r="AD442">
            <v>42496.707332719903</v>
          </cell>
          <cell r="AE442" t="str">
            <v>Los datos corresponden a lo ejecutado por el Programa de Formalizacion del M ministerio, según prorrogas de los Convenios 2015 y 2014, ya que para el 2016 la ANT asumirá estas funciones, al igual que las del INCODER</v>
          </cell>
          <cell r="AF442">
            <v>42490.208333333299</v>
          </cell>
          <cell r="AG442">
            <v>42496.707332557897</v>
          </cell>
          <cell r="AH442" t="str">
            <v>Ana Mónica Vargas Suárez</v>
          </cell>
          <cell r="AI442" t="str">
            <v>ana.vargas@minagricultura.gov.co</v>
          </cell>
          <cell r="AJ442">
            <v>20</v>
          </cell>
          <cell r="AK442">
            <v>42520.208333333299</v>
          </cell>
          <cell r="AL442">
            <v>-33</v>
          </cell>
        </row>
        <row r="443">
          <cell r="A443">
            <v>4475</v>
          </cell>
          <cell r="B443" t="str">
            <v>Todos por un Nuevo País</v>
          </cell>
          <cell r="C443" t="str">
            <v>Transformación del campo</v>
          </cell>
          <cell r="D443" t="str">
            <v>Ordenar el territorio rural buscando un mayor acceso a la tierra por parte de los productores agropecuarios sin tierras o con tierra insuficiente, el uso eficiente del suelo y la seguridad jurídica sobre los derechos de propiedad bajo un enfoque de crecim</v>
          </cell>
          <cell r="E443" t="str">
            <v>Agropecuario</v>
          </cell>
          <cell r="F443" t="str">
            <v>MINAGRICULTURA</v>
          </cell>
          <cell r="G443" t="str">
            <v>Planificación del uso y formalización de la propiedad rural</v>
          </cell>
          <cell r="H443">
            <v>4475</v>
          </cell>
          <cell r="I443" t="str">
            <v>Sistemas productivos agropecuarios con medidas de adaptación y mitigación  al cambio climático.</v>
          </cell>
          <cell r="J443" t="str">
            <v>Producto</v>
          </cell>
          <cell r="K443" t="str">
            <v>Sectorial</v>
          </cell>
          <cell r="L443" t="str">
            <v>SI</v>
          </cell>
          <cell r="M443" t="str">
            <v>NO</v>
          </cell>
          <cell r="N443" t="str">
            <v>NO</v>
          </cell>
          <cell r="O443" t="str">
            <v>SI</v>
          </cell>
          <cell r="P443" t="str">
            <v>Paquetes tecnológicos</v>
          </cell>
          <cell r="Q443" t="str">
            <v>Anual</v>
          </cell>
          <cell r="R443" t="str">
            <v>Acumulado</v>
          </cell>
          <cell r="S443">
            <v>0</v>
          </cell>
          <cell r="T443">
            <v>0</v>
          </cell>
          <cell r="U443">
            <v>0</v>
          </cell>
          <cell r="V443">
            <v>2</v>
          </cell>
          <cell r="W443">
            <v>4</v>
          </cell>
          <cell r="X443">
            <v>6</v>
          </cell>
          <cell r="Y443">
            <v>0</v>
          </cell>
          <cell r="Z443">
            <v>0</v>
          </cell>
          <cell r="AA443">
            <v>0</v>
          </cell>
          <cell r="AB443">
            <v>0</v>
          </cell>
          <cell r="AC443">
            <v>0</v>
          </cell>
          <cell r="AD443">
            <v>0</v>
          </cell>
          <cell r="AE443" t="str">
            <v>La meta son 6 sistemas productivos con medidas de adaptación al cambio climático. Sin embargo esta meta está trazada para el 2016 y con corte a 2015, no se presentan novedades. Sin embargo se adelantan acciones para la atención del indicador. El component</v>
          </cell>
          <cell r="AF443">
            <v>42490.208333333299</v>
          </cell>
          <cell r="AG443">
            <v>42495.339200150498</v>
          </cell>
          <cell r="AH443" t="str">
            <v>Claudia Jimena Cuervo Cardona</v>
          </cell>
          <cell r="AI443" t="str">
            <v>claudia.cuervo@minagricultura.gov.co</v>
          </cell>
          <cell r="AJ443">
            <v>0</v>
          </cell>
          <cell r="AK443">
            <v>0</v>
          </cell>
          <cell r="AL443">
            <v>0</v>
          </cell>
        </row>
        <row r="444">
          <cell r="A444">
            <v>4474</v>
          </cell>
          <cell r="B444" t="str">
            <v>Todos por un Nuevo País</v>
          </cell>
          <cell r="C444" t="str">
            <v>Transformación del campo</v>
          </cell>
          <cell r="D444" t="str">
            <v>Ordenar el territorio rural buscando un mayor acceso a la tierra por parte de los productores agropecuarios sin tierras o con tierra insuficiente, el uso eficiente del suelo y la seguridad jurídica sobre los derechos de propiedad bajo un enfoque de crecim</v>
          </cell>
          <cell r="E444" t="str">
            <v>Agropecuario</v>
          </cell>
          <cell r="F444" t="str">
            <v>Unidad de Planificación Rural Agropecuaria</v>
          </cell>
          <cell r="G444" t="str">
            <v>Planificación del uso y formalización de la propiedad rural</v>
          </cell>
          <cell r="H444">
            <v>4474</v>
          </cell>
          <cell r="I444" t="str">
            <v>Hectáreas estratégicas para el desarrollo de sistemas productivos zonificadas a escala 1:25.000</v>
          </cell>
          <cell r="J444" t="str">
            <v>Producto</v>
          </cell>
          <cell r="K444" t="str">
            <v>Sectorial</v>
          </cell>
          <cell r="L444" t="str">
            <v>SI</v>
          </cell>
          <cell r="M444" t="str">
            <v>SI</v>
          </cell>
          <cell r="N444" t="str">
            <v>NO</v>
          </cell>
          <cell r="O444" t="str">
            <v>SI</v>
          </cell>
          <cell r="P444" t="str">
            <v>Hectáreas</v>
          </cell>
          <cell r="Q444" t="str">
            <v>Anual</v>
          </cell>
          <cell r="R444" t="str">
            <v>Acumulado</v>
          </cell>
          <cell r="S444">
            <v>0</v>
          </cell>
          <cell r="T444">
            <v>600000</v>
          </cell>
          <cell r="U444">
            <v>439979</v>
          </cell>
          <cell r="V444">
            <v>285880</v>
          </cell>
          <cell r="W444">
            <v>174141</v>
          </cell>
          <cell r="X444">
            <v>1500000</v>
          </cell>
          <cell r="Y444">
            <v>0</v>
          </cell>
          <cell r="Z444">
            <v>0</v>
          </cell>
          <cell r="AA444">
            <v>0</v>
          </cell>
          <cell r="AB444">
            <v>0</v>
          </cell>
          <cell r="AC444">
            <v>0</v>
          </cell>
          <cell r="AD444">
            <v>0</v>
          </cell>
          <cell r="AE444" t="str">
            <v>Se avanzó en el ajuste del plan de trabajo general propuesto por el profesional encargado y ajuste de la ficha MGA para el proyecto de zonificación de aptitud para plantaciones forestales con fines comerciales</v>
          </cell>
          <cell r="AF444">
            <v>42400.208333333299</v>
          </cell>
          <cell r="AG444">
            <v>42500.7185447917</v>
          </cell>
          <cell r="AH444" t="str">
            <v>Daniel Aguilar</v>
          </cell>
          <cell r="AI444" t="str">
            <v>emiro.diaz@upra.gov.co</v>
          </cell>
          <cell r="AJ444">
            <v>30</v>
          </cell>
          <cell r="AK444">
            <v>0</v>
          </cell>
          <cell r="AL444">
            <v>0</v>
          </cell>
        </row>
        <row r="445">
          <cell r="A445">
            <v>4494</v>
          </cell>
          <cell r="B445" t="str">
            <v>Todos por un Nuevo País</v>
          </cell>
          <cell r="C445" t="str">
            <v>Transformación del campo</v>
          </cell>
          <cell r="D445" t="str">
            <v>Ordenar el territorio rural buscando un mayor acceso a la tierra por parte de los productores agropecuarios sin tierras o con tierra insuficiente, el uso eficiente del suelo y la seguridad jurídica sobre los derechos de propiedad bajo un enfoque de crecim</v>
          </cell>
          <cell r="E445" t="str">
            <v>Agropecuario</v>
          </cell>
          <cell r="F445" t="str">
            <v>Unidad de Restitución de Tierras</v>
          </cell>
          <cell r="G445" t="str">
            <v>Planificación del uso y formalización de la propiedad rural</v>
          </cell>
          <cell r="H445">
            <v>4494</v>
          </cell>
          <cell r="I445" t="str">
            <v>Solicitudes en trámite administrativo de restitución de tierras inscritas o no en el RTDAF</v>
          </cell>
          <cell r="J445" t="str">
            <v>Producto</v>
          </cell>
          <cell r="K445" t="str">
            <v>Sectorial</v>
          </cell>
          <cell r="L445" t="str">
            <v>SI</v>
          </cell>
          <cell r="M445" t="str">
            <v>SI</v>
          </cell>
          <cell r="N445" t="str">
            <v>NO</v>
          </cell>
          <cell r="O445" t="str">
            <v>SI</v>
          </cell>
          <cell r="P445" t="str">
            <v>Solicitudes</v>
          </cell>
          <cell r="Q445" t="str">
            <v>Mensual</v>
          </cell>
          <cell r="R445" t="str">
            <v>Capacidad</v>
          </cell>
          <cell r="S445">
            <v>14848</v>
          </cell>
          <cell r="T445">
            <v>23636</v>
          </cell>
          <cell r="U445">
            <v>32424</v>
          </cell>
          <cell r="V445">
            <v>41212</v>
          </cell>
          <cell r="W445">
            <v>50000</v>
          </cell>
          <cell r="X445">
            <v>50000</v>
          </cell>
          <cell r="Y445">
            <v>33382</v>
          </cell>
          <cell r="Z445">
            <v>100</v>
          </cell>
          <cell r="AA445">
            <v>33382</v>
          </cell>
          <cell r="AB445">
            <v>52.725000000000001</v>
          </cell>
          <cell r="AC445">
            <v>42490.208333333299</v>
          </cell>
          <cell r="AD445">
            <v>42501.445850312499</v>
          </cell>
          <cell r="AE445" t="str">
            <v>La URT, a 30 de abril de 2016, reporta un acumulado de 33.382 solicitudes con trámite administrativo de restitución de tierras finalizado mediante la inscripción o no en el RTDAF. Cabe anotar que de éste acumulado, en lo corrido de 2016 se han establecido</v>
          </cell>
          <cell r="AF445">
            <v>42490.208333333299</v>
          </cell>
          <cell r="AG445">
            <v>42501.4458501505</v>
          </cell>
          <cell r="AH445" t="str">
            <v>Alba Rocío Ortiz</v>
          </cell>
          <cell r="AI445" t="str">
            <v>alba.ortiz@esap.edu.co</v>
          </cell>
          <cell r="AJ445">
            <v>0</v>
          </cell>
          <cell r="AK445">
            <v>42520.208333333299</v>
          </cell>
          <cell r="AL445">
            <v>-13</v>
          </cell>
        </row>
        <row r="446">
          <cell r="A446">
            <v>4300</v>
          </cell>
          <cell r="B446" t="str">
            <v>Todos por un Nuevo País</v>
          </cell>
          <cell r="C446" t="str">
            <v>Transformación del campo</v>
          </cell>
          <cell r="D446" t="str">
            <v>Ordenar el territorio rural buscando un mayor acceso a la tierra por parte de los productores agropecuarios sin tierras o con tierra insuficiente, el uso eficiente del suelo y la seguridad jurídica sobre los derechos de propiedad bajo un enfoque de crecim</v>
          </cell>
          <cell r="E446" t="str">
            <v>Estadísticas</v>
          </cell>
          <cell r="F446" t="str">
            <v>IGAC</v>
          </cell>
          <cell r="G446" t="str">
            <v xml:space="preserve">Levantamiento, calidad y acceso a información cartográfica y catastral. </v>
          </cell>
          <cell r="H446">
            <v>4300</v>
          </cell>
          <cell r="I446" t="str">
            <v>Predios rurales actualizados catastralmente</v>
          </cell>
          <cell r="J446" t="str">
            <v>Resultado</v>
          </cell>
          <cell r="K446" t="str">
            <v>Sectorial</v>
          </cell>
          <cell r="L446" t="str">
            <v>SI</v>
          </cell>
          <cell r="M446" t="str">
            <v>NO</v>
          </cell>
          <cell r="N446" t="str">
            <v>NO</v>
          </cell>
          <cell r="O446" t="str">
            <v>SI</v>
          </cell>
          <cell r="P446" t="str">
            <v>Otro (Predios)</v>
          </cell>
          <cell r="Q446" t="str">
            <v>Anual</v>
          </cell>
          <cell r="R446" t="str">
            <v>Flujo</v>
          </cell>
          <cell r="S446">
            <v>1670335</v>
          </cell>
          <cell r="T446">
            <v>1768793</v>
          </cell>
          <cell r="U446">
            <v>1444415</v>
          </cell>
          <cell r="V446">
            <v>1225797</v>
          </cell>
          <cell r="W446">
            <v>671636</v>
          </cell>
          <cell r="X446">
            <v>671636</v>
          </cell>
          <cell r="Y446">
            <v>0</v>
          </cell>
          <cell r="Z446">
            <v>0</v>
          </cell>
          <cell r="AA446">
            <v>0</v>
          </cell>
          <cell r="AB446">
            <v>0</v>
          </cell>
          <cell r="AC446">
            <v>0</v>
          </cell>
          <cell r="AD446">
            <v>0</v>
          </cell>
          <cell r="AE446"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46">
            <v>42460.208333333299</v>
          </cell>
          <cell r="AG446">
            <v>42501.633384259301</v>
          </cell>
          <cell r="AH446" t="str">
            <v>Andrea Melissa Olaya Alvarez</v>
          </cell>
          <cell r="AI446" t="str">
            <v>andrea.olaya@igac.gov.co</v>
          </cell>
          <cell r="AJ446">
            <v>15</v>
          </cell>
          <cell r="AK446">
            <v>0</v>
          </cell>
          <cell r="AL446">
            <v>0</v>
          </cell>
        </row>
        <row r="447">
          <cell r="A447">
            <v>4307</v>
          </cell>
          <cell r="B447" t="str">
            <v>Todos por un Nuevo País</v>
          </cell>
          <cell r="C447" t="str">
            <v>Transformación del campo</v>
          </cell>
          <cell r="D447" t="str">
            <v>Ordenar el territorio rural buscando un mayor acceso a la tierra por parte de los productores agropecuarios sin tierras o con tierra insuficiente, el uso eficiente del suelo y la seguridad jurídica sobre los derechos de propiedad bajo un enfoque de crecim</v>
          </cell>
          <cell r="E447" t="str">
            <v>Estadísticas</v>
          </cell>
          <cell r="F447" t="str">
            <v>IGAC</v>
          </cell>
          <cell r="G447" t="str">
            <v xml:space="preserve">Levantamiento, calidad y acceso a información cartográfica y catastral. </v>
          </cell>
          <cell r="H447">
            <v>4307</v>
          </cell>
          <cell r="I447" t="str">
            <v>Hectáreas con cartografía básica escala 1:25.000</v>
          </cell>
          <cell r="J447" t="str">
            <v>Producto</v>
          </cell>
          <cell r="K447" t="str">
            <v>Sectorial</v>
          </cell>
          <cell r="L447" t="str">
            <v>SI</v>
          </cell>
          <cell r="M447" t="str">
            <v>SI</v>
          </cell>
          <cell r="N447" t="str">
            <v>NO</v>
          </cell>
          <cell r="O447" t="str">
            <v>SI</v>
          </cell>
          <cell r="P447" t="str">
            <v>Hectáreas</v>
          </cell>
          <cell r="Q447" t="str">
            <v>Trimestral</v>
          </cell>
          <cell r="R447" t="str">
            <v>Capacidad</v>
          </cell>
          <cell r="S447">
            <v>38303302</v>
          </cell>
          <cell r="T447">
            <v>42903302</v>
          </cell>
          <cell r="U447">
            <v>48303302</v>
          </cell>
          <cell r="V447">
            <v>51273302</v>
          </cell>
          <cell r="W447">
            <v>53094302</v>
          </cell>
          <cell r="X447">
            <v>53094302</v>
          </cell>
          <cell r="Y447">
            <v>43502502</v>
          </cell>
          <cell r="Z447">
            <v>51.991999999999997</v>
          </cell>
          <cell r="AA447">
            <v>43502502</v>
          </cell>
          <cell r="AB447">
            <v>35.151000000000003</v>
          </cell>
          <cell r="AC447">
            <v>42460.208333333299</v>
          </cell>
          <cell r="AD447">
            <v>42500.495637997701</v>
          </cell>
          <cell r="AE447" t="str">
            <v>Durante el mes de Abril se avanzó en el proceso de captura y generación de ortoimagenes, así mismo se generan 600.000 has de cartografía a escala 1:25.000. A la fecha se tiene un acumulado de 1.199.200 has para el 2016. Para el cuatrienio 2015 - 2018 se t</v>
          </cell>
          <cell r="AF447">
            <v>42490.208333333299</v>
          </cell>
          <cell r="AG447">
            <v>42500.626240740698</v>
          </cell>
          <cell r="AH447" t="str">
            <v>Fernando León Rivera</v>
          </cell>
          <cell r="AI447" t="str">
            <v>fernando.leon@igac.gov.co</v>
          </cell>
          <cell r="AJ447">
            <v>15</v>
          </cell>
          <cell r="AK447">
            <v>42551.208333333299</v>
          </cell>
          <cell r="AL447">
            <v>-58</v>
          </cell>
        </row>
        <row r="448">
          <cell r="A448">
            <v>4308</v>
          </cell>
          <cell r="B448" t="str">
            <v>Todos por un Nuevo País</v>
          </cell>
          <cell r="C448" t="str">
            <v>Transformación del campo</v>
          </cell>
          <cell r="D448" t="str">
            <v>Ordenar el territorio rural buscando un mayor acceso a la tierra por parte de los productores agropecuarios sin tierras o con tierra insuficiente, el uso eficiente del suelo y la seguridad jurídica sobre los derechos de propiedad bajo un enfoque de crecim</v>
          </cell>
          <cell r="E448" t="str">
            <v>Estadísticas</v>
          </cell>
          <cell r="F448" t="str">
            <v>IGAC</v>
          </cell>
          <cell r="G448" t="str">
            <v xml:space="preserve">Levantamiento, calidad y acceso a información cartográfica y catastral. </v>
          </cell>
          <cell r="H448">
            <v>4308</v>
          </cell>
          <cell r="I448" t="str">
            <v>Hectáreas con cartografía básica escala 1:2.000</v>
          </cell>
          <cell r="J448" t="str">
            <v>Producto</v>
          </cell>
          <cell r="K448" t="str">
            <v>Sectorial</v>
          </cell>
          <cell r="L448" t="str">
            <v>SI</v>
          </cell>
          <cell r="M448" t="str">
            <v>SI</v>
          </cell>
          <cell r="N448" t="str">
            <v>NO</v>
          </cell>
          <cell r="O448" t="str">
            <v>SI</v>
          </cell>
          <cell r="P448" t="str">
            <v>Hectáreas</v>
          </cell>
          <cell r="Q448" t="str">
            <v>Trimestral</v>
          </cell>
          <cell r="R448" t="str">
            <v>Capacidad</v>
          </cell>
          <cell r="S448">
            <v>97072</v>
          </cell>
          <cell r="T448">
            <v>104572</v>
          </cell>
          <cell r="U448">
            <v>108822</v>
          </cell>
          <cell r="V448">
            <v>110522</v>
          </cell>
          <cell r="W448">
            <v>111522</v>
          </cell>
          <cell r="X448">
            <v>111522</v>
          </cell>
          <cell r="Y448">
            <v>104789</v>
          </cell>
          <cell r="Z448">
            <v>65.677000000000007</v>
          </cell>
          <cell r="AA448">
            <v>104789</v>
          </cell>
          <cell r="AB448">
            <v>53.405000000000001</v>
          </cell>
          <cell r="AC448">
            <v>42460.208333333299</v>
          </cell>
          <cell r="AD448">
            <v>42500.496430474501</v>
          </cell>
          <cell r="AE448" t="str">
            <v>Durante el mes de Abril se avanzo en la revisión de insumos para el proceso de fotocontrol y aerotriangulación, asi mismo se realizo programación de trabajos de campo. Para el cuatrienio 2015 - 2018 se tiene un acumulado de 104.789 has a la fecha.</v>
          </cell>
          <cell r="AF448">
            <v>42490.208333333299</v>
          </cell>
          <cell r="AG448">
            <v>42500.6275753472</v>
          </cell>
          <cell r="AH448" t="str">
            <v>Fernando León Rivera</v>
          </cell>
          <cell r="AI448" t="str">
            <v>fernando.leon@igac.gov.co</v>
          </cell>
          <cell r="AJ448">
            <v>15</v>
          </cell>
          <cell r="AK448">
            <v>42551.208333333299</v>
          </cell>
          <cell r="AL448">
            <v>-58</v>
          </cell>
        </row>
        <row r="449">
          <cell r="A449">
            <v>4309</v>
          </cell>
          <cell r="B449" t="str">
            <v>Todos por un Nuevo País</v>
          </cell>
          <cell r="C449" t="str">
            <v>Transformación del campo</v>
          </cell>
          <cell r="D449" t="str">
            <v>Ordenar el territorio rural buscando un mayor acceso a la tierra por parte de los productores agropecuarios sin tierras o con tierra insuficiente, el uso eficiente del suelo y la seguridad jurídica sobre los derechos de propiedad bajo un enfoque de crecim</v>
          </cell>
          <cell r="E449" t="str">
            <v>Estadísticas</v>
          </cell>
          <cell r="F449" t="str">
            <v>IGAC</v>
          </cell>
          <cell r="G449" t="str">
            <v xml:space="preserve">Levantamiento, calidad y acceso a información cartográfica y catastral. </v>
          </cell>
          <cell r="H449">
            <v>4309</v>
          </cell>
          <cell r="I449" t="str">
            <v>Kilómetros nivelados de la Red Geodésica Vertical Nacional</v>
          </cell>
          <cell r="J449" t="str">
            <v>Producto</v>
          </cell>
          <cell r="K449" t="str">
            <v>Sectorial</v>
          </cell>
          <cell r="L449" t="str">
            <v>SI</v>
          </cell>
          <cell r="M449" t="str">
            <v>SI</v>
          </cell>
          <cell r="N449" t="str">
            <v>NO</v>
          </cell>
          <cell r="O449" t="str">
            <v>SI</v>
          </cell>
          <cell r="P449" t="str">
            <v>Kilometros</v>
          </cell>
          <cell r="Q449" t="str">
            <v>Trimestral</v>
          </cell>
          <cell r="R449" t="str">
            <v>Capacidad</v>
          </cell>
          <cell r="S449">
            <v>4403</v>
          </cell>
          <cell r="T449">
            <v>5003</v>
          </cell>
          <cell r="U449">
            <v>5533</v>
          </cell>
          <cell r="V449">
            <v>5846</v>
          </cell>
          <cell r="W449">
            <v>6062</v>
          </cell>
          <cell r="X449">
            <v>6062</v>
          </cell>
          <cell r="Y449">
            <v>4607.9399999999996</v>
          </cell>
          <cell r="Z449">
            <v>18.135999999999999</v>
          </cell>
          <cell r="AA449">
            <v>4607.9399999999996</v>
          </cell>
          <cell r="AB449">
            <v>12.353</v>
          </cell>
          <cell r="AC449">
            <v>42460.208333333299</v>
          </cell>
          <cell r="AD449">
            <v>42500.495898298599</v>
          </cell>
          <cell r="AE449" t="str">
            <v>Durante el mes de Abril se avanza en la preparación de insumos, así como la programación de los trabajos de campo. Igualmente se realizan verificaciones de funcionamiento de los equipos de campo que se utilizarán. Para el cuatrienio 2015 - 2018 se tiene u</v>
          </cell>
          <cell r="AF449">
            <v>42490.208333333299</v>
          </cell>
          <cell r="AG449">
            <v>42500.625854317099</v>
          </cell>
          <cell r="AH449" t="str">
            <v>Fernando León Rivera</v>
          </cell>
          <cell r="AI449" t="str">
            <v>fernando.leon@igac.gov.co</v>
          </cell>
          <cell r="AJ449">
            <v>20</v>
          </cell>
          <cell r="AK449">
            <v>42551.208333333299</v>
          </cell>
          <cell r="AL449">
            <v>-63</v>
          </cell>
        </row>
        <row r="450">
          <cell r="A450">
            <v>4310</v>
          </cell>
          <cell r="B450" t="str">
            <v>Todos por un Nuevo País</v>
          </cell>
          <cell r="C450" t="str">
            <v>Transformación del campo</v>
          </cell>
          <cell r="D450" t="str">
            <v>Ordenar el territorio rural buscando un mayor acceso a la tierra por parte de los productores agropecuarios sin tierras o con tierra insuficiente, el uso eficiente del suelo y la seguridad jurídica sobre los derechos de propiedad bajo un enfoque de crecim</v>
          </cell>
          <cell r="E450" t="str">
            <v>Estadísticas</v>
          </cell>
          <cell r="F450" t="str">
            <v>IGAC</v>
          </cell>
          <cell r="G450" t="str">
            <v xml:space="preserve">Levantamiento, calidad y acceso a información cartográfica y catastral. </v>
          </cell>
          <cell r="H450">
            <v>4310</v>
          </cell>
          <cell r="I450" t="str">
            <v>Puntos de densificación de la Red Geodésica Nacional</v>
          </cell>
          <cell r="J450" t="str">
            <v>Producto</v>
          </cell>
          <cell r="K450" t="str">
            <v>Sectorial</v>
          </cell>
          <cell r="L450" t="str">
            <v>SI</v>
          </cell>
          <cell r="M450" t="str">
            <v>SI</v>
          </cell>
          <cell r="N450" t="str">
            <v>NO</v>
          </cell>
          <cell r="O450" t="str">
            <v>SI</v>
          </cell>
          <cell r="P450" t="str">
            <v>Otro (Puntos densificados)</v>
          </cell>
          <cell r="Q450" t="str">
            <v>Trimestral</v>
          </cell>
          <cell r="R450" t="str">
            <v>Capacidad</v>
          </cell>
          <cell r="S450">
            <v>1104</v>
          </cell>
          <cell r="T450">
            <v>1254</v>
          </cell>
          <cell r="U450">
            <v>1369</v>
          </cell>
          <cell r="V450">
            <v>1435</v>
          </cell>
          <cell r="W450">
            <v>1482</v>
          </cell>
          <cell r="X450">
            <v>1482</v>
          </cell>
          <cell r="Y450">
            <v>1268</v>
          </cell>
          <cell r="Z450">
            <v>61.887</v>
          </cell>
          <cell r="AA450">
            <v>1268</v>
          </cell>
          <cell r="AB450">
            <v>43.386000000000003</v>
          </cell>
          <cell r="AC450">
            <v>42460.208333333299</v>
          </cell>
          <cell r="AD450">
            <v>42500.496239699103</v>
          </cell>
          <cell r="AE450" t="str">
            <v>Durante el mes de Abril se realizan avances en trabajos de campo, así mismo se generan doce (12) puntos densificados de la Red Geodésica Nacional. Para el cuatrienio 2015 - 2018 se tiene un acumulado de 1.280 puntos densificados a la fecha.</v>
          </cell>
          <cell r="AF450">
            <v>42490.208333333299</v>
          </cell>
          <cell r="AG450">
            <v>42500.625606284702</v>
          </cell>
          <cell r="AH450" t="str">
            <v>Fernando León Rivera</v>
          </cell>
          <cell r="AI450" t="str">
            <v>fernando.leon@igac.gov.co</v>
          </cell>
          <cell r="AJ450">
            <v>20</v>
          </cell>
          <cell r="AK450">
            <v>42551.208333333299</v>
          </cell>
          <cell r="AL450">
            <v>-63</v>
          </cell>
        </row>
        <row r="451">
          <cell r="A451">
            <v>4997</v>
          </cell>
          <cell r="B451" t="str">
            <v>Todos por un Nuevo País</v>
          </cell>
          <cell r="C451" t="str">
            <v>Transformación del campo</v>
          </cell>
          <cell r="D451" t="str">
            <v>Ordenar el territorio rural buscando un mayor acceso a la tierra por parte de los productores agropecuarios sin tierras o con tierra insuficiente, el uso eficiente del suelo y la seguridad jurídica sobre los derechos de propiedad bajo un enfoque de crecim</v>
          </cell>
          <cell r="E451" t="str">
            <v>Estadísticas</v>
          </cell>
          <cell r="F451" t="str">
            <v>IGAC</v>
          </cell>
          <cell r="G451" t="str">
            <v xml:space="preserve">Levantamiento, calidad y acceso a información cartográfica y catastral. </v>
          </cell>
          <cell r="H451">
            <v>4997</v>
          </cell>
          <cell r="I451" t="str">
            <v>Predios rurales actualizados catastralmente - Región Llanos</v>
          </cell>
          <cell r="J451" t="str">
            <v>Resultado</v>
          </cell>
          <cell r="K451" t="str">
            <v>Sectorial</v>
          </cell>
          <cell r="L451" t="str">
            <v>NO</v>
          </cell>
          <cell r="M451" t="str">
            <v>SI</v>
          </cell>
          <cell r="N451" t="str">
            <v>SI</v>
          </cell>
          <cell r="O451" t="str">
            <v>NO</v>
          </cell>
          <cell r="P451" t="str">
            <v>Predios</v>
          </cell>
          <cell r="Q451" t="str">
            <v>Anual</v>
          </cell>
          <cell r="R451" t="str">
            <v>Acumulado</v>
          </cell>
          <cell r="S451">
            <v>49392</v>
          </cell>
          <cell r="T451">
            <v>0</v>
          </cell>
          <cell r="U451">
            <v>0</v>
          </cell>
          <cell r="V451">
            <v>0</v>
          </cell>
          <cell r="W451">
            <v>96000</v>
          </cell>
          <cell r="X451">
            <v>96000</v>
          </cell>
          <cell r="Y451">
            <v>0</v>
          </cell>
          <cell r="Z451">
            <v>0</v>
          </cell>
          <cell r="AA451">
            <v>0</v>
          </cell>
          <cell r="AB451">
            <v>0</v>
          </cell>
          <cell r="AC451">
            <v>0</v>
          </cell>
          <cell r="AD451">
            <v>0</v>
          </cell>
          <cell r="AE451">
            <v>0</v>
          </cell>
          <cell r="AF451">
            <v>0</v>
          </cell>
          <cell r="AG451">
            <v>0</v>
          </cell>
          <cell r="AH451">
            <v>0</v>
          </cell>
          <cell r="AI451">
            <v>0</v>
          </cell>
          <cell r="AJ451">
            <v>10</v>
          </cell>
          <cell r="AK451">
            <v>0</v>
          </cell>
          <cell r="AL451">
            <v>0</v>
          </cell>
        </row>
        <row r="452">
          <cell r="A452">
            <v>4301</v>
          </cell>
          <cell r="B452" t="str">
            <v>Todos por un Nuevo País</v>
          </cell>
          <cell r="C452" t="str">
            <v>Transformación del campo</v>
          </cell>
          <cell r="D452" t="str">
            <v>Ordenar el territorio rural buscando un mayor acceso a la tierra por parte de los productores agropecuarios sin tierras o con tierra insuficiente, el uso eficiente del suelo y la seguridad jurídica sobre los derechos de propiedad bajo un enfoque de crecim</v>
          </cell>
          <cell r="E452" t="str">
            <v>Estadísticas</v>
          </cell>
          <cell r="F452" t="str">
            <v>IGAC</v>
          </cell>
          <cell r="G452" t="str">
            <v xml:space="preserve">Levantamiento, calidad y acceso a información geográfica y agrológica. </v>
          </cell>
          <cell r="H452">
            <v>4301</v>
          </cell>
          <cell r="I452" t="str">
            <v>Hectáreas con capacidad productiva para el ordenamiento social y productivo del territorio con levantamiento de información agrológica a escala 1:25000</v>
          </cell>
          <cell r="J452" t="str">
            <v>Producto</v>
          </cell>
          <cell r="K452" t="str">
            <v>Sectorial</v>
          </cell>
          <cell r="L452" t="str">
            <v>SI</v>
          </cell>
          <cell r="M452" t="str">
            <v>NO</v>
          </cell>
          <cell r="N452" t="str">
            <v>NO</v>
          </cell>
          <cell r="O452" t="str">
            <v>SI</v>
          </cell>
          <cell r="P452" t="str">
            <v>Hectáreas</v>
          </cell>
          <cell r="Q452" t="str">
            <v>Mensual</v>
          </cell>
          <cell r="R452" t="str">
            <v>Capacidad</v>
          </cell>
          <cell r="S452">
            <v>4094367</v>
          </cell>
          <cell r="T452">
            <v>5044367</v>
          </cell>
          <cell r="U452">
            <v>6344367</v>
          </cell>
          <cell r="V452">
            <v>7123367</v>
          </cell>
          <cell r="W452">
            <v>7699367</v>
          </cell>
          <cell r="X452">
            <v>7699367</v>
          </cell>
          <cell r="Y452">
            <v>5009812</v>
          </cell>
          <cell r="Z452">
            <v>40.686</v>
          </cell>
          <cell r="AA452">
            <v>5009812</v>
          </cell>
          <cell r="AB452">
            <v>25.393999999999998</v>
          </cell>
          <cell r="AC452">
            <v>42490.208333333299</v>
          </cell>
          <cell r="AD452">
            <v>42500.630632638902</v>
          </cell>
          <cell r="AE452" t="str">
            <v xml:space="preserve">Avance en zonas priorizadas en cumplimiento de la Ley de Política Integral de Tierras: 1) Revisión de líneas de Geomorfología de acuerdo con el trabajo de campo (dptos. de Cesar y Magdalena). 2) Ajustes de la Base de datos de las observaciones levantadas </v>
          </cell>
          <cell r="AF452">
            <v>42490.208333333299</v>
          </cell>
          <cell r="AG452">
            <v>42500.630632442102</v>
          </cell>
          <cell r="AH452" t="str">
            <v>Germán Darío Álvarez Lucero</v>
          </cell>
          <cell r="AI452" t="str">
            <v>german.alvarez@igac.gov.co</v>
          </cell>
          <cell r="AJ452">
            <v>10</v>
          </cell>
          <cell r="AK452">
            <v>42520.208333333299</v>
          </cell>
          <cell r="AL452">
            <v>-23</v>
          </cell>
        </row>
        <row r="453">
          <cell r="A453">
            <v>5400</v>
          </cell>
          <cell r="B453" t="str">
            <v>Todos por un Nuevo País</v>
          </cell>
          <cell r="C453" t="str">
            <v>Transformación del campo</v>
          </cell>
          <cell r="D453" t="str">
            <v>Ordenar el territorio rural buscando un mayor acceso a la tierra por parte de los productores agropecuarios sin tierras o con tierra insuficiente, el uso eficiente del suelo y la seguridad jurídica sobre los derechos de propiedad bajo un enfoque de crecim</v>
          </cell>
          <cell r="E453" t="str">
            <v>Planeación Nacional</v>
          </cell>
          <cell r="F453" t="str">
            <v>DNP</v>
          </cell>
          <cell r="G453" t="str">
            <v>Planificación del uso y formalización de la propiedad rural</v>
          </cell>
          <cell r="H453">
            <v>5400</v>
          </cell>
          <cell r="I453" t="str">
            <v>Predios intervenidos por la política de ordenamiento social y productivo del territorio</v>
          </cell>
          <cell r="J453" t="str">
            <v>Producto</v>
          </cell>
          <cell r="K453" t="str">
            <v>Sectorial</v>
          </cell>
          <cell r="L453" t="str">
            <v>SI</v>
          </cell>
          <cell r="M453" t="str">
            <v>NO</v>
          </cell>
          <cell r="N453" t="str">
            <v>NO</v>
          </cell>
          <cell r="O453" t="str">
            <v>SI</v>
          </cell>
          <cell r="P453" t="str">
            <v>Predios rurales</v>
          </cell>
          <cell r="Q453" t="str">
            <v>Anual</v>
          </cell>
          <cell r="R453" t="str">
            <v>Reducción</v>
          </cell>
          <cell r="S453">
            <v>1679079</v>
          </cell>
          <cell r="T453">
            <v>1777838</v>
          </cell>
          <cell r="U453">
            <v>1461825</v>
          </cell>
          <cell r="V453">
            <v>1252047</v>
          </cell>
          <cell r="W453">
            <v>706636</v>
          </cell>
          <cell r="X453">
            <v>706636</v>
          </cell>
          <cell r="Y453">
            <v>0</v>
          </cell>
          <cell r="Z453">
            <v>0</v>
          </cell>
          <cell r="AA453">
            <v>0</v>
          </cell>
          <cell r="AB453">
            <v>0</v>
          </cell>
          <cell r="AC453">
            <v>0</v>
          </cell>
          <cell r="AD453">
            <v>0</v>
          </cell>
          <cell r="AE453" t="str">
            <v>El cálculo de este indicador depende del reporte del IGAC y los catastros descentralizados. Así, sólo se contará con información cuantitativa el 31 de enero de 2017, cuando el IGAC haga su reporte.</v>
          </cell>
          <cell r="AF453">
            <v>42490.208333333299</v>
          </cell>
          <cell r="AG453">
            <v>42501.668274919</v>
          </cell>
          <cell r="AH453" t="str">
            <v>Diego Andrés Mora García</v>
          </cell>
          <cell r="AI453" t="str">
            <v>damora@dnp.gov.co</v>
          </cell>
          <cell r="AJ453">
            <v>45</v>
          </cell>
          <cell r="AK453">
            <v>0</v>
          </cell>
          <cell r="AL453">
            <v>0</v>
          </cell>
        </row>
        <row r="454">
          <cell r="A454">
            <v>4476</v>
          </cell>
          <cell r="B454" t="str">
            <v>Todos por un Nuevo País</v>
          </cell>
          <cell r="C454" t="str">
            <v>Transformación del campo</v>
          </cell>
          <cell r="D454" t="str">
            <v>Cerrar las brechas urbano-rurales y sentar las bases para la movilidad social mediante la dotación de bienes públicos y servicios que apoyen el desarrollo humano de los pobladores rurales.</v>
          </cell>
          <cell r="E454" t="str">
            <v>Agropecuario</v>
          </cell>
          <cell r="F454" t="str">
            <v>MINAGRICULTURA</v>
          </cell>
          <cell r="G454" t="str">
            <v>Desarrollo e incentivos de bienes y servicios rurales</v>
          </cell>
          <cell r="H454">
            <v>4476</v>
          </cell>
          <cell r="I454" t="str">
            <v>Soluciones de vivienda rural entregadas</v>
          </cell>
          <cell r="J454" t="str">
            <v>Producto</v>
          </cell>
          <cell r="K454" t="str">
            <v>Sectorial</v>
          </cell>
          <cell r="L454" t="str">
            <v>SI</v>
          </cell>
          <cell r="M454" t="str">
            <v>SI</v>
          </cell>
          <cell r="N454" t="str">
            <v>NO</v>
          </cell>
          <cell r="O454" t="str">
            <v>SI</v>
          </cell>
          <cell r="P454" t="str">
            <v>Soluciones de vivienda rural</v>
          </cell>
          <cell r="Q454" t="str">
            <v>Mensual</v>
          </cell>
          <cell r="R454" t="str">
            <v>Acumulado</v>
          </cell>
          <cell r="S454">
            <v>49910</v>
          </cell>
          <cell r="T454">
            <v>15000</v>
          </cell>
          <cell r="U454">
            <v>18000</v>
          </cell>
          <cell r="V454">
            <v>20000</v>
          </cell>
          <cell r="W454">
            <v>22000</v>
          </cell>
          <cell r="X454">
            <v>75000</v>
          </cell>
          <cell r="Y454">
            <v>4059</v>
          </cell>
          <cell r="Z454">
            <v>22.55</v>
          </cell>
          <cell r="AA454">
            <v>22376</v>
          </cell>
          <cell r="AB454">
            <v>29.835000000000001</v>
          </cell>
          <cell r="AC454">
            <v>42490.208333333299</v>
          </cell>
          <cell r="AD454">
            <v>42501.441978437499</v>
          </cell>
          <cell r="AE454" t="str">
            <v>En lo corrido de 2016, el MADR a través del Banco Agrario, ha logrado entregar un total de 4.059 soluciones de vivienda de interés social rural en la zona rural dispersa de 19 departamentos del país (para población campesina y desplazada), a igual cantida</v>
          </cell>
          <cell r="AF454">
            <v>42490.208333333299</v>
          </cell>
          <cell r="AG454">
            <v>42501.441978275499</v>
          </cell>
          <cell r="AH454" t="str">
            <v>Héctor Julio Álvarez Rivero</v>
          </cell>
          <cell r="AI454" t="str">
            <v>hector.alvarez@minagricultura.gov.co</v>
          </cell>
          <cell r="AJ454">
            <v>12</v>
          </cell>
          <cell r="AK454">
            <v>42520.208333333299</v>
          </cell>
          <cell r="AL454">
            <v>-25</v>
          </cell>
        </row>
        <row r="455">
          <cell r="A455">
            <v>4491</v>
          </cell>
          <cell r="B455" t="str">
            <v>Todos por un Nuevo País</v>
          </cell>
          <cell r="C455" t="str">
            <v>Transformación del campo</v>
          </cell>
          <cell r="D455" t="str">
            <v>Cerrar las brechas urbano-rurales y sentar las bases para la movilidad social mediante la dotación de bienes públicos y servicios que apoyen el desarrollo humano de los pobladores rurales.</v>
          </cell>
          <cell r="E455" t="str">
            <v>Agropecuario</v>
          </cell>
          <cell r="F455" t="str">
            <v>MINAGRICULTURA</v>
          </cell>
          <cell r="G455" t="str">
            <v>Desarrollo e incentivos de bienes y servicios rurales</v>
          </cell>
          <cell r="H455">
            <v>4491</v>
          </cell>
          <cell r="I455" t="str">
            <v>Soluciones de vivienda rural entregadas a hogares víctimas</v>
          </cell>
          <cell r="J455" t="str">
            <v>Producto</v>
          </cell>
          <cell r="K455" t="str">
            <v>Sectorial</v>
          </cell>
          <cell r="L455" t="str">
            <v>SI</v>
          </cell>
          <cell r="M455" t="str">
            <v>SI</v>
          </cell>
          <cell r="N455" t="str">
            <v>NO</v>
          </cell>
          <cell r="O455" t="str">
            <v>SI</v>
          </cell>
          <cell r="P455" t="str">
            <v>Soluciones de vivienda rural</v>
          </cell>
          <cell r="Q455" t="str">
            <v>Mensual</v>
          </cell>
          <cell r="R455" t="str">
            <v>Acumulado</v>
          </cell>
          <cell r="S455">
            <v>5466</v>
          </cell>
          <cell r="T455">
            <v>3750</v>
          </cell>
          <cell r="U455">
            <v>4000</v>
          </cell>
          <cell r="V455">
            <v>4500</v>
          </cell>
          <cell r="W455">
            <v>5000</v>
          </cell>
          <cell r="X455">
            <v>17250</v>
          </cell>
          <cell r="Y455">
            <v>647</v>
          </cell>
          <cell r="Z455">
            <v>16.175000000000001</v>
          </cell>
          <cell r="AA455">
            <v>4853</v>
          </cell>
          <cell r="AB455">
            <v>28.132999999999999</v>
          </cell>
          <cell r="AC455">
            <v>42490.208333333299</v>
          </cell>
          <cell r="AD455">
            <v>42501.441071145797</v>
          </cell>
          <cell r="AE455" t="str">
            <v>En lo corrido de 2016, el MADR a través del Banco Agrario, ha logrado entregar 647 soluciones de vivienda de interés social rural en la zona rural dispersa de 14 departamentos del país, a igual cantidad de familias o hogares Víctimas del desplazamiento fo</v>
          </cell>
          <cell r="AF455">
            <v>42490.208333333299</v>
          </cell>
          <cell r="AG455">
            <v>42501.441070983798</v>
          </cell>
          <cell r="AH455" t="str">
            <v>Héctor Julio Álvarez Rivero</v>
          </cell>
          <cell r="AI455" t="str">
            <v>hector.alvarez@minagricultura.gov.co</v>
          </cell>
          <cell r="AJ455">
            <v>0</v>
          </cell>
          <cell r="AK455">
            <v>42520.208333333299</v>
          </cell>
          <cell r="AL455">
            <v>-13</v>
          </cell>
        </row>
        <row r="456">
          <cell r="A456">
            <v>5154</v>
          </cell>
          <cell r="B456" t="str">
            <v>Todos por un Nuevo País</v>
          </cell>
          <cell r="C456" t="str">
            <v>Transformación del campo</v>
          </cell>
          <cell r="D456" t="str">
            <v>Cerrar las brechas urbano-rurales y sentar las bases para la movilidad social mediante la dotación de bienes públicos y servicios que apoyen el desarrollo humano de los pobladores rurales.</v>
          </cell>
          <cell r="E456" t="str">
            <v>Agropecuario</v>
          </cell>
          <cell r="F456" t="str">
            <v>MINAGRICULTURA</v>
          </cell>
          <cell r="G456" t="str">
            <v>Desarrollo e incentivos de bienes y servicios rurales</v>
          </cell>
          <cell r="H456">
            <v>5154</v>
          </cell>
          <cell r="I456" t="str">
            <v>Jóvenes rurales con acceso a programas de educación superior en ciencias agropecuarias</v>
          </cell>
          <cell r="J456" t="str">
            <v>Producto</v>
          </cell>
          <cell r="K456" t="str">
            <v>Sectorial</v>
          </cell>
          <cell r="L456" t="str">
            <v>NO</v>
          </cell>
          <cell r="M456" t="str">
            <v>NO</v>
          </cell>
          <cell r="N456" t="str">
            <v>NO</v>
          </cell>
          <cell r="O456" t="str">
            <v>SI</v>
          </cell>
          <cell r="P456" t="str">
            <v>Jovenes</v>
          </cell>
          <cell r="Q456" t="str">
            <v>Semestral</v>
          </cell>
          <cell r="R456" t="str">
            <v>Acumulado</v>
          </cell>
          <cell r="S456">
            <v>2742</v>
          </cell>
          <cell r="T456">
            <v>2130</v>
          </cell>
          <cell r="U456">
            <v>2834</v>
          </cell>
          <cell r="V456">
            <v>2490</v>
          </cell>
          <cell r="W456">
            <v>2500</v>
          </cell>
          <cell r="X456">
            <v>9954</v>
          </cell>
          <cell r="Y456">
            <v>0</v>
          </cell>
          <cell r="Z456">
            <v>0</v>
          </cell>
          <cell r="AA456">
            <v>0</v>
          </cell>
          <cell r="AB456">
            <v>0</v>
          </cell>
          <cell r="AC456">
            <v>0</v>
          </cell>
          <cell r="AD456">
            <v>0</v>
          </cell>
          <cell r="AE456" t="str">
            <v>A la fecha de corte la meta se encuentra en cero jóvenes atendidos. Para la actual vigencia, la Estrategia se centra en favorecer a los jóvenes rurales de La Guajira, Cesar y Chocó. Según la naturaleza de la ficha el programa atenderá temas afines al sect</v>
          </cell>
          <cell r="AF456">
            <v>42490.208333333299</v>
          </cell>
          <cell r="AG456">
            <v>42501.440414432902</v>
          </cell>
          <cell r="AH456" t="str">
            <v>Héctor Julio Álvarez Rivero</v>
          </cell>
          <cell r="AI456" t="str">
            <v>hector.alvarez@minagricultura.gov.co</v>
          </cell>
          <cell r="AJ456">
            <v>60</v>
          </cell>
          <cell r="AK456">
            <v>0</v>
          </cell>
          <cell r="AL456">
            <v>0</v>
          </cell>
        </row>
        <row r="457">
          <cell r="A457">
            <v>4547</v>
          </cell>
          <cell r="B457" t="str">
            <v>Todos por un Nuevo País</v>
          </cell>
          <cell r="C457" t="str">
            <v>Transformación del campo</v>
          </cell>
          <cell r="D457" t="str">
            <v>Cerrar las brechas urbano-rurales y sentar las bases para la movilidad social mediante la dotación de bienes públicos y servicios que apoyen el desarrollo humano de los pobladores rurales.</v>
          </cell>
          <cell r="E457" t="str">
            <v>Planeación Nacional</v>
          </cell>
          <cell r="F457" t="str">
            <v>DNP</v>
          </cell>
          <cell r="G457" t="str">
            <v>Gestión de Bienes y Servicios para el Desarrollo Rural</v>
          </cell>
          <cell r="H457">
            <v>4547</v>
          </cell>
          <cell r="I457" t="str">
            <v>Deficit habitacional rural</v>
          </cell>
          <cell r="J457" t="str">
            <v>Resultado</v>
          </cell>
          <cell r="K457" t="str">
            <v>Sectorial</v>
          </cell>
          <cell r="L457" t="str">
            <v>SI</v>
          </cell>
          <cell r="M457" t="str">
            <v>NO</v>
          </cell>
          <cell r="N457" t="str">
            <v>NO</v>
          </cell>
          <cell r="O457" t="str">
            <v>SI</v>
          </cell>
          <cell r="P457" t="str">
            <v>Porcentaje</v>
          </cell>
          <cell r="Q457" t="str">
            <v>Anual</v>
          </cell>
          <cell r="R457" t="str">
            <v>Reducción</v>
          </cell>
          <cell r="S457">
            <v>59</v>
          </cell>
          <cell r="T457">
            <v>58.2</v>
          </cell>
          <cell r="U457">
            <v>57.1</v>
          </cell>
          <cell r="V457">
            <v>56</v>
          </cell>
          <cell r="W457">
            <v>54.9</v>
          </cell>
          <cell r="X457">
            <v>54.9</v>
          </cell>
          <cell r="Y457">
            <v>0</v>
          </cell>
          <cell r="Z457">
            <v>0</v>
          </cell>
          <cell r="AA457">
            <v>0</v>
          </cell>
          <cell r="AB457">
            <v>0</v>
          </cell>
          <cell r="AC457">
            <v>0</v>
          </cell>
          <cell r="AD457">
            <v>0</v>
          </cell>
          <cell r="AE457" t="str">
            <v>El cálculo del déficit habitacional rural se obtiene de la Encuesta Nacional de Calidad de Vida, la cual es publicada en el mes de marzo del siguiente año. Por esta razón, no es posible disponer de avance para el respectivo mes.</v>
          </cell>
          <cell r="AF457">
            <v>42490.208333333299</v>
          </cell>
          <cell r="AG457">
            <v>42502.476255439797</v>
          </cell>
          <cell r="AH457" t="str">
            <v>Diego Andrés Mora García</v>
          </cell>
          <cell r="AI457" t="str">
            <v>damora@dnp.gov.co</v>
          </cell>
          <cell r="AJ457">
            <v>120</v>
          </cell>
          <cell r="AK457">
            <v>0</v>
          </cell>
          <cell r="AL457">
            <v>0</v>
          </cell>
        </row>
        <row r="458">
          <cell r="A458">
            <v>4477</v>
          </cell>
          <cell r="B458" t="str">
            <v>Todos por un Nuevo País</v>
          </cell>
          <cell r="C458" t="str">
            <v>Transformación del campo</v>
          </cell>
          <cell r="D458" t="str">
            <v xml:space="preserve">Acelerar la salida de la pobreza y la ampliación de la clase media rural mediante una apuesta de inclusión productiva de los pobladores rurales. </v>
          </cell>
          <cell r="E458" t="str">
            <v>Agropecuario</v>
          </cell>
          <cell r="F458" t="str">
            <v>MINAGRICULTURA</v>
          </cell>
          <cell r="G458" t="str">
            <v>Fomento a proyectos productivos del sector agrícola</v>
          </cell>
          <cell r="H458">
            <v>4477</v>
          </cell>
          <cell r="I458" t="str">
            <v>Mecanismos de intervención integral en territorios rurales establecidos</v>
          </cell>
          <cell r="J458" t="str">
            <v>Producto</v>
          </cell>
          <cell r="K458" t="str">
            <v>Sectorial</v>
          </cell>
          <cell r="L458" t="str">
            <v>SI</v>
          </cell>
          <cell r="M458" t="str">
            <v>SI</v>
          </cell>
          <cell r="N458" t="str">
            <v>NO</v>
          </cell>
          <cell r="O458" t="str">
            <v>SI</v>
          </cell>
          <cell r="P458" t="str">
            <v>Programas</v>
          </cell>
          <cell r="Q458" t="str">
            <v>Semestral</v>
          </cell>
          <cell r="R458" t="str">
            <v>Acumulado</v>
          </cell>
          <cell r="S458">
            <v>2</v>
          </cell>
          <cell r="T458">
            <v>2</v>
          </cell>
          <cell r="U458">
            <v>1</v>
          </cell>
          <cell r="V458">
            <v>2</v>
          </cell>
          <cell r="W458">
            <v>1</v>
          </cell>
          <cell r="X458">
            <v>6</v>
          </cell>
          <cell r="Y458">
            <v>0</v>
          </cell>
          <cell r="Z458">
            <v>0</v>
          </cell>
          <cell r="AA458">
            <v>0</v>
          </cell>
          <cell r="AB458">
            <v>0</v>
          </cell>
          <cell r="AC458">
            <v>0</v>
          </cell>
          <cell r="AD458">
            <v>0</v>
          </cell>
          <cell r="AE458" t="str">
            <v xml:space="preserve">Se adelantan actividades pertenecientes a la caracterización de los seis (6) territorios, dicha caracterización hace parte de los Programas de Desarrollo Rural Integral con Enfoque Territorial -PDRET- </v>
          </cell>
          <cell r="AF458">
            <v>42490.208333333299</v>
          </cell>
          <cell r="AG458">
            <v>42501.430310219897</v>
          </cell>
          <cell r="AH458" t="str">
            <v>Fernando Puerto Chávez</v>
          </cell>
          <cell r="AI458" t="str">
            <v>fernando.puerto@minagricultura.gov.co</v>
          </cell>
          <cell r="AJ458">
            <v>5</v>
          </cell>
          <cell r="AK458">
            <v>0</v>
          </cell>
          <cell r="AL458">
            <v>0</v>
          </cell>
        </row>
        <row r="459">
          <cell r="A459">
            <v>4478</v>
          </cell>
          <cell r="B459" t="str">
            <v>Todos por un Nuevo País</v>
          </cell>
          <cell r="C459" t="str">
            <v>Transformación del campo</v>
          </cell>
          <cell r="D459" t="str">
            <v xml:space="preserve">Acelerar la salida de la pobreza y la ampliación de la clase media rural mediante una apuesta de inclusión productiva de los pobladores rurales. </v>
          </cell>
          <cell r="E459" t="str">
            <v>Agropecuario</v>
          </cell>
          <cell r="F459" t="str">
            <v>MINAGRICULTURA</v>
          </cell>
          <cell r="G459" t="str">
            <v>Fomento a proyectos productivos del sector agrícola</v>
          </cell>
          <cell r="H459">
            <v>4478</v>
          </cell>
          <cell r="I459" t="str">
            <v>Hogares con planes de negocio</v>
          </cell>
          <cell r="J459" t="str">
            <v>Producto</v>
          </cell>
          <cell r="K459" t="str">
            <v>Sectorial</v>
          </cell>
          <cell r="L459" t="str">
            <v>SI</v>
          </cell>
          <cell r="M459" t="str">
            <v>SI</v>
          </cell>
          <cell r="N459" t="str">
            <v>NO</v>
          </cell>
          <cell r="O459" t="str">
            <v>SI</v>
          </cell>
          <cell r="P459" t="str">
            <v>Hogares</v>
          </cell>
          <cell r="Q459" t="str">
            <v>Mensual</v>
          </cell>
          <cell r="R459" t="str">
            <v>Acumulado</v>
          </cell>
          <cell r="S459">
            <v>53718</v>
          </cell>
          <cell r="T459">
            <v>18000</v>
          </cell>
          <cell r="U459">
            <v>17871</v>
          </cell>
          <cell r="V459">
            <v>18100</v>
          </cell>
          <cell r="W459">
            <v>16029</v>
          </cell>
          <cell r="X459">
            <v>70000</v>
          </cell>
          <cell r="Y459">
            <v>10068</v>
          </cell>
          <cell r="Z459">
            <v>56.337000000000003</v>
          </cell>
          <cell r="AA459">
            <v>33553</v>
          </cell>
          <cell r="AB459">
            <v>47.933</v>
          </cell>
          <cell r="AC459">
            <v>42490.208333333299</v>
          </cell>
          <cell r="AD459">
            <v>42501.4483867245</v>
          </cell>
          <cell r="AE459" t="str">
            <v>En el mes de Abril, el Ministerio de Agricultura y Desarrollo Rural, realizó acciones e inversiones, que permitieron beneficiar 9.060 hogares con planes de negocio, en los departamentos de Amazonas, Atlantico, Bolivar, Cauca, Cordoba, La Guajira, Huila, M</v>
          </cell>
          <cell r="AF459">
            <v>42490.208333333299</v>
          </cell>
          <cell r="AG459">
            <v>42501.448386608798</v>
          </cell>
          <cell r="AH459" t="str">
            <v>Fernando Puerto Chávez</v>
          </cell>
          <cell r="AI459" t="str">
            <v>fernando.puerto@minagricultura.gov.co</v>
          </cell>
          <cell r="AJ459">
            <v>10</v>
          </cell>
          <cell r="AK459">
            <v>42520.208333333299</v>
          </cell>
          <cell r="AL459">
            <v>-23</v>
          </cell>
        </row>
        <row r="460">
          <cell r="A460">
            <v>4479</v>
          </cell>
          <cell r="B460" t="str">
            <v>Todos por un Nuevo País</v>
          </cell>
          <cell r="C460" t="str">
            <v>Transformación del campo</v>
          </cell>
          <cell r="D460" t="str">
            <v xml:space="preserve">Acelerar la salida de la pobreza y la ampliación de la clase media rural mediante una apuesta de inclusión productiva de los pobladores rurales. </v>
          </cell>
          <cell r="E460" t="str">
            <v>Agropecuario</v>
          </cell>
          <cell r="F460" t="str">
            <v>MINAGRICULTURA</v>
          </cell>
          <cell r="G460" t="str">
            <v>Fomento a proyectos productivos del sector agrícola</v>
          </cell>
          <cell r="H460">
            <v>4479</v>
          </cell>
          <cell r="I460" t="str">
            <v>Personas vinculadas a programas de asociatividad y desarrollo empresarial rural</v>
          </cell>
          <cell r="J460" t="str">
            <v>Producto</v>
          </cell>
          <cell r="K460" t="str">
            <v>Sectorial</v>
          </cell>
          <cell r="L460" t="str">
            <v>SI</v>
          </cell>
          <cell r="M460" t="str">
            <v>SI</v>
          </cell>
          <cell r="N460" t="str">
            <v>NO</v>
          </cell>
          <cell r="O460" t="str">
            <v>SI</v>
          </cell>
          <cell r="P460" t="str">
            <v>Personas</v>
          </cell>
          <cell r="Q460" t="str">
            <v>Trimestral</v>
          </cell>
          <cell r="R460" t="str">
            <v>Acumulado</v>
          </cell>
          <cell r="S460">
            <v>38895</v>
          </cell>
          <cell r="T460">
            <v>12117</v>
          </cell>
          <cell r="U460">
            <v>8246</v>
          </cell>
          <cell r="V460">
            <v>5091</v>
          </cell>
          <cell r="W460">
            <v>19546</v>
          </cell>
          <cell r="X460">
            <v>45000</v>
          </cell>
          <cell r="Y460">
            <v>0</v>
          </cell>
          <cell r="Z460">
            <v>0</v>
          </cell>
          <cell r="AA460">
            <v>28096</v>
          </cell>
          <cell r="AB460">
            <v>62.44</v>
          </cell>
          <cell r="AC460">
            <v>42460.208333333299</v>
          </cell>
          <cell r="AD460">
            <v>42468.615711423598</v>
          </cell>
          <cell r="AE460" t="str">
            <v>En el mes de Abril, se culminaron los ajustes a los términos de referencia de la nueva convocatoria a abrirse en el mes de Mayo de 2016 y la cual estará dirigida en los departamentos de Cauca, Nariño, Arauca, Norte de Santander, Cesar, La Guajira, Magdale</v>
          </cell>
          <cell r="AF460">
            <v>42490.208333333299</v>
          </cell>
          <cell r="AG460">
            <v>42501.429618599497</v>
          </cell>
          <cell r="AH460" t="str">
            <v>Fernando Puerto Chávez</v>
          </cell>
          <cell r="AI460" t="str">
            <v>fernando.puerto@minagricultura.gov.co</v>
          </cell>
          <cell r="AJ460">
            <v>15</v>
          </cell>
          <cell r="AK460">
            <v>42551.208333333299</v>
          </cell>
          <cell r="AL460">
            <v>-58</v>
          </cell>
        </row>
        <row r="461">
          <cell r="A461">
            <v>4481</v>
          </cell>
          <cell r="B461" t="str">
            <v>Todos por un Nuevo País</v>
          </cell>
          <cell r="C461" t="str">
            <v>Transformación del campo</v>
          </cell>
          <cell r="D461" t="str">
            <v xml:space="preserve">Impulsar la competitividad rural a través de la provisión de bienes y servicios sectoriales que permitan hacer de las actividades agropecuarias una fuente de riqueza para los productores del campo. </v>
          </cell>
          <cell r="E461" t="str">
            <v>Agropecuario</v>
          </cell>
          <cell r="F461" t="str">
            <v>MINAGRICULTURA</v>
          </cell>
          <cell r="G461" t="str">
            <v>Incentivos agropecuarios</v>
          </cell>
          <cell r="H461">
            <v>4481</v>
          </cell>
          <cell r="I461" t="str">
            <v>Capacidad de carga</v>
          </cell>
          <cell r="J461" t="str">
            <v>Resultado</v>
          </cell>
          <cell r="K461" t="str">
            <v>Sectorial</v>
          </cell>
          <cell r="L461" t="str">
            <v>SI</v>
          </cell>
          <cell r="M461" t="str">
            <v>NO</v>
          </cell>
          <cell r="N461" t="str">
            <v>NO</v>
          </cell>
          <cell r="O461" t="str">
            <v>SI</v>
          </cell>
          <cell r="P461" t="str">
            <v>Tasa</v>
          </cell>
          <cell r="Q461" t="str">
            <v>Anual</v>
          </cell>
          <cell r="R461" t="str">
            <v>Acumulado</v>
          </cell>
          <cell r="S461">
            <v>0.57999999999999996</v>
          </cell>
          <cell r="T461">
            <v>0.57999999999999996</v>
          </cell>
          <cell r="U461">
            <v>0.57999999999999996</v>
          </cell>
          <cell r="V461">
            <v>0.7</v>
          </cell>
          <cell r="W461">
            <v>0.8</v>
          </cell>
          <cell r="X461">
            <v>0.8</v>
          </cell>
          <cell r="Y461">
            <v>0</v>
          </cell>
          <cell r="Z461">
            <v>0</v>
          </cell>
          <cell r="AA461">
            <v>0</v>
          </cell>
          <cell r="AB461">
            <v>0</v>
          </cell>
          <cell r="AC461">
            <v>0</v>
          </cell>
          <cell r="AD461">
            <v>0</v>
          </cell>
          <cell r="AE461" t="str">
            <v>Se presento propuesta de encadenamiento a Presidencia de la República, con esto se busca la conformación de cluster ganaderos en los que trabajen de manera coordinada entre sectores público y privado para satisfacer cuota de exportación y de mercado nacio</v>
          </cell>
          <cell r="AF461">
            <v>42490.208333333299</v>
          </cell>
          <cell r="AG461">
            <v>42496.611283680599</v>
          </cell>
          <cell r="AH461" t="str">
            <v>Luis Humberto Guzman Vergara</v>
          </cell>
          <cell r="AI461" t="str">
            <v>luis.guzman@minagricultura.gov.co</v>
          </cell>
          <cell r="AJ461">
            <v>0</v>
          </cell>
          <cell r="AK461">
            <v>0</v>
          </cell>
          <cell r="AL461">
            <v>0</v>
          </cell>
        </row>
        <row r="462">
          <cell r="A462">
            <v>4554</v>
          </cell>
          <cell r="B462" t="str">
            <v>Todos por un Nuevo País</v>
          </cell>
          <cell r="C462" t="str">
            <v>Seguridad, justicia y democracia para la construcción de paz</v>
          </cell>
          <cell r="D462" t="str">
            <v>Proveer Seguridad y Defensa en el Territorio Nacional</v>
          </cell>
          <cell r="E462" t="str">
            <v>Defensa</v>
          </cell>
          <cell r="F462" t="str">
            <v>MINDEFENSA</v>
          </cell>
          <cell r="G462" t="str">
            <v>Operaciones militares</v>
          </cell>
          <cell r="H462">
            <v>4554</v>
          </cell>
          <cell r="I462" t="str">
            <v>Secuestro total (simple y extorsivo)</v>
          </cell>
          <cell r="J462" t="str">
            <v>Resultado</v>
          </cell>
          <cell r="K462" t="str">
            <v>Sectorial</v>
          </cell>
          <cell r="L462" t="str">
            <v>SI</v>
          </cell>
          <cell r="M462" t="str">
            <v>NO</v>
          </cell>
          <cell r="N462" t="str">
            <v>NO</v>
          </cell>
          <cell r="O462" t="str">
            <v>SI</v>
          </cell>
          <cell r="P462" t="str">
            <v>Casos</v>
          </cell>
          <cell r="Q462" t="str">
            <v>Mensual</v>
          </cell>
          <cell r="R462" t="str">
            <v>Reducción anual</v>
          </cell>
          <cell r="S462">
            <v>288</v>
          </cell>
          <cell r="T462">
            <v>277</v>
          </cell>
          <cell r="U462">
            <v>253</v>
          </cell>
          <cell r="V462">
            <v>207</v>
          </cell>
          <cell r="W462">
            <v>140</v>
          </cell>
          <cell r="X462">
            <v>140</v>
          </cell>
          <cell r="Y462">
            <v>45</v>
          </cell>
          <cell r="Z462">
            <v>100</v>
          </cell>
          <cell r="AA462">
            <v>45</v>
          </cell>
          <cell r="AB462">
            <v>72.97</v>
          </cell>
          <cell r="AC462">
            <v>42460.208333333299</v>
          </cell>
          <cell r="AD462">
            <v>42495.634085451398</v>
          </cell>
          <cell r="AE462" t="str">
            <v>Fuente Ministerio de Defensa Nacional</v>
          </cell>
          <cell r="AF462">
            <v>42460.208333333299</v>
          </cell>
          <cell r="AG462">
            <v>42495.634085300902</v>
          </cell>
          <cell r="AH462" t="str">
            <v>Andrea Milena Tami López</v>
          </cell>
          <cell r="AI462" t="str">
            <v>Andrea.tami@mindefensa.gov.co</v>
          </cell>
          <cell r="AJ462">
            <v>30</v>
          </cell>
          <cell r="AK462">
            <v>42490.208333333299</v>
          </cell>
          <cell r="AL462">
            <v>-13</v>
          </cell>
        </row>
        <row r="463">
          <cell r="A463">
            <v>4555</v>
          </cell>
          <cell r="B463" t="str">
            <v>Todos por un Nuevo País</v>
          </cell>
          <cell r="C463" t="str">
            <v>Seguridad, justicia y democracia para la construcción de paz</v>
          </cell>
          <cell r="D463" t="str">
            <v>Proveer Seguridad y Defensa en el Territorio Nacional</v>
          </cell>
          <cell r="E463" t="str">
            <v>Defensa</v>
          </cell>
          <cell r="F463" t="str">
            <v>MINDEFENSA</v>
          </cell>
          <cell r="G463" t="str">
            <v>Operaciones militares</v>
          </cell>
          <cell r="H463">
            <v>4555</v>
          </cell>
          <cell r="I463" t="str">
            <v>Tasa de extorsión por 100.000 habitantes</v>
          </cell>
          <cell r="J463" t="str">
            <v>Resultado</v>
          </cell>
          <cell r="K463" t="str">
            <v>Sectorial</v>
          </cell>
          <cell r="L463" t="str">
            <v>SI</v>
          </cell>
          <cell r="M463" t="str">
            <v>NO</v>
          </cell>
          <cell r="N463" t="str">
            <v>NO</v>
          </cell>
          <cell r="O463" t="str">
            <v>SI</v>
          </cell>
          <cell r="P463" t="str">
            <v>Tasa</v>
          </cell>
          <cell r="Q463" t="str">
            <v>Mensual</v>
          </cell>
          <cell r="R463" t="str">
            <v>Reducción anual</v>
          </cell>
          <cell r="S463">
            <v>10.3</v>
          </cell>
          <cell r="T463">
            <v>10</v>
          </cell>
          <cell r="U463">
            <v>9.8000000000000007</v>
          </cell>
          <cell r="V463">
            <v>9.6</v>
          </cell>
          <cell r="W463">
            <v>9.4</v>
          </cell>
          <cell r="X463">
            <v>9.4</v>
          </cell>
          <cell r="Y463">
            <v>2.2999999999999998</v>
          </cell>
          <cell r="Z463">
            <v>100</v>
          </cell>
          <cell r="AA463">
            <v>2.2999999999999998</v>
          </cell>
          <cell r="AB463">
            <v>100</v>
          </cell>
          <cell r="AC463">
            <v>42460.208333333299</v>
          </cell>
          <cell r="AD463">
            <v>42495.633129513903</v>
          </cell>
          <cell r="AE463" t="str">
            <v>Fuente Ministerio de Defensa</v>
          </cell>
          <cell r="AF463">
            <v>42460.208333333299</v>
          </cell>
          <cell r="AG463">
            <v>42495.633129363399</v>
          </cell>
          <cell r="AH463" t="str">
            <v>Andrea Milena Tami López</v>
          </cell>
          <cell r="AI463" t="str">
            <v>Andrea.tami@mindefensa.gov.co</v>
          </cell>
          <cell r="AJ463">
            <v>30</v>
          </cell>
          <cell r="AK463">
            <v>42490.208333333299</v>
          </cell>
          <cell r="AL463">
            <v>-13</v>
          </cell>
        </row>
        <row r="464">
          <cell r="A464">
            <v>4558</v>
          </cell>
          <cell r="B464" t="str">
            <v>Todos por un Nuevo País</v>
          </cell>
          <cell r="C464" t="str">
            <v>Seguridad, justicia y democracia para la construcción de paz</v>
          </cell>
          <cell r="D464" t="str">
            <v>Proveer Seguridad y Defensa en el Territorio Nacional</v>
          </cell>
          <cell r="E464" t="str">
            <v>Defensa</v>
          </cell>
          <cell r="F464" t="str">
            <v>MINDEFENSA</v>
          </cell>
          <cell r="G464" t="str">
            <v>Operaciones militares</v>
          </cell>
          <cell r="H464">
            <v>4558</v>
          </cell>
          <cell r="I464" t="str">
            <v>Atentados contra la infraestructura eléctrica</v>
          </cell>
          <cell r="J464" t="str">
            <v>Resultado</v>
          </cell>
          <cell r="K464" t="str">
            <v>Sectorial</v>
          </cell>
          <cell r="L464" t="str">
            <v>SI</v>
          </cell>
          <cell r="M464" t="str">
            <v>NO</v>
          </cell>
          <cell r="N464" t="str">
            <v>NO</v>
          </cell>
          <cell r="O464" t="str">
            <v>SI</v>
          </cell>
          <cell r="P464" t="str">
            <v>Número</v>
          </cell>
          <cell r="Q464" t="str">
            <v>Mensual</v>
          </cell>
          <cell r="R464" t="str">
            <v>Reducción anual</v>
          </cell>
          <cell r="S464">
            <v>40</v>
          </cell>
          <cell r="T464">
            <v>20</v>
          </cell>
          <cell r="U464">
            <v>15</v>
          </cell>
          <cell r="V464">
            <v>10</v>
          </cell>
          <cell r="W464">
            <v>10</v>
          </cell>
          <cell r="X464">
            <v>10</v>
          </cell>
          <cell r="Y464">
            <v>9</v>
          </cell>
          <cell r="Z464">
            <v>16</v>
          </cell>
          <cell r="AA464">
            <v>9</v>
          </cell>
          <cell r="AB464">
            <v>13.33</v>
          </cell>
          <cell r="AC464">
            <v>42460.208333333299</v>
          </cell>
          <cell r="AD464">
            <v>42495.6327886574</v>
          </cell>
          <cell r="AE464" t="str">
            <v>Fuente Ministerio de Defensa</v>
          </cell>
          <cell r="AF464">
            <v>42460.208333333299</v>
          </cell>
          <cell r="AG464">
            <v>42495.632788541698</v>
          </cell>
          <cell r="AH464" t="str">
            <v>Andrea Milena Tami López</v>
          </cell>
          <cell r="AI464" t="str">
            <v>Andrea.tami@mindefensa.gov.co</v>
          </cell>
          <cell r="AJ464">
            <v>30</v>
          </cell>
          <cell r="AK464">
            <v>42490.208333333299</v>
          </cell>
          <cell r="AL464">
            <v>-13</v>
          </cell>
        </row>
        <row r="465">
          <cell r="A465">
            <v>4559</v>
          </cell>
          <cell r="B465" t="str">
            <v>Todos por un Nuevo País</v>
          </cell>
          <cell r="C465" t="str">
            <v>Seguridad, justicia y democracia para la construcción de paz</v>
          </cell>
          <cell r="D465" t="str">
            <v>Proveer Seguridad y Defensa en el Territorio Nacional</v>
          </cell>
          <cell r="E465" t="str">
            <v>Defensa</v>
          </cell>
          <cell r="F465" t="str">
            <v>MINDEFENSA</v>
          </cell>
          <cell r="G465" t="str">
            <v>Operaciones militares</v>
          </cell>
          <cell r="H465">
            <v>4559</v>
          </cell>
          <cell r="I465" t="str">
            <v>Atentados contra oleoductos</v>
          </cell>
          <cell r="J465" t="str">
            <v>Resultado</v>
          </cell>
          <cell r="K465" t="str">
            <v>Sectorial</v>
          </cell>
          <cell r="L465" t="str">
            <v>SI</v>
          </cell>
          <cell r="M465" t="str">
            <v>NO</v>
          </cell>
          <cell r="N465" t="str">
            <v>NO</v>
          </cell>
          <cell r="O465" t="str">
            <v>SI</v>
          </cell>
          <cell r="P465" t="str">
            <v>Número</v>
          </cell>
          <cell r="Q465" t="str">
            <v>Mensual</v>
          </cell>
          <cell r="R465" t="str">
            <v>Reducción anual</v>
          </cell>
          <cell r="S465">
            <v>141</v>
          </cell>
          <cell r="T465">
            <v>76.14</v>
          </cell>
          <cell r="U465">
            <v>41.116</v>
          </cell>
          <cell r="V465">
            <v>22.202000000000002</v>
          </cell>
          <cell r="W465">
            <v>11.989000000000001</v>
          </cell>
          <cell r="X465">
            <v>12</v>
          </cell>
          <cell r="Y465">
            <v>13</v>
          </cell>
          <cell r="Z465">
            <v>89.1</v>
          </cell>
          <cell r="AA465">
            <v>13</v>
          </cell>
          <cell r="AB465">
            <v>68.989999999999995</v>
          </cell>
          <cell r="AC465">
            <v>42460.208333333299</v>
          </cell>
          <cell r="AD465">
            <v>42495.632019791701</v>
          </cell>
          <cell r="AE465" t="str">
            <v>Fuente Ministerio de Defensa.</v>
          </cell>
          <cell r="AF465">
            <v>42460.208333333299</v>
          </cell>
          <cell r="AG465">
            <v>42495.632013113398</v>
          </cell>
          <cell r="AH465" t="str">
            <v>Andrea Milena Tami López</v>
          </cell>
          <cell r="AI465" t="str">
            <v>Andrea.tami@mindefensa.gov.co</v>
          </cell>
          <cell r="AJ465">
            <v>30</v>
          </cell>
          <cell r="AK465">
            <v>42490.208333333299</v>
          </cell>
          <cell r="AL465">
            <v>-13</v>
          </cell>
        </row>
        <row r="466">
          <cell r="A466">
            <v>4560</v>
          </cell>
          <cell r="B466" t="str">
            <v>Todos por un Nuevo País</v>
          </cell>
          <cell r="C466" t="str">
            <v>Seguridad, justicia y democracia para la construcción de paz</v>
          </cell>
          <cell r="D466" t="str">
            <v>Proveer Seguridad y Defensa en el Territorio Nacional</v>
          </cell>
          <cell r="E466" t="str">
            <v>Defensa</v>
          </cell>
          <cell r="F466" t="str">
            <v>MINDEFENSA</v>
          </cell>
          <cell r="G466" t="str">
            <v>Operaciones militares</v>
          </cell>
          <cell r="H466">
            <v>4560</v>
          </cell>
          <cell r="I466" t="str">
            <v>Atentados contra infraestructura vial</v>
          </cell>
          <cell r="J466" t="str">
            <v>Resultado</v>
          </cell>
          <cell r="K466" t="str">
            <v>Sectorial</v>
          </cell>
          <cell r="L466" t="str">
            <v>SI</v>
          </cell>
          <cell r="M466" t="str">
            <v>NO</v>
          </cell>
          <cell r="N466" t="str">
            <v>NO</v>
          </cell>
          <cell r="O466" t="str">
            <v>SI</v>
          </cell>
          <cell r="P466" t="str">
            <v>Número</v>
          </cell>
          <cell r="Q466" t="str">
            <v>Mensual</v>
          </cell>
          <cell r="R466" t="str">
            <v>Reducción anual</v>
          </cell>
          <cell r="S466">
            <v>27</v>
          </cell>
          <cell r="T466">
            <v>24</v>
          </cell>
          <cell r="U466">
            <v>20</v>
          </cell>
          <cell r="V466">
            <v>17</v>
          </cell>
          <cell r="W466">
            <v>15</v>
          </cell>
          <cell r="X466">
            <v>15</v>
          </cell>
          <cell r="Y466">
            <v>3</v>
          </cell>
          <cell r="Z466">
            <v>100</v>
          </cell>
          <cell r="AA466">
            <v>3</v>
          </cell>
          <cell r="AB466">
            <v>100</v>
          </cell>
          <cell r="AC466">
            <v>42460.208333333299</v>
          </cell>
          <cell r="AD466">
            <v>42495.631842905103</v>
          </cell>
          <cell r="AE466" t="str">
            <v>Fuente Policía Nacional</v>
          </cell>
          <cell r="AF466">
            <v>42460.208333333299</v>
          </cell>
          <cell r="AG466">
            <v>42495.631842789298</v>
          </cell>
          <cell r="AH466" t="str">
            <v>Andrea Milena Tami López</v>
          </cell>
          <cell r="AI466" t="str">
            <v>Andrea.tami@mindefensa.gov.co</v>
          </cell>
          <cell r="AJ466">
            <v>30</v>
          </cell>
          <cell r="AK466">
            <v>42490.208333333299</v>
          </cell>
          <cell r="AL466">
            <v>-13</v>
          </cell>
        </row>
        <row r="467">
          <cell r="A467">
            <v>4562</v>
          </cell>
          <cell r="B467" t="str">
            <v>Todos por un Nuevo País</v>
          </cell>
          <cell r="C467" t="str">
            <v>Seguridad, justicia y democracia para la construcción de paz</v>
          </cell>
          <cell r="D467" t="str">
            <v>Proveer Seguridad y Defensa en el Territorio Nacional</v>
          </cell>
          <cell r="E467" t="str">
            <v>Defensa</v>
          </cell>
          <cell r="F467" t="str">
            <v>MINDEFENSA</v>
          </cell>
          <cell r="G467" t="str">
            <v>Operaciones militares</v>
          </cell>
          <cell r="H467">
            <v>4562</v>
          </cell>
          <cell r="I467" t="str">
            <v>Minas intervenidas</v>
          </cell>
          <cell r="J467" t="str">
            <v>Resultado</v>
          </cell>
          <cell r="K467" t="str">
            <v>Sectorial</v>
          </cell>
          <cell r="L467" t="str">
            <v>SI</v>
          </cell>
          <cell r="M467" t="str">
            <v>NO</v>
          </cell>
          <cell r="N467" t="str">
            <v>NO</v>
          </cell>
          <cell r="O467" t="str">
            <v>SI</v>
          </cell>
          <cell r="P467" t="str">
            <v>Número</v>
          </cell>
          <cell r="Q467" t="str">
            <v>Trimestral</v>
          </cell>
          <cell r="R467" t="str">
            <v>Acumulado</v>
          </cell>
          <cell r="S467">
            <v>2181</v>
          </cell>
          <cell r="T467">
            <v>682</v>
          </cell>
          <cell r="U467">
            <v>703</v>
          </cell>
          <cell r="V467">
            <v>717</v>
          </cell>
          <cell r="W467">
            <v>724</v>
          </cell>
          <cell r="X467">
            <v>2826</v>
          </cell>
          <cell r="Y467">
            <v>901</v>
          </cell>
          <cell r="Z467">
            <v>100</v>
          </cell>
          <cell r="AA467">
            <v>2832</v>
          </cell>
          <cell r="AB467">
            <v>100</v>
          </cell>
          <cell r="AC467">
            <v>42460.208333333299</v>
          </cell>
          <cell r="AD467">
            <v>42495.631604317103</v>
          </cell>
          <cell r="AE467" t="str">
            <v>Fuente Policía Nacional</v>
          </cell>
          <cell r="AF467">
            <v>42460.208333333299</v>
          </cell>
          <cell r="AG467">
            <v>42495.6316042014</v>
          </cell>
          <cell r="AH467" t="str">
            <v>Andrea Milena Tami López</v>
          </cell>
          <cell r="AI467" t="str">
            <v>Andrea.tami@mindefensa.gov.co</v>
          </cell>
          <cell r="AJ467">
            <v>30</v>
          </cell>
          <cell r="AK467">
            <v>42551.208333333299</v>
          </cell>
          <cell r="AL467">
            <v>-73</v>
          </cell>
        </row>
        <row r="468">
          <cell r="A468">
            <v>4569</v>
          </cell>
          <cell r="B468" t="str">
            <v>Todos por un Nuevo País</v>
          </cell>
          <cell r="C468" t="str">
            <v>Seguridad, justicia y democracia para la construcción de paz</v>
          </cell>
          <cell r="D468" t="str">
            <v>Proveer Seguridad y Defensa en el Territorio Nacional</v>
          </cell>
          <cell r="E468" t="str">
            <v>Defensa</v>
          </cell>
          <cell r="F468" t="str">
            <v>MINDEFENSA</v>
          </cell>
          <cell r="G468" t="str">
            <v>Operaciones militares</v>
          </cell>
          <cell r="H468">
            <v>4569</v>
          </cell>
          <cell r="I468" t="str">
            <v>Hectáreas de cultivos de coca existente</v>
          </cell>
          <cell r="J468" t="str">
            <v>Resultado</v>
          </cell>
          <cell r="K468" t="str">
            <v>Sectorial</v>
          </cell>
          <cell r="L468" t="str">
            <v>SI</v>
          </cell>
          <cell r="M468" t="str">
            <v>NO</v>
          </cell>
          <cell r="N468" t="str">
            <v>NO</v>
          </cell>
          <cell r="O468" t="str">
            <v>SI</v>
          </cell>
          <cell r="P468" t="str">
            <v>Hectáreas</v>
          </cell>
          <cell r="Q468" t="str">
            <v>Anual</v>
          </cell>
          <cell r="R468" t="str">
            <v>Reducción anual</v>
          </cell>
          <cell r="S468">
            <v>69000</v>
          </cell>
          <cell r="T468">
            <v>55000</v>
          </cell>
          <cell r="U468">
            <v>45000</v>
          </cell>
          <cell r="V468">
            <v>35000</v>
          </cell>
          <cell r="W468">
            <v>25000</v>
          </cell>
          <cell r="X468">
            <v>25000</v>
          </cell>
          <cell r="Y468">
            <v>0</v>
          </cell>
          <cell r="Z468">
            <v>0</v>
          </cell>
          <cell r="AA468">
            <v>0</v>
          </cell>
          <cell r="AB468">
            <v>0</v>
          </cell>
          <cell r="AC468">
            <v>0</v>
          </cell>
          <cell r="AD468">
            <v>0</v>
          </cell>
          <cell r="AE468" t="str">
            <v>Fuente: SIMCI. el Monitoreo de Cultivo de Coca se publica anualmente y presenta un rezago de 6 meses, por lo tanto el dato de hlas hectáreas de cultivos de coca existentes se reportará una vez el SIMCI publique el reporte correspondiente al cierre de la v</v>
          </cell>
          <cell r="AF468">
            <v>42460.208333333299</v>
          </cell>
          <cell r="AG468">
            <v>42495.630732291698</v>
          </cell>
          <cell r="AH468" t="str">
            <v>Andrea Milena Tami López</v>
          </cell>
          <cell r="AI468" t="str">
            <v>Andrea.tami@mindefensa.gov.co</v>
          </cell>
          <cell r="AJ468">
            <v>180</v>
          </cell>
          <cell r="AK468">
            <v>0</v>
          </cell>
          <cell r="AL468">
            <v>0</v>
          </cell>
        </row>
        <row r="469">
          <cell r="A469">
            <v>4550</v>
          </cell>
          <cell r="B469" t="str">
            <v>Todos por un Nuevo País</v>
          </cell>
          <cell r="C469" t="str">
            <v>Seguridad, justicia y democracia para la construcción de paz</v>
          </cell>
          <cell r="D469" t="str">
            <v>Proveer Seguridad y Defensa en el Territorio Nacional</v>
          </cell>
          <cell r="E469" t="str">
            <v>Defensa</v>
          </cell>
          <cell r="F469" t="str">
            <v>MINDEFENSA</v>
          </cell>
          <cell r="G469" t="str">
            <v>Operaciones policiales</v>
          </cell>
          <cell r="H469">
            <v>4550</v>
          </cell>
          <cell r="I469" t="str">
            <v>Tasa de hurto a personas por 100 mil habitantes</v>
          </cell>
          <cell r="J469" t="str">
            <v>Resultado</v>
          </cell>
          <cell r="K469" t="str">
            <v>Sectorial</v>
          </cell>
          <cell r="L469" t="str">
            <v>SI</v>
          </cell>
          <cell r="M469" t="str">
            <v>NO</v>
          </cell>
          <cell r="N469" t="str">
            <v>NO</v>
          </cell>
          <cell r="O469" t="str">
            <v>SI</v>
          </cell>
          <cell r="P469" t="str">
            <v>Tasa</v>
          </cell>
          <cell r="Q469" t="str">
            <v>Mensual</v>
          </cell>
          <cell r="R469" t="str">
            <v>Reducción anual</v>
          </cell>
          <cell r="S469">
            <v>196</v>
          </cell>
          <cell r="T469">
            <v>193</v>
          </cell>
          <cell r="U469">
            <v>146</v>
          </cell>
          <cell r="V469">
            <v>110</v>
          </cell>
          <cell r="W469">
            <v>83</v>
          </cell>
          <cell r="X469">
            <v>83</v>
          </cell>
          <cell r="Y469">
            <v>49.6</v>
          </cell>
          <cell r="Z469">
            <v>0</v>
          </cell>
          <cell r="AA469">
            <v>49.6</v>
          </cell>
          <cell r="AB469">
            <v>0</v>
          </cell>
          <cell r="AC469">
            <v>42460.208333333299</v>
          </cell>
          <cell r="AD469">
            <v>42495.629174768503</v>
          </cell>
          <cell r="AE469" t="str">
            <v>Fuente Policía Nacional</v>
          </cell>
          <cell r="AF469">
            <v>42460.208333333299</v>
          </cell>
          <cell r="AG469">
            <v>42495.629174618101</v>
          </cell>
          <cell r="AH469" t="str">
            <v>Andrea Milena Tami López</v>
          </cell>
          <cell r="AI469" t="str">
            <v>Andrea.tami@mindefensa.gov.co</v>
          </cell>
          <cell r="AJ469">
            <v>30</v>
          </cell>
          <cell r="AK469">
            <v>42490.208333333299</v>
          </cell>
          <cell r="AL469">
            <v>-13</v>
          </cell>
        </row>
        <row r="470">
          <cell r="A470">
            <v>4551</v>
          </cell>
          <cell r="B470" t="str">
            <v>Todos por un Nuevo País</v>
          </cell>
          <cell r="C470" t="str">
            <v>Seguridad, justicia y democracia para la construcción de paz</v>
          </cell>
          <cell r="D470" t="str">
            <v>Proveer Seguridad y Defensa en el Territorio Nacional</v>
          </cell>
          <cell r="E470" t="str">
            <v>Defensa</v>
          </cell>
          <cell r="F470" t="str">
            <v>MINDEFENSA</v>
          </cell>
          <cell r="G470" t="str">
            <v>Operaciones policiales</v>
          </cell>
          <cell r="H470">
            <v>4551</v>
          </cell>
          <cell r="I470" t="str">
            <v>Hurto a residencias</v>
          </cell>
          <cell r="J470" t="str">
            <v>Resultado</v>
          </cell>
          <cell r="K470" t="str">
            <v>Sectorial</v>
          </cell>
          <cell r="L470" t="str">
            <v>SI</v>
          </cell>
          <cell r="M470" t="str">
            <v>NO</v>
          </cell>
          <cell r="N470" t="str">
            <v>NO</v>
          </cell>
          <cell r="O470" t="str">
            <v>SI</v>
          </cell>
          <cell r="P470" t="str">
            <v>Casos</v>
          </cell>
          <cell r="Q470" t="str">
            <v>Mensual</v>
          </cell>
          <cell r="R470" t="str">
            <v>Reducción anual</v>
          </cell>
          <cell r="S470">
            <v>20265</v>
          </cell>
          <cell r="T470">
            <v>19252</v>
          </cell>
          <cell r="U470">
            <v>17635</v>
          </cell>
          <cell r="V470">
            <v>16154</v>
          </cell>
          <cell r="W470">
            <v>14802</v>
          </cell>
          <cell r="X470">
            <v>14802</v>
          </cell>
          <cell r="Y470">
            <v>5018</v>
          </cell>
          <cell r="Z470">
            <v>7.34</v>
          </cell>
          <cell r="AA470">
            <v>5018</v>
          </cell>
          <cell r="AB470">
            <v>3.53</v>
          </cell>
          <cell r="AC470">
            <v>42460.208333333299</v>
          </cell>
          <cell r="AD470">
            <v>42495.629016701401</v>
          </cell>
          <cell r="AE470" t="str">
            <v>Fuente Policía Nacional</v>
          </cell>
          <cell r="AF470">
            <v>42460.208333333299</v>
          </cell>
          <cell r="AG470">
            <v>42495.629016550898</v>
          </cell>
          <cell r="AH470" t="str">
            <v>Andrea Milena Tami López</v>
          </cell>
          <cell r="AI470" t="str">
            <v>Andrea.tami@mindefensa.gov.co</v>
          </cell>
          <cell r="AJ470">
            <v>30</v>
          </cell>
          <cell r="AK470">
            <v>42490.208333333299</v>
          </cell>
          <cell r="AL470">
            <v>-13</v>
          </cell>
        </row>
        <row r="471">
          <cell r="A471">
            <v>4552</v>
          </cell>
          <cell r="B471" t="str">
            <v>Todos por un Nuevo País</v>
          </cell>
          <cell r="C471" t="str">
            <v>Seguridad, justicia y democracia para la construcción de paz</v>
          </cell>
          <cell r="D471" t="str">
            <v>Proveer Seguridad y Defensa en el Territorio Nacional</v>
          </cell>
          <cell r="E471" t="str">
            <v>Defensa</v>
          </cell>
          <cell r="F471" t="str">
            <v>MINDEFENSA</v>
          </cell>
          <cell r="G471" t="str">
            <v>Operaciones policiales</v>
          </cell>
          <cell r="H471">
            <v>4552</v>
          </cell>
          <cell r="I471" t="str">
            <v>Hurto a comercio</v>
          </cell>
          <cell r="J471" t="str">
            <v>Resultado</v>
          </cell>
          <cell r="K471" t="str">
            <v>Sectorial</v>
          </cell>
          <cell r="L471" t="str">
            <v>SI</v>
          </cell>
          <cell r="M471" t="str">
            <v>NO</v>
          </cell>
          <cell r="N471" t="str">
            <v>NO</v>
          </cell>
          <cell r="O471" t="str">
            <v>SI</v>
          </cell>
          <cell r="P471" t="str">
            <v>Casos</v>
          </cell>
          <cell r="Q471" t="str">
            <v>Mensual</v>
          </cell>
          <cell r="R471" t="str">
            <v>Reducción anual</v>
          </cell>
          <cell r="S471">
            <v>21279</v>
          </cell>
          <cell r="T471">
            <v>21066</v>
          </cell>
          <cell r="U471">
            <v>17969</v>
          </cell>
          <cell r="V471">
            <v>15328</v>
          </cell>
          <cell r="W471">
            <v>13097</v>
          </cell>
          <cell r="X471">
            <v>13097</v>
          </cell>
          <cell r="Y471">
            <v>4882</v>
          </cell>
          <cell r="Z471">
            <v>52.9</v>
          </cell>
          <cell r="AA471">
            <v>4882</v>
          </cell>
          <cell r="AB471">
            <v>21.4</v>
          </cell>
          <cell r="AC471">
            <v>42460.208333333299</v>
          </cell>
          <cell r="AD471">
            <v>42495.628862500002</v>
          </cell>
          <cell r="AE471" t="str">
            <v>Fuente Policía Nacional</v>
          </cell>
          <cell r="AF471">
            <v>42460.208333333299</v>
          </cell>
          <cell r="AG471">
            <v>42495.628857025498</v>
          </cell>
          <cell r="AH471" t="str">
            <v>Andrea Milena Tami López</v>
          </cell>
          <cell r="AI471" t="str">
            <v>Andrea.tami@mindefensa.gov.co</v>
          </cell>
          <cell r="AJ471">
            <v>30</v>
          </cell>
          <cell r="AK471">
            <v>42490.208333333299</v>
          </cell>
          <cell r="AL471">
            <v>-13</v>
          </cell>
        </row>
        <row r="472">
          <cell r="A472">
            <v>4553</v>
          </cell>
          <cell r="B472" t="str">
            <v>Todos por un Nuevo País</v>
          </cell>
          <cell r="C472" t="str">
            <v>Seguridad, justicia y democracia para la construcción de paz</v>
          </cell>
          <cell r="D472" t="str">
            <v>Proveer Seguridad y Defensa en el Territorio Nacional</v>
          </cell>
          <cell r="E472" t="str">
            <v>Defensa</v>
          </cell>
          <cell r="F472" t="str">
            <v>MINDEFENSA</v>
          </cell>
          <cell r="G472" t="str">
            <v>Operaciones policiales</v>
          </cell>
          <cell r="H472">
            <v>4553</v>
          </cell>
          <cell r="I472" t="str">
            <v>Hurto a entidades financieras</v>
          </cell>
          <cell r="J472" t="str">
            <v>Resultado</v>
          </cell>
          <cell r="K472" t="str">
            <v>Sectorial</v>
          </cell>
          <cell r="L472" t="str">
            <v>SI</v>
          </cell>
          <cell r="M472" t="str">
            <v>NO</v>
          </cell>
          <cell r="N472" t="str">
            <v>NO</v>
          </cell>
          <cell r="O472" t="str">
            <v>SI</v>
          </cell>
          <cell r="P472" t="str">
            <v>Casos</v>
          </cell>
          <cell r="Q472" t="str">
            <v>Mensual</v>
          </cell>
          <cell r="R472" t="str">
            <v>Reducción anual</v>
          </cell>
          <cell r="S472">
            <v>106</v>
          </cell>
          <cell r="T472">
            <v>104</v>
          </cell>
          <cell r="U472">
            <v>91</v>
          </cell>
          <cell r="V472">
            <v>80</v>
          </cell>
          <cell r="W472">
            <v>70</v>
          </cell>
          <cell r="X472">
            <v>70</v>
          </cell>
          <cell r="Y472">
            <v>33</v>
          </cell>
          <cell r="Z472">
            <v>0</v>
          </cell>
          <cell r="AA472">
            <v>33</v>
          </cell>
          <cell r="AB472">
            <v>0</v>
          </cell>
          <cell r="AC472">
            <v>42460.208333333299</v>
          </cell>
          <cell r="AD472">
            <v>42495.624082488401</v>
          </cell>
          <cell r="AE472" t="str">
            <v>Fuente Policía Nacional</v>
          </cell>
          <cell r="AF472">
            <v>42460.208333333299</v>
          </cell>
          <cell r="AG472">
            <v>42495.624082372698</v>
          </cell>
          <cell r="AH472" t="str">
            <v>Andrea Milena Tami López</v>
          </cell>
          <cell r="AI472" t="str">
            <v>Andrea.tami@mindefensa.gov.co</v>
          </cell>
          <cell r="AJ472">
            <v>30</v>
          </cell>
          <cell r="AK472">
            <v>42490.208333333299</v>
          </cell>
          <cell r="AL472">
            <v>-13</v>
          </cell>
        </row>
        <row r="473">
          <cell r="A473">
            <v>4556</v>
          </cell>
          <cell r="B473" t="str">
            <v>Todos por un Nuevo País</v>
          </cell>
          <cell r="C473" t="str">
            <v>Seguridad, justicia y democracia para la construcción de paz</v>
          </cell>
          <cell r="D473" t="str">
            <v>Proveer Seguridad y Defensa en el Territorio Nacional</v>
          </cell>
          <cell r="E473" t="str">
            <v>Defensa</v>
          </cell>
          <cell r="F473" t="str">
            <v>MINDEFENSA</v>
          </cell>
          <cell r="G473" t="str">
            <v>Operaciones policiales</v>
          </cell>
          <cell r="H473">
            <v>4556</v>
          </cell>
          <cell r="I473" t="str">
            <v>Nuevas Metropolitanas</v>
          </cell>
          <cell r="J473" t="str">
            <v>Producto</v>
          </cell>
          <cell r="K473" t="str">
            <v>Sectorial</v>
          </cell>
          <cell r="L473" t="str">
            <v>SI</v>
          </cell>
          <cell r="M473" t="str">
            <v>NO</v>
          </cell>
          <cell r="N473" t="str">
            <v>NO</v>
          </cell>
          <cell r="O473" t="str">
            <v>SI</v>
          </cell>
          <cell r="P473" t="str">
            <v>Número</v>
          </cell>
          <cell r="Q473" t="str">
            <v>Anual</v>
          </cell>
          <cell r="R473" t="str">
            <v>Acumulado</v>
          </cell>
          <cell r="S473">
            <v>9</v>
          </cell>
          <cell r="T473">
            <v>1</v>
          </cell>
          <cell r="U473">
            <v>2</v>
          </cell>
          <cell r="V473">
            <v>2</v>
          </cell>
          <cell r="W473">
            <v>2</v>
          </cell>
          <cell r="X473">
            <v>7</v>
          </cell>
          <cell r="Y473">
            <v>0</v>
          </cell>
          <cell r="Z473">
            <v>0</v>
          </cell>
          <cell r="AA473">
            <v>0</v>
          </cell>
          <cell r="AB473">
            <v>0</v>
          </cell>
          <cell r="AC473">
            <v>0</v>
          </cell>
          <cell r="AD473">
            <v>0</v>
          </cell>
          <cell r="AE473" t="str">
            <v>Indicador sujeto a disponibilidad presupuestal y decisión de gobierno nacional. Es de anotar que en la actualidad se encaminan las actividades en el fortalecimiento de las Metropolitanas ya creadas.</v>
          </cell>
          <cell r="AF473">
            <v>42460.208333333299</v>
          </cell>
          <cell r="AG473">
            <v>42471.397385300901</v>
          </cell>
          <cell r="AH473" t="str">
            <v>Andrea Milena Tami López</v>
          </cell>
          <cell r="AI473" t="str">
            <v>Andrea.tami@mindefensa.gov.co</v>
          </cell>
          <cell r="AJ473">
            <v>0</v>
          </cell>
          <cell r="AK473">
            <v>0</v>
          </cell>
          <cell r="AL473">
            <v>0</v>
          </cell>
        </row>
        <row r="474">
          <cell r="A474">
            <v>4557</v>
          </cell>
          <cell r="B474" t="str">
            <v>Todos por un Nuevo País</v>
          </cell>
          <cell r="C474" t="str">
            <v>Seguridad, justicia y democracia para la construcción de paz</v>
          </cell>
          <cell r="D474" t="str">
            <v>Proveer Seguridad y Defensa en el Territorio Nacional</v>
          </cell>
          <cell r="E474" t="str">
            <v>Defensa</v>
          </cell>
          <cell r="F474" t="str">
            <v>MINDEFENSA</v>
          </cell>
          <cell r="G474" t="str">
            <v>Operaciones policiales</v>
          </cell>
          <cell r="H474">
            <v>4557</v>
          </cell>
          <cell r="I474" t="str">
            <v>Estaciones de policía construidas y/o adecuadas</v>
          </cell>
          <cell r="J474" t="str">
            <v>Producto</v>
          </cell>
          <cell r="K474" t="str">
            <v>Sectorial</v>
          </cell>
          <cell r="L474" t="str">
            <v>SI</v>
          </cell>
          <cell r="M474" t="str">
            <v>NO</v>
          </cell>
          <cell r="N474" t="str">
            <v>NO</v>
          </cell>
          <cell r="O474" t="str">
            <v>SI</v>
          </cell>
          <cell r="P474" t="str">
            <v>Número</v>
          </cell>
          <cell r="Q474" t="str">
            <v>Anual</v>
          </cell>
          <cell r="R474" t="str">
            <v>Acumulado</v>
          </cell>
          <cell r="S474">
            <v>61</v>
          </cell>
          <cell r="T474">
            <v>11</v>
          </cell>
          <cell r="U474">
            <v>16</v>
          </cell>
          <cell r="V474">
            <v>13</v>
          </cell>
          <cell r="W474">
            <v>12</v>
          </cell>
          <cell r="X474">
            <v>52</v>
          </cell>
          <cell r="Y474">
            <v>0</v>
          </cell>
          <cell r="Z474">
            <v>0</v>
          </cell>
          <cell r="AA474">
            <v>0</v>
          </cell>
          <cell r="AB474">
            <v>0</v>
          </cell>
          <cell r="AC474">
            <v>0</v>
          </cell>
          <cell r="AD474">
            <v>0</v>
          </cell>
          <cell r="AE474" t="str">
            <v xml:space="preserve">Con base en la programación y ejecución presupuestal, en el presente trimestre fué construida la Estación de Policía La Tola en el departamento de Nariño </v>
          </cell>
          <cell r="AF474">
            <v>42460.208333333299</v>
          </cell>
          <cell r="AG474">
            <v>42471.397127627301</v>
          </cell>
          <cell r="AH474" t="str">
            <v>Luis Eduardo Diaz Rave</v>
          </cell>
          <cell r="AI474" t="str">
            <v>luis.diaz4022@correo.policia.gov.co</v>
          </cell>
          <cell r="AJ474">
            <v>0</v>
          </cell>
          <cell r="AK474">
            <v>0</v>
          </cell>
          <cell r="AL474">
            <v>0</v>
          </cell>
        </row>
        <row r="475">
          <cell r="A475">
            <v>5337</v>
          </cell>
          <cell r="B475" t="str">
            <v>Todos por un Nuevo País</v>
          </cell>
          <cell r="C475" t="str">
            <v>Seguridad, justicia y democracia para la construcción de paz</v>
          </cell>
          <cell r="D475" t="str">
            <v>Proveer Seguridad y Defensa en el Territorio Nacional</v>
          </cell>
          <cell r="E475" t="str">
            <v>Defensa</v>
          </cell>
          <cell r="F475" t="str">
            <v>MINDEFENSA</v>
          </cell>
          <cell r="G475" t="str">
            <v>Operaciones policiales</v>
          </cell>
          <cell r="H475">
            <v>5337</v>
          </cell>
          <cell r="I475" t="str">
            <v>Celulares reportados como hurtados en las ciudades de mayor afectación</v>
          </cell>
          <cell r="J475" t="str">
            <v>Producto</v>
          </cell>
          <cell r="K475" t="str">
            <v>Sectorial</v>
          </cell>
          <cell r="L475" t="str">
            <v>NO</v>
          </cell>
          <cell r="M475" t="str">
            <v>NO</v>
          </cell>
          <cell r="N475" t="str">
            <v>SI</v>
          </cell>
          <cell r="O475" t="str">
            <v>SI</v>
          </cell>
          <cell r="P475" t="str">
            <v>Celulares</v>
          </cell>
          <cell r="Q475" t="str">
            <v>Mensual</v>
          </cell>
          <cell r="R475" t="str">
            <v>Reducción anual</v>
          </cell>
          <cell r="S475">
            <v>724931</v>
          </cell>
          <cell r="T475">
            <v>634315</v>
          </cell>
          <cell r="U475">
            <v>543698</v>
          </cell>
          <cell r="V475">
            <v>453082</v>
          </cell>
          <cell r="W475">
            <v>362466</v>
          </cell>
          <cell r="X475">
            <v>362466</v>
          </cell>
          <cell r="Y475">
            <v>156785</v>
          </cell>
          <cell r="Z475">
            <v>53.96</v>
          </cell>
          <cell r="AA475">
            <v>156785</v>
          </cell>
          <cell r="AB475">
            <v>26.98</v>
          </cell>
          <cell r="AC475">
            <v>42460.208333333299</v>
          </cell>
          <cell r="AD475">
            <v>42473.743394641198</v>
          </cell>
          <cell r="AE475" t="str">
            <v xml:space="preserve">Base de datos centralizada a partir de la creación de ésta en el art. 105 de la Ley 1453 de 2011. </v>
          </cell>
          <cell r="AF475">
            <v>42460.208333333299</v>
          </cell>
          <cell r="AG475">
            <v>42473.743394479199</v>
          </cell>
          <cell r="AH475" t="str">
            <v>Sinergia Defensa</v>
          </cell>
          <cell r="AI475" t="str">
            <v>jthowinson@dnp.gov.co</v>
          </cell>
          <cell r="AJ475">
            <v>0</v>
          </cell>
          <cell r="AK475">
            <v>42490.208333333299</v>
          </cell>
          <cell r="AL475">
            <v>17</v>
          </cell>
        </row>
        <row r="476">
          <cell r="A476">
            <v>4561</v>
          </cell>
          <cell r="B476" t="str">
            <v>Todos por un Nuevo País</v>
          </cell>
          <cell r="C476" t="str">
            <v>Seguridad, justicia y democracia para la construcción de paz</v>
          </cell>
          <cell r="D476" t="str">
            <v>Proveer Seguridad y Defensa en el Territorio Nacional</v>
          </cell>
          <cell r="E476" t="str">
            <v>Defensa</v>
          </cell>
          <cell r="F476" t="str">
            <v>MINDEFENSA</v>
          </cell>
          <cell r="G476" t="str">
            <v>Fortalecimiento de los sistemas de Mando y Control y Tecnología del Sector Defensa</v>
          </cell>
          <cell r="H476">
            <v>4561</v>
          </cell>
          <cell r="I476" t="str">
            <v>Incidentes cibernéticos atendidos</v>
          </cell>
          <cell r="J476" t="str">
            <v>Gestión</v>
          </cell>
          <cell r="K476" t="str">
            <v>Sectorial</v>
          </cell>
          <cell r="L476" t="str">
            <v>SI</v>
          </cell>
          <cell r="M476" t="str">
            <v>NO</v>
          </cell>
          <cell r="N476" t="str">
            <v>NO</v>
          </cell>
          <cell r="O476" t="str">
            <v>SI</v>
          </cell>
          <cell r="P476" t="str">
            <v>Número</v>
          </cell>
          <cell r="Q476" t="str">
            <v>Trimestral</v>
          </cell>
          <cell r="R476" t="str">
            <v>Capacidad</v>
          </cell>
          <cell r="S476">
            <v>2941</v>
          </cell>
          <cell r="T476">
            <v>4117</v>
          </cell>
          <cell r="U476">
            <v>5764</v>
          </cell>
          <cell r="V476">
            <v>8070</v>
          </cell>
          <cell r="W476">
            <v>11298</v>
          </cell>
          <cell r="X476">
            <v>32191</v>
          </cell>
          <cell r="Y476">
            <v>1901</v>
          </cell>
          <cell r="Z476">
            <v>0</v>
          </cell>
          <cell r="AA476">
            <v>1901</v>
          </cell>
          <cell r="AB476">
            <v>0</v>
          </cell>
          <cell r="AC476">
            <v>42460.208333333299</v>
          </cell>
          <cell r="AD476">
            <v>42471.400048645803</v>
          </cell>
          <cell r="AE476" t="str">
            <v xml:space="preserve">De acuerdo con las actividades reportadas por el Centro Cibernético Policial se atendieron los siguientes incidentes: ENERO: 860 FEBRERO: 357 MARZO: 684 </v>
          </cell>
          <cell r="AF476">
            <v>42460.208333333299</v>
          </cell>
          <cell r="AG476">
            <v>42471.400048495401</v>
          </cell>
          <cell r="AH476" t="str">
            <v>Andrea Milena Tami López</v>
          </cell>
          <cell r="AI476" t="str">
            <v>Andrea.tami@mindefensa.gov.co</v>
          </cell>
          <cell r="AJ476">
            <v>0</v>
          </cell>
          <cell r="AK476">
            <v>42551.208333333299</v>
          </cell>
          <cell r="AL476">
            <v>-43</v>
          </cell>
        </row>
        <row r="477">
          <cell r="A477">
            <v>4563</v>
          </cell>
          <cell r="B477" t="str">
            <v>Todos por un Nuevo País</v>
          </cell>
          <cell r="C477" t="str">
            <v>Seguridad, justicia y democracia para la construcción de paz</v>
          </cell>
          <cell r="D477" t="str">
            <v>Proveer Seguridad y Defensa en el Territorio Nacional</v>
          </cell>
          <cell r="E477" t="str">
            <v>Defensa</v>
          </cell>
          <cell r="F477" t="str">
            <v>MINDEFENSA</v>
          </cell>
          <cell r="G477" t="str">
            <v>Maquinaria amarilla destruida</v>
          </cell>
          <cell r="H477">
            <v>4563</v>
          </cell>
          <cell r="I477" t="str">
            <v>Maquinaria amarilla destruida</v>
          </cell>
          <cell r="J477" t="str">
            <v>Resultado</v>
          </cell>
          <cell r="K477" t="str">
            <v>Sectorial</v>
          </cell>
          <cell r="L477" t="str">
            <v>SI</v>
          </cell>
          <cell r="M477" t="str">
            <v>NO</v>
          </cell>
          <cell r="N477" t="str">
            <v>NO</v>
          </cell>
          <cell r="O477" t="str">
            <v>SI</v>
          </cell>
          <cell r="P477" t="str">
            <v>Número</v>
          </cell>
          <cell r="Q477" t="str">
            <v>Trimestral</v>
          </cell>
          <cell r="R477" t="str">
            <v>Acumulado</v>
          </cell>
          <cell r="S477">
            <v>0</v>
          </cell>
          <cell r="T477">
            <v>113</v>
          </cell>
          <cell r="U477">
            <v>117</v>
          </cell>
          <cell r="V477">
            <v>119</v>
          </cell>
          <cell r="W477">
            <v>120</v>
          </cell>
          <cell r="X477">
            <v>469</v>
          </cell>
          <cell r="Y477">
            <v>19</v>
          </cell>
          <cell r="Z477">
            <v>16.239999999999998</v>
          </cell>
          <cell r="AA477">
            <v>163</v>
          </cell>
          <cell r="AB477">
            <v>34.76</v>
          </cell>
          <cell r="AC477">
            <v>42460.208333333299</v>
          </cell>
          <cell r="AD477">
            <v>42471.399882326397</v>
          </cell>
          <cell r="AE477" t="str">
            <v>De acuerdo con lo reportado por la Dirección de Carabineros y Seguridad Rural se realizó la destrucción de maquinaria pesada así: Enero: 5 Febrero: 5 Marzo: 9</v>
          </cell>
          <cell r="AF477">
            <v>42460.208333333299</v>
          </cell>
          <cell r="AG477">
            <v>42471.399882210702</v>
          </cell>
          <cell r="AH477" t="str">
            <v>Andrea Milena Tami López</v>
          </cell>
          <cell r="AI477" t="str">
            <v>Andrea.tami@mindefensa.gov.co</v>
          </cell>
          <cell r="AJ477">
            <v>0</v>
          </cell>
          <cell r="AK477">
            <v>42551.208333333299</v>
          </cell>
          <cell r="AL477">
            <v>-43</v>
          </cell>
        </row>
        <row r="478">
          <cell r="A478">
            <v>4564</v>
          </cell>
          <cell r="B478" t="str">
            <v>Todos por un Nuevo País</v>
          </cell>
          <cell r="C478" t="str">
            <v>Seguridad, justicia y democracia para la construcción de paz</v>
          </cell>
          <cell r="D478" t="str">
            <v>Proveer Seguridad y Defensa en el Territorio Nacional</v>
          </cell>
          <cell r="E478" t="str">
            <v>Defensa</v>
          </cell>
          <cell r="F478" t="str">
            <v>MINDEFENSA</v>
          </cell>
          <cell r="G478" t="str">
            <v>Bienestar para la Fuerza Pública</v>
          </cell>
          <cell r="H478">
            <v>4564</v>
          </cell>
          <cell r="I478" t="str">
            <v>Soluciones de vivienda para el cuatrienio CAJA HONOR</v>
          </cell>
          <cell r="J478" t="str">
            <v>Producto</v>
          </cell>
          <cell r="K478" t="str">
            <v>Sectorial</v>
          </cell>
          <cell r="L478" t="str">
            <v>SI</v>
          </cell>
          <cell r="M478" t="str">
            <v>NO</v>
          </cell>
          <cell r="N478" t="str">
            <v>NO</v>
          </cell>
          <cell r="O478" t="str">
            <v>SI</v>
          </cell>
          <cell r="P478" t="str">
            <v>Viviendas</v>
          </cell>
          <cell r="Q478" t="str">
            <v>Trimestral</v>
          </cell>
          <cell r="R478" t="str">
            <v>Acumulado</v>
          </cell>
          <cell r="S478">
            <v>48495</v>
          </cell>
          <cell r="T478">
            <v>12650</v>
          </cell>
          <cell r="U478">
            <v>15100</v>
          </cell>
          <cell r="V478">
            <v>18370</v>
          </cell>
          <cell r="W478">
            <v>17100</v>
          </cell>
          <cell r="X478">
            <v>63220</v>
          </cell>
          <cell r="Y478">
            <v>3190</v>
          </cell>
          <cell r="Z478">
            <v>21.13</v>
          </cell>
          <cell r="AA478">
            <v>18099</v>
          </cell>
          <cell r="AB478">
            <v>28.63</v>
          </cell>
          <cell r="AC478">
            <v>42460.208333333299</v>
          </cell>
          <cell r="AD478">
            <v>42468.638668402797</v>
          </cell>
          <cell r="AE478" t="str">
            <v>Caja Honor, formuló su MEGA para el periodo 2015-2018, orientada a promover y desarrollar efectivamente los modelos de atención, para que al 2018 se entreguen más de 60.000 soluciones de vivienda a sus afiliados. Para el año 2016, se tiene previsto entreg</v>
          </cell>
          <cell r="AF478">
            <v>42490.208333333299</v>
          </cell>
          <cell r="AG478">
            <v>42494.7070481134</v>
          </cell>
          <cell r="AH478" t="str">
            <v>Shirly Mary Ceballos Villa</v>
          </cell>
          <cell r="AI478" t="str">
            <v>shirly.ceballos@mindefensa.gov.co</v>
          </cell>
          <cell r="AJ478">
            <v>0</v>
          </cell>
          <cell r="AK478">
            <v>42551.208333333299</v>
          </cell>
          <cell r="AL478">
            <v>-43</v>
          </cell>
        </row>
        <row r="479">
          <cell r="A479">
            <v>4565</v>
          </cell>
          <cell r="B479" t="str">
            <v>Todos por un Nuevo País</v>
          </cell>
          <cell r="C479" t="str">
            <v>Seguridad, justicia y democracia para la construcción de paz</v>
          </cell>
          <cell r="D479" t="str">
            <v>Proveer Seguridad y Defensa en el Territorio Nacional</v>
          </cell>
          <cell r="E479" t="str">
            <v>Defensa</v>
          </cell>
          <cell r="F479" t="str">
            <v>MINDEFENSA</v>
          </cell>
          <cell r="G479" t="str">
            <v>Bienestar para la Fuerza Pública</v>
          </cell>
          <cell r="H479">
            <v>4565</v>
          </cell>
          <cell r="I479" t="str">
            <v>Usuarios atendidos en el Centro de rehabilitación Integral</v>
          </cell>
          <cell r="J479" t="str">
            <v>Producto</v>
          </cell>
          <cell r="K479" t="str">
            <v>Sectorial</v>
          </cell>
          <cell r="L479" t="str">
            <v>SI</v>
          </cell>
          <cell r="M479" t="str">
            <v>NO</v>
          </cell>
          <cell r="N479" t="str">
            <v>NO</v>
          </cell>
          <cell r="O479" t="str">
            <v>SI</v>
          </cell>
          <cell r="P479" t="str">
            <v>Usuarios</v>
          </cell>
          <cell r="Q479" t="str">
            <v>Semestral</v>
          </cell>
          <cell r="R479" t="str">
            <v>Acumulado</v>
          </cell>
          <cell r="S479">
            <v>0</v>
          </cell>
          <cell r="T479">
            <v>400</v>
          </cell>
          <cell r="U479">
            <v>1000</v>
          </cell>
          <cell r="V479">
            <v>1000</v>
          </cell>
          <cell r="W479">
            <v>1000</v>
          </cell>
          <cell r="X479">
            <v>3400</v>
          </cell>
          <cell r="Y479">
            <v>0</v>
          </cell>
          <cell r="Z479">
            <v>0</v>
          </cell>
          <cell r="AA479">
            <v>0</v>
          </cell>
          <cell r="AB479">
            <v>0</v>
          </cell>
          <cell r="AC479">
            <v>0</v>
          </cell>
          <cell r="AD479">
            <v>0</v>
          </cell>
          <cell r="AE479" t="str">
            <v>El Centro de Rehabilitación Integral se proyecta como el espacio físico donde adelantará la fase de rehabilitación inclusiva para hombres y mujeres de la Fuerza Pública que en cumplimiento de la misión adquirieron una discapacidad, de conformidad a la Ley</v>
          </cell>
          <cell r="AF479">
            <v>42490.208333333299</v>
          </cell>
          <cell r="AG479">
            <v>42494.7065198727</v>
          </cell>
          <cell r="AH479" t="str">
            <v>Shirly Mary Ceballos Villa</v>
          </cell>
          <cell r="AI479" t="str">
            <v>shirly.ceballos@mindefensa.gov.co</v>
          </cell>
          <cell r="AJ479">
            <v>0</v>
          </cell>
          <cell r="AK479">
            <v>0</v>
          </cell>
          <cell r="AL479">
            <v>0</v>
          </cell>
        </row>
        <row r="480">
          <cell r="A480">
            <v>4567</v>
          </cell>
          <cell r="B480" t="str">
            <v>Todos por un Nuevo País</v>
          </cell>
          <cell r="C480" t="str">
            <v>Seguridad, justicia y democracia para la construcción de paz</v>
          </cell>
          <cell r="D480" t="str">
            <v>Proveer Seguridad y Defensa en el Territorio Nacional</v>
          </cell>
          <cell r="E480" t="str">
            <v>Defensa</v>
          </cell>
          <cell r="F480" t="str">
            <v>MINDEFENSA</v>
          </cell>
          <cell r="G480" t="str">
            <v>Bienestar para la Fuerza Pública</v>
          </cell>
          <cell r="H480">
            <v>4567</v>
          </cell>
          <cell r="I480" t="str">
            <v>Personal uniformado de la Fuerza Pública graduado en programas de formación avanzada.</v>
          </cell>
          <cell r="J480" t="str">
            <v>Producto</v>
          </cell>
          <cell r="K480" t="str">
            <v>Sectorial</v>
          </cell>
          <cell r="L480" t="str">
            <v>SI</v>
          </cell>
          <cell r="M480" t="str">
            <v>NO</v>
          </cell>
          <cell r="N480" t="str">
            <v>NO</v>
          </cell>
          <cell r="O480" t="str">
            <v>SI</v>
          </cell>
          <cell r="P480" t="str">
            <v>Graduados</v>
          </cell>
          <cell r="Q480" t="str">
            <v>Semestral</v>
          </cell>
          <cell r="R480" t="str">
            <v>Acumulado</v>
          </cell>
          <cell r="S480">
            <v>0</v>
          </cell>
          <cell r="T480">
            <v>700</v>
          </cell>
          <cell r="U480">
            <v>770</v>
          </cell>
          <cell r="V480">
            <v>847</v>
          </cell>
          <cell r="W480">
            <v>931.7</v>
          </cell>
          <cell r="X480">
            <v>3248.7</v>
          </cell>
          <cell r="Y480">
            <v>0</v>
          </cell>
          <cell r="Z480">
            <v>0</v>
          </cell>
          <cell r="AA480">
            <v>0</v>
          </cell>
          <cell r="AB480">
            <v>0</v>
          </cell>
          <cell r="AC480">
            <v>0</v>
          </cell>
          <cell r="AD480">
            <v>0</v>
          </cell>
          <cell r="AE480"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0">
            <v>42490.208333333299</v>
          </cell>
          <cell r="AG480">
            <v>42492.695548344898</v>
          </cell>
          <cell r="AH480" t="str">
            <v>Andrea Milena Tami López</v>
          </cell>
          <cell r="AI480" t="str">
            <v>Andrea.tami@mindefensa.gov.co</v>
          </cell>
          <cell r="AJ480">
            <v>0</v>
          </cell>
          <cell r="AK480">
            <v>0</v>
          </cell>
          <cell r="AL480">
            <v>0</v>
          </cell>
        </row>
        <row r="481">
          <cell r="A481">
            <v>4568</v>
          </cell>
          <cell r="B481" t="str">
            <v>Todos por un Nuevo País</v>
          </cell>
          <cell r="C481" t="str">
            <v>Seguridad, justicia y democracia para la construcción de paz</v>
          </cell>
          <cell r="D481" t="str">
            <v>Proveer Seguridad y Defensa en el Territorio Nacional</v>
          </cell>
          <cell r="E481" t="str">
            <v>Defensa</v>
          </cell>
          <cell r="F481" t="str">
            <v>MINDEFENSA</v>
          </cell>
          <cell r="G481" t="str">
            <v>Bienestar para la Fuerza Pública</v>
          </cell>
          <cell r="H481">
            <v>4568</v>
          </cell>
          <cell r="I481" t="str">
            <v>Personal graduado de las escuelas de formación en inglés (niveles A2 y B1)</v>
          </cell>
          <cell r="J481" t="str">
            <v>Producto</v>
          </cell>
          <cell r="K481" t="str">
            <v>Sectorial</v>
          </cell>
          <cell r="L481" t="str">
            <v>SI</v>
          </cell>
          <cell r="M481" t="str">
            <v>NO</v>
          </cell>
          <cell r="N481" t="str">
            <v>NO</v>
          </cell>
          <cell r="O481" t="str">
            <v>SI</v>
          </cell>
          <cell r="P481" t="str">
            <v>Graduados</v>
          </cell>
          <cell r="Q481" t="str">
            <v>Semestral</v>
          </cell>
          <cell r="R481" t="str">
            <v>Acumulado</v>
          </cell>
          <cell r="S481">
            <v>0</v>
          </cell>
          <cell r="T481">
            <v>600</v>
          </cell>
          <cell r="U481">
            <v>660</v>
          </cell>
          <cell r="V481">
            <v>726</v>
          </cell>
          <cell r="W481">
            <v>798.6</v>
          </cell>
          <cell r="X481">
            <v>2785</v>
          </cell>
          <cell r="Y481">
            <v>0</v>
          </cell>
          <cell r="Z481">
            <v>0</v>
          </cell>
          <cell r="AA481">
            <v>0</v>
          </cell>
          <cell r="AB481">
            <v>0</v>
          </cell>
          <cell r="AC481">
            <v>0</v>
          </cell>
          <cell r="AD481">
            <v>0</v>
          </cell>
          <cell r="AE481"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1">
            <v>42490.208333333299</v>
          </cell>
          <cell r="AG481">
            <v>42492.6953482639</v>
          </cell>
          <cell r="AH481" t="str">
            <v>Andrea Milena Tami López</v>
          </cell>
          <cell r="AI481" t="str">
            <v>Andrea.tami@mindefensa.gov.co</v>
          </cell>
          <cell r="AJ481">
            <v>0</v>
          </cell>
          <cell r="AK481">
            <v>0</v>
          </cell>
          <cell r="AL481">
            <v>0</v>
          </cell>
        </row>
        <row r="482">
          <cell r="A482">
            <v>4566</v>
          </cell>
          <cell r="B482" t="str">
            <v>Todos por un Nuevo País</v>
          </cell>
          <cell r="C482" t="str">
            <v>Seguridad, justicia y democracia para la construcción de paz</v>
          </cell>
          <cell r="D482" t="str">
            <v>Proveer Seguridad y Defensa en el Territorio Nacional</v>
          </cell>
          <cell r="E482" t="str">
            <v>Defensa</v>
          </cell>
          <cell r="F482" t="str">
            <v>MINDEFENSA</v>
          </cell>
          <cell r="G482" t="str">
            <v>Seguridad jurídica</v>
          </cell>
          <cell r="H482">
            <v>4566</v>
          </cell>
          <cell r="I482" t="str">
            <v>Beneficiarios atendidos por FONDETEC</v>
          </cell>
          <cell r="J482" t="str">
            <v>Producto</v>
          </cell>
          <cell r="K482" t="str">
            <v>Sectorial</v>
          </cell>
          <cell r="L482" t="str">
            <v>SI</v>
          </cell>
          <cell r="M482" t="str">
            <v>NO</v>
          </cell>
          <cell r="N482" t="str">
            <v>NO</v>
          </cell>
          <cell r="O482" t="str">
            <v>SI</v>
          </cell>
          <cell r="P482" t="str">
            <v>Beneficiarios</v>
          </cell>
          <cell r="Q482" t="str">
            <v>Semestral</v>
          </cell>
          <cell r="R482" t="str">
            <v>Capacidad</v>
          </cell>
          <cell r="S482">
            <v>0</v>
          </cell>
          <cell r="T482">
            <v>500</v>
          </cell>
          <cell r="U482">
            <v>850</v>
          </cell>
          <cell r="V482">
            <v>1200</v>
          </cell>
          <cell r="W482">
            <v>1500</v>
          </cell>
          <cell r="X482">
            <v>1500</v>
          </cell>
          <cell r="Y482">
            <v>0</v>
          </cell>
          <cell r="Z482">
            <v>0</v>
          </cell>
          <cell r="AA482">
            <v>0</v>
          </cell>
          <cell r="AB482">
            <v>0</v>
          </cell>
          <cell r="AC482">
            <v>0</v>
          </cell>
          <cell r="AD482">
            <v>0</v>
          </cell>
          <cell r="AE482" t="str">
            <v xml:space="preserve">El número de beneficiarios con solicitud de Defensa Técnica Activa que cumplen con los requisitos definidos por la Ley 1698 del 26 de diciembre de 2013 en el Fondo de Defensa Técnica y Especializada de los Miembros de la Fuerza Pública - FONDETEC durante </v>
          </cell>
          <cell r="AF482">
            <v>42490.208333333299</v>
          </cell>
          <cell r="AG482">
            <v>42500.623187384299</v>
          </cell>
          <cell r="AH482" t="str">
            <v>Andrea Milena Tami López</v>
          </cell>
          <cell r="AI482" t="str">
            <v>Andrea.tami@mindefensa.gov.co</v>
          </cell>
          <cell r="AJ482">
            <v>30</v>
          </cell>
          <cell r="AK482">
            <v>0</v>
          </cell>
          <cell r="AL482">
            <v>0</v>
          </cell>
        </row>
        <row r="483">
          <cell r="A483">
            <v>4409</v>
          </cell>
          <cell r="B483" t="str">
            <v>Todos por un Nuevo País</v>
          </cell>
          <cell r="C483" t="str">
            <v>Seguridad, justicia y democracia para la construcción de paz</v>
          </cell>
          <cell r="D483" t="str">
            <v>Proveer Seguridad y Defensa en el Territorio Nacional</v>
          </cell>
          <cell r="E483" t="str">
            <v>Hacienda</v>
          </cell>
          <cell r="F483" t="str">
            <v>DIAN</v>
          </cell>
          <cell r="G483" t="str">
            <v>Inspección, Control y Vigilancia Sector Hacienda</v>
          </cell>
          <cell r="H483">
            <v>4409</v>
          </cell>
          <cell r="I483" t="str">
            <v>Puertos que cuentan con equipos de inspección no intrusiva</v>
          </cell>
          <cell r="J483" t="str">
            <v>Producto</v>
          </cell>
          <cell r="K483" t="str">
            <v>Sectorial</v>
          </cell>
          <cell r="L483" t="str">
            <v>SI</v>
          </cell>
          <cell r="M483" t="str">
            <v>NO</v>
          </cell>
          <cell r="N483" t="str">
            <v>NO</v>
          </cell>
          <cell r="O483" t="str">
            <v>SI</v>
          </cell>
          <cell r="P483" t="str">
            <v>Equipos</v>
          </cell>
          <cell r="Q483" t="str">
            <v>Bimestral</v>
          </cell>
          <cell r="R483" t="str">
            <v>Flujo</v>
          </cell>
          <cell r="S483">
            <v>0</v>
          </cell>
          <cell r="T483">
            <v>0</v>
          </cell>
          <cell r="U483">
            <v>9</v>
          </cell>
          <cell r="V483">
            <v>11</v>
          </cell>
          <cell r="W483">
            <v>11</v>
          </cell>
          <cell r="X483">
            <v>11</v>
          </cell>
          <cell r="Y483">
            <v>0</v>
          </cell>
          <cell r="Z483">
            <v>0</v>
          </cell>
          <cell r="AA483">
            <v>0</v>
          </cell>
          <cell r="AB483">
            <v>0</v>
          </cell>
          <cell r="AC483">
            <v>0</v>
          </cell>
          <cell r="AD483">
            <v>0</v>
          </cell>
          <cell r="AE483">
            <v>0</v>
          </cell>
          <cell r="AF483">
            <v>0</v>
          </cell>
          <cell r="AG483">
            <v>0</v>
          </cell>
          <cell r="AH483" t="str">
            <v>Claudia María Gaviria Vásquez</v>
          </cell>
          <cell r="AI483" t="str">
            <v>cgaviriav@dian.gov.co</v>
          </cell>
          <cell r="AJ483">
            <v>10</v>
          </cell>
          <cell r="AK483">
            <v>0</v>
          </cell>
          <cell r="AL483">
            <v>0</v>
          </cell>
        </row>
        <row r="484">
          <cell r="A484">
            <v>4410</v>
          </cell>
          <cell r="B484" t="str">
            <v>Todos por un Nuevo País</v>
          </cell>
          <cell r="C484" t="str">
            <v>Seguridad, justicia y democracia para la construcción de paz</v>
          </cell>
          <cell r="D484" t="str">
            <v>Proveer Seguridad y Defensa en el Territorio Nacional</v>
          </cell>
          <cell r="E484" t="str">
            <v>Hacienda</v>
          </cell>
          <cell r="F484" t="str">
            <v>UIAF</v>
          </cell>
          <cell r="G484" t="str">
            <v>Inspección, Control y Vigilancia Sector Hacienda</v>
          </cell>
          <cell r="H484">
            <v>4410</v>
          </cell>
          <cell r="I484" t="str">
            <v>Redes criminales detectadas</v>
          </cell>
          <cell r="J484" t="str">
            <v>Resultado</v>
          </cell>
          <cell r="K484" t="str">
            <v>Sectorial</v>
          </cell>
          <cell r="L484" t="str">
            <v>SI</v>
          </cell>
          <cell r="M484" t="str">
            <v>NO</v>
          </cell>
          <cell r="N484" t="str">
            <v>NO</v>
          </cell>
          <cell r="O484" t="str">
            <v>SI</v>
          </cell>
          <cell r="P484" t="str">
            <v>Redes</v>
          </cell>
          <cell r="Q484" t="str">
            <v>Anual</v>
          </cell>
          <cell r="R484" t="str">
            <v>Acumulado</v>
          </cell>
          <cell r="S484">
            <v>50</v>
          </cell>
          <cell r="T484">
            <v>50</v>
          </cell>
          <cell r="U484">
            <v>50</v>
          </cell>
          <cell r="V484">
            <v>50</v>
          </cell>
          <cell r="W484">
            <v>50</v>
          </cell>
          <cell r="X484">
            <v>200</v>
          </cell>
          <cell r="Y484">
            <v>0</v>
          </cell>
          <cell r="Z484">
            <v>0</v>
          </cell>
          <cell r="AA484">
            <v>0</v>
          </cell>
          <cell r="AB484">
            <v>0</v>
          </cell>
          <cell r="AC484">
            <v>0</v>
          </cell>
          <cell r="AD484">
            <v>0</v>
          </cell>
          <cell r="AE484" t="str">
            <v>Durante el mes de enero, la UIAF continúo con el proceso de análisis de información para la detección de redes criminales.</v>
          </cell>
          <cell r="AF484">
            <v>42400.208333333299</v>
          </cell>
          <cell r="AG484">
            <v>42409.430606944399</v>
          </cell>
          <cell r="AH484" t="str">
            <v>Edsson Edmundo Arturo Aristizabal</v>
          </cell>
          <cell r="AI484" t="str">
            <v>earturo@uiaf.gov.co</v>
          </cell>
          <cell r="AJ484">
            <v>15</v>
          </cell>
          <cell r="AK484">
            <v>0</v>
          </cell>
          <cell r="AL484">
            <v>0</v>
          </cell>
        </row>
        <row r="485">
          <cell r="A485">
            <v>4411</v>
          </cell>
          <cell r="B485" t="str">
            <v>Todos por un Nuevo País</v>
          </cell>
          <cell r="C485" t="str">
            <v>Seguridad, justicia y democracia para la construcción de paz</v>
          </cell>
          <cell r="D485" t="str">
            <v>Proveer Seguridad y Defensa en el Territorio Nacional</v>
          </cell>
          <cell r="E485" t="str">
            <v>Hacienda</v>
          </cell>
          <cell r="F485" t="str">
            <v>UIAF</v>
          </cell>
          <cell r="G485" t="str">
            <v>Inspección, Control y Vigilancia Sector Hacienda</v>
          </cell>
          <cell r="H485">
            <v>4411</v>
          </cell>
          <cell r="I485" t="str">
            <v>Sistema de Información ALA y CFT en funcionamiento</v>
          </cell>
          <cell r="J485" t="str">
            <v>Producto</v>
          </cell>
          <cell r="K485" t="str">
            <v>Sectorial</v>
          </cell>
          <cell r="L485" t="str">
            <v>SI</v>
          </cell>
          <cell r="M485" t="str">
            <v>NO</v>
          </cell>
          <cell r="N485" t="str">
            <v>NO</v>
          </cell>
          <cell r="O485" t="str">
            <v>SI</v>
          </cell>
          <cell r="P485" t="str">
            <v>Pendiente</v>
          </cell>
          <cell r="Q485" t="str">
            <v>Anual</v>
          </cell>
          <cell r="R485" t="str">
            <v>Capacidad</v>
          </cell>
          <cell r="S485">
            <v>70</v>
          </cell>
          <cell r="T485">
            <v>75</v>
          </cell>
          <cell r="U485">
            <v>80</v>
          </cell>
          <cell r="V485">
            <v>90</v>
          </cell>
          <cell r="W485">
            <v>100</v>
          </cell>
          <cell r="X485">
            <v>100</v>
          </cell>
          <cell r="Y485">
            <v>0</v>
          </cell>
          <cell r="Z485">
            <v>0</v>
          </cell>
          <cell r="AA485">
            <v>0</v>
          </cell>
          <cell r="AB485">
            <v>0</v>
          </cell>
          <cell r="AC485">
            <v>0</v>
          </cell>
          <cell r="AD485">
            <v>0</v>
          </cell>
          <cell r="AE485" t="str">
            <v>Se esta reevaluando la meta para 2016, la cual esta directamente relacionada al proyecto de inversión, del cual fue aprobado únicamente el 40% de lo requerido para la vigencia 2016, y lo cual dificulta el cumplimiento de la meta.</v>
          </cell>
          <cell r="AF485">
            <v>42400.208333333299</v>
          </cell>
          <cell r="AG485">
            <v>42405.620800925899</v>
          </cell>
          <cell r="AH485" t="str">
            <v>Edsson Edmundo Arturo Aristizabal</v>
          </cell>
          <cell r="AI485" t="str">
            <v>earturo@uiaf.gov.co</v>
          </cell>
          <cell r="AJ485">
            <v>15</v>
          </cell>
          <cell r="AK485">
            <v>0</v>
          </cell>
          <cell r="AL485">
            <v>0</v>
          </cell>
        </row>
        <row r="486">
          <cell r="A486">
            <v>4412</v>
          </cell>
          <cell r="B486" t="str">
            <v>Todos por un Nuevo País</v>
          </cell>
          <cell r="C486" t="str">
            <v>Seguridad, justicia y democracia para la construcción de paz</v>
          </cell>
          <cell r="D486" t="str">
            <v>Proveer Seguridad y Defensa en el Territorio Nacional</v>
          </cell>
          <cell r="E486" t="str">
            <v>Hacienda</v>
          </cell>
          <cell r="F486" t="str">
            <v>UIAF</v>
          </cell>
          <cell r="G486" t="str">
            <v>Inspección, Control y Vigilancia Sector Hacienda</v>
          </cell>
          <cell r="H486">
            <v>4412</v>
          </cell>
          <cell r="I486" t="str">
            <v>Entidades que suministran información al sistema ALA y CFT</v>
          </cell>
          <cell r="J486" t="str">
            <v>Producto</v>
          </cell>
          <cell r="K486" t="str">
            <v>Sectorial</v>
          </cell>
          <cell r="L486" t="str">
            <v>SI</v>
          </cell>
          <cell r="M486" t="str">
            <v>NO</v>
          </cell>
          <cell r="N486" t="str">
            <v>NO</v>
          </cell>
          <cell r="O486" t="str">
            <v>SI</v>
          </cell>
          <cell r="P486" t="str">
            <v>Porcentaje</v>
          </cell>
          <cell r="Q486" t="str">
            <v>Anual</v>
          </cell>
          <cell r="R486" t="str">
            <v>Capacidad</v>
          </cell>
          <cell r="S486">
            <v>21243</v>
          </cell>
          <cell r="T486">
            <v>21432</v>
          </cell>
          <cell r="U486">
            <v>21621</v>
          </cell>
          <cell r="V486">
            <v>21810</v>
          </cell>
          <cell r="W486">
            <v>22000</v>
          </cell>
          <cell r="X486">
            <v>22000</v>
          </cell>
          <cell r="Y486">
            <v>0</v>
          </cell>
          <cell r="Z486">
            <v>0</v>
          </cell>
          <cell r="AA486">
            <v>0</v>
          </cell>
          <cell r="AB486">
            <v>0</v>
          </cell>
          <cell r="AC486">
            <v>0</v>
          </cell>
          <cell r="AD486">
            <v>0</v>
          </cell>
          <cell r="AE486" t="str">
            <v>En el mes de enero se definieron los planes de acción, en los cuales se vincula la necesidad de incrementar la base de reportantes que permitan alcanzar la meta para la vigencia 2016.</v>
          </cell>
          <cell r="AF486">
            <v>42400.208333333299</v>
          </cell>
          <cell r="AG486">
            <v>42405.619542939799</v>
          </cell>
          <cell r="AH486" t="str">
            <v>Edsson Edmundo Arturo Aristizabal</v>
          </cell>
          <cell r="AI486" t="str">
            <v>earturo@uiaf.gov.co</v>
          </cell>
          <cell r="AJ486">
            <v>15</v>
          </cell>
          <cell r="AK486">
            <v>0</v>
          </cell>
          <cell r="AL486">
            <v>0</v>
          </cell>
        </row>
        <row r="487">
          <cell r="A487">
            <v>4413</v>
          </cell>
          <cell r="B487" t="str">
            <v>Todos por un Nuevo País</v>
          </cell>
          <cell r="C487" t="str">
            <v>Seguridad, justicia y democracia para la construcción de paz</v>
          </cell>
          <cell r="D487" t="str">
            <v>Proveer Seguridad y Defensa en el Territorio Nacional</v>
          </cell>
          <cell r="E487" t="str">
            <v>Hacienda</v>
          </cell>
          <cell r="F487" t="str">
            <v>UIAF</v>
          </cell>
          <cell r="G487" t="str">
            <v>Inspección, Control y Vigilancia Sector Hacienda</v>
          </cell>
          <cell r="H487">
            <v>4413</v>
          </cell>
          <cell r="I487" t="str">
            <v>Informes regionales de riesgo de lavado de activos</v>
          </cell>
          <cell r="J487" t="str">
            <v>Producto</v>
          </cell>
          <cell r="K487" t="str">
            <v>Sectorial</v>
          </cell>
          <cell r="L487" t="str">
            <v>SI</v>
          </cell>
          <cell r="M487" t="str">
            <v>NO</v>
          </cell>
          <cell r="N487" t="str">
            <v>NO</v>
          </cell>
          <cell r="O487" t="str">
            <v>SI</v>
          </cell>
          <cell r="P487" t="str">
            <v>Informes</v>
          </cell>
          <cell r="Q487" t="str">
            <v>Anual</v>
          </cell>
          <cell r="R487" t="str">
            <v>Acumulado</v>
          </cell>
          <cell r="S487">
            <v>0</v>
          </cell>
          <cell r="T487">
            <v>1</v>
          </cell>
          <cell r="U487">
            <v>3</v>
          </cell>
          <cell r="V487">
            <v>2</v>
          </cell>
          <cell r="W487">
            <v>0</v>
          </cell>
          <cell r="X487">
            <v>6</v>
          </cell>
          <cell r="Y487">
            <v>0</v>
          </cell>
          <cell r="Z487">
            <v>0</v>
          </cell>
          <cell r="AA487">
            <v>0</v>
          </cell>
          <cell r="AB487">
            <v>0</v>
          </cell>
          <cell r="AC487">
            <v>0</v>
          </cell>
          <cell r="AD487">
            <v>0</v>
          </cell>
          <cell r="AE487" t="str">
            <v>Durante el mes de enero se definieron los planes operativos anuales para la vigencia 2016, en los cuales se vincula la elaboración de dos Evaluaciones Regionales de Riesgo.</v>
          </cell>
          <cell r="AF487">
            <v>42400.208333333299</v>
          </cell>
          <cell r="AG487">
            <v>42405.620232986097</v>
          </cell>
          <cell r="AH487" t="str">
            <v>Edsson Edmundo Arturo Aristizabal</v>
          </cell>
          <cell r="AI487" t="str">
            <v>earturo@uiaf.gov.co</v>
          </cell>
          <cell r="AJ487">
            <v>0</v>
          </cell>
          <cell r="AK487">
            <v>0</v>
          </cell>
          <cell r="AL487">
            <v>0</v>
          </cell>
        </row>
        <row r="488">
          <cell r="A488">
            <v>4596</v>
          </cell>
          <cell r="B488" t="str">
            <v>Todos por un Nuevo País</v>
          </cell>
          <cell r="C488" t="str">
            <v>Seguridad, justicia y democracia para la construcción de paz</v>
          </cell>
          <cell r="D488" t="str">
            <v>Proveer Seguridad y Defensa en el Territorio Nacional</v>
          </cell>
          <cell r="E488" t="str">
            <v>Inteligencia estratégica y contrainteligencia</v>
          </cell>
          <cell r="F488" t="str">
            <v>Dirección Nacional de Inteligencia</v>
          </cell>
          <cell r="G488" t="str">
            <v>Desarrollo de actividades de inteligencia y contrainteligencia</v>
          </cell>
          <cell r="H488">
            <v>4596</v>
          </cell>
          <cell r="I488" t="str">
            <v>Implementación del Sistema de Información Integrado para la Inteligencia estratégica y la contrainteligencia de Estado - fase II</v>
          </cell>
          <cell r="J488" t="str">
            <v>Producto</v>
          </cell>
          <cell r="K488" t="str">
            <v>Sectorial</v>
          </cell>
          <cell r="L488" t="str">
            <v>SI</v>
          </cell>
          <cell r="M488" t="str">
            <v>NO</v>
          </cell>
          <cell r="N488" t="str">
            <v>SI</v>
          </cell>
          <cell r="O488" t="str">
            <v>SI</v>
          </cell>
          <cell r="P488" t="str">
            <v>Porcentaje</v>
          </cell>
          <cell r="Q488" t="str">
            <v>Trimestral</v>
          </cell>
          <cell r="R488" t="str">
            <v>Capacidad</v>
          </cell>
          <cell r="S488">
            <v>20</v>
          </cell>
          <cell r="T488">
            <v>40</v>
          </cell>
          <cell r="U488">
            <v>60</v>
          </cell>
          <cell r="V488">
            <v>80</v>
          </cell>
          <cell r="W488">
            <v>100</v>
          </cell>
          <cell r="X488">
            <v>100</v>
          </cell>
          <cell r="Y488">
            <v>49</v>
          </cell>
          <cell r="Z488">
            <v>72.5</v>
          </cell>
          <cell r="AA488">
            <v>49</v>
          </cell>
          <cell r="AB488">
            <v>36.25</v>
          </cell>
          <cell r="AC488">
            <v>42460.208333333299</v>
          </cell>
          <cell r="AD488">
            <v>42468.638473182902</v>
          </cell>
          <cell r="AE488" t="str">
            <v xml:space="preserve">Se vienen realizando ajustes a los módulos del sistema con usuarios funcionales. Con corte a abril se han ejecutado 682 horas. </v>
          </cell>
          <cell r="AF488">
            <v>42490.208333333299</v>
          </cell>
          <cell r="AG488">
            <v>42500.628825925902</v>
          </cell>
          <cell r="AH488" t="str">
            <v>Luz Angela Rojas La Rotta</v>
          </cell>
          <cell r="AI488" t="str">
            <v>lrojasl@dni.gov.co</v>
          </cell>
          <cell r="AJ488">
            <v>0</v>
          </cell>
          <cell r="AK488">
            <v>42551.208333333299</v>
          </cell>
          <cell r="AL488">
            <v>-43</v>
          </cell>
        </row>
        <row r="489">
          <cell r="A489">
            <v>5342</v>
          </cell>
          <cell r="B489" t="str">
            <v>Todos por un Nuevo País</v>
          </cell>
          <cell r="C489" t="str">
            <v>Seguridad, justicia y democracia para la construcción de paz</v>
          </cell>
          <cell r="D489" t="str">
            <v>Proveer Seguridad y Defensa en el Territorio Nacional</v>
          </cell>
          <cell r="E489" t="str">
            <v>Inteligencia estratégica y contrainteligencia</v>
          </cell>
          <cell r="F489" t="str">
            <v>Dirección Nacional de Inteligencia</v>
          </cell>
          <cell r="G489" t="str">
            <v>Desarrollo de actividades de inteligencia y contrainteligencia</v>
          </cell>
          <cell r="H489">
            <v>5342</v>
          </cell>
          <cell r="I489" t="str">
            <v>'Sectores cubiertos con los productos de Inteligencia Estratégica y Contrainteligencia de Estado.</v>
          </cell>
          <cell r="J489" t="str">
            <v>Producto</v>
          </cell>
          <cell r="K489" t="str">
            <v>Sectorial</v>
          </cell>
          <cell r="L489" t="str">
            <v>NO</v>
          </cell>
          <cell r="M489" t="str">
            <v>NO</v>
          </cell>
          <cell r="N489" t="str">
            <v>SI</v>
          </cell>
          <cell r="O489" t="str">
            <v>SI</v>
          </cell>
          <cell r="P489" t="str">
            <v>Número</v>
          </cell>
          <cell r="Q489" t="str">
            <v>Semestral</v>
          </cell>
          <cell r="R489" t="str">
            <v>Flujo</v>
          </cell>
          <cell r="S489">
            <v>0</v>
          </cell>
          <cell r="T489">
            <v>6</v>
          </cell>
          <cell r="U489">
            <v>8</v>
          </cell>
          <cell r="V489">
            <v>10</v>
          </cell>
          <cell r="W489">
            <v>12</v>
          </cell>
          <cell r="X489">
            <v>12</v>
          </cell>
          <cell r="Y489">
            <v>0</v>
          </cell>
          <cell r="Z489">
            <v>0</v>
          </cell>
          <cell r="AA489">
            <v>0</v>
          </cell>
          <cell r="AB489">
            <v>0</v>
          </cell>
          <cell r="AC489">
            <v>0</v>
          </cell>
          <cell r="AD489">
            <v>0</v>
          </cell>
          <cell r="AE489" t="str">
            <v>Los productos de inteligencia estratégica y contrainteligencia de Estado del mes permitieron darle cubrimiento a 6 sectores registrados en periodos anteriores.</v>
          </cell>
          <cell r="AF489">
            <v>42490.208333333299</v>
          </cell>
          <cell r="AG489">
            <v>42500.629966400498</v>
          </cell>
          <cell r="AH489" t="str">
            <v>Luz Angela Rojas La Rotta</v>
          </cell>
          <cell r="AI489" t="str">
            <v>lrojasl@dni.gov.co</v>
          </cell>
          <cell r="AJ489">
            <v>0</v>
          </cell>
          <cell r="AK489">
            <v>0</v>
          </cell>
          <cell r="AL489">
            <v>0</v>
          </cell>
        </row>
        <row r="490">
          <cell r="A490">
            <v>4597</v>
          </cell>
          <cell r="B490" t="str">
            <v>Todos por un Nuevo País</v>
          </cell>
          <cell r="C490" t="str">
            <v>Seguridad, justicia y democracia para la construcción de paz</v>
          </cell>
          <cell r="D490" t="str">
            <v>Proveer Seguridad y Defensa en el Territorio Nacional</v>
          </cell>
          <cell r="E490" t="str">
            <v>Interior</v>
          </cell>
          <cell r="F490" t="str">
            <v>MinInterior</v>
          </cell>
          <cell r="G490" t="str">
            <v>Promoción de la seguridad y convivencia ciudadana</v>
          </cell>
          <cell r="H490">
            <v>4597</v>
          </cell>
          <cell r="I490" t="str">
            <v>Proyectos de infraestructura para las ciudades y municipios en materia de integración para la convivencia implementados</v>
          </cell>
          <cell r="J490" t="str">
            <v>Producto</v>
          </cell>
          <cell r="K490" t="str">
            <v>Sectorial</v>
          </cell>
          <cell r="L490" t="str">
            <v>SI</v>
          </cell>
          <cell r="M490" t="str">
            <v>SI</v>
          </cell>
          <cell r="N490" t="str">
            <v>NO</v>
          </cell>
          <cell r="O490" t="str">
            <v>SI</v>
          </cell>
          <cell r="P490" t="str">
            <v>Centros de Integración Ciudadana</v>
          </cell>
          <cell r="Q490" t="str">
            <v>Mensual</v>
          </cell>
          <cell r="R490" t="str">
            <v>Capacidad</v>
          </cell>
          <cell r="S490">
            <v>152</v>
          </cell>
          <cell r="T490">
            <v>292</v>
          </cell>
          <cell r="U490">
            <v>432</v>
          </cell>
          <cell r="V490">
            <v>582</v>
          </cell>
          <cell r="W490">
            <v>740</v>
          </cell>
          <cell r="X490">
            <v>740</v>
          </cell>
          <cell r="Y490">
            <v>263</v>
          </cell>
          <cell r="Z490">
            <v>39.64</v>
          </cell>
          <cell r="AA490">
            <v>263</v>
          </cell>
          <cell r="AB490">
            <v>18.88</v>
          </cell>
          <cell r="AC490">
            <v>42460.208333333299</v>
          </cell>
          <cell r="AD490">
            <v>42468.706698182898</v>
          </cell>
          <cell r="AE490" t="str">
            <v xml:space="preserve">El valor acumulado de avance hasta el mes anterior es 262 proyectos. Durante el mes de Marzo de 2016, se entregó un (1) proyecto de infraestructura para las ciudades y municipios en materia de integración para la convivencia implementados en el municipio </v>
          </cell>
          <cell r="AF490">
            <v>42460.208333333299</v>
          </cell>
          <cell r="AG490">
            <v>42468.706697800902</v>
          </cell>
          <cell r="AH490" t="str">
            <v>Ramon Essau Cruz</v>
          </cell>
          <cell r="AI490" t="str">
            <v>ramon.cruz@mininterior.gov.co</v>
          </cell>
          <cell r="AJ490">
            <v>0</v>
          </cell>
          <cell r="AK490">
            <v>42490.208333333299</v>
          </cell>
          <cell r="AL490">
            <v>17</v>
          </cell>
        </row>
        <row r="491">
          <cell r="A491">
            <v>4598</v>
          </cell>
          <cell r="B491" t="str">
            <v>Todos por un Nuevo País</v>
          </cell>
          <cell r="C491" t="str">
            <v>Seguridad, justicia y democracia para la construcción de paz</v>
          </cell>
          <cell r="D491" t="str">
            <v>Proveer Seguridad y Defensa en el Territorio Nacional</v>
          </cell>
          <cell r="E491" t="str">
            <v>Interior</v>
          </cell>
          <cell r="F491" t="str">
            <v>MinInterior</v>
          </cell>
          <cell r="G491" t="str">
            <v>Promoción de la seguridad y convivencia ciudadana</v>
          </cell>
          <cell r="H491">
            <v>4598</v>
          </cell>
          <cell r="I491" t="str">
            <v>Cámaras instaladas e integradas al sistema de video-vigilancia (SIES)</v>
          </cell>
          <cell r="J491" t="str">
            <v>Producto</v>
          </cell>
          <cell r="K491" t="str">
            <v>Sectorial</v>
          </cell>
          <cell r="L491" t="str">
            <v>SI</v>
          </cell>
          <cell r="M491" t="str">
            <v>SI</v>
          </cell>
          <cell r="N491" t="str">
            <v>NO</v>
          </cell>
          <cell r="O491" t="str">
            <v>SI</v>
          </cell>
          <cell r="P491" t="str">
            <v>Camaras de Video Vigilancia</v>
          </cell>
          <cell r="Q491" t="str">
            <v>Mensual</v>
          </cell>
          <cell r="R491" t="str">
            <v>Acumulado</v>
          </cell>
          <cell r="S491">
            <v>4564</v>
          </cell>
          <cell r="T491">
            <v>2000</v>
          </cell>
          <cell r="U491">
            <v>1400</v>
          </cell>
          <cell r="V491">
            <v>1400</v>
          </cell>
          <cell r="W491">
            <v>1300</v>
          </cell>
          <cell r="X491">
            <v>6100</v>
          </cell>
          <cell r="Y491">
            <v>1539</v>
          </cell>
          <cell r="Z491">
            <v>100</v>
          </cell>
          <cell r="AA491">
            <v>3980</v>
          </cell>
          <cell r="AB491">
            <v>65.245999999999995</v>
          </cell>
          <cell r="AC491">
            <v>42490.208333333299</v>
          </cell>
          <cell r="AD491">
            <v>42501.790763773097</v>
          </cell>
          <cell r="AE491" t="str">
            <v>El acumulado al mes anterior es de 663 cámaras. Durante el mes de Abril de 2016, se entregaron un total de 876 cámaras discriminadas de la siguiente manera: Medellín-Antioquia (97), Pto Tejada-Cauca (77), Cartagena-Bolívar (154), Chipaque-C/marca (35), Ri</v>
          </cell>
          <cell r="AF491">
            <v>42490.208333333299</v>
          </cell>
          <cell r="AG491">
            <v>42501.790763622703</v>
          </cell>
          <cell r="AH491" t="str">
            <v>Maria Fernanda Álvarez Carreño</v>
          </cell>
          <cell r="AI491" t="str">
            <v>maria.alvarez@mininterior.gov.co</v>
          </cell>
          <cell r="AJ491">
            <v>0</v>
          </cell>
          <cell r="AK491">
            <v>42520.208333333299</v>
          </cell>
          <cell r="AL491">
            <v>-13</v>
          </cell>
        </row>
        <row r="492">
          <cell r="A492">
            <v>4599</v>
          </cell>
          <cell r="B492" t="str">
            <v>Todos por un Nuevo País</v>
          </cell>
          <cell r="C492" t="str">
            <v>Seguridad, justicia y democracia para la construcción de paz</v>
          </cell>
          <cell r="D492" t="str">
            <v>Proveer Seguridad y Defensa en el Territorio Nacional</v>
          </cell>
          <cell r="E492" t="str">
            <v>Interior</v>
          </cell>
          <cell r="F492" t="str">
            <v>MinInterior</v>
          </cell>
          <cell r="G492" t="str">
            <v>Promoción de la seguridad y convivencia ciudadana</v>
          </cell>
          <cell r="H492">
            <v>4599</v>
          </cell>
          <cell r="I492" t="str">
            <v>Entidades territoriales asistidas en la implementación de planes de seguridad y convivencia ciudadana bajo lineamientos estandarizados de seguimiento y evaluación</v>
          </cell>
          <cell r="J492" t="str">
            <v>Producto</v>
          </cell>
          <cell r="K492" t="str">
            <v>Sectorial</v>
          </cell>
          <cell r="L492" t="str">
            <v>SI</v>
          </cell>
          <cell r="M492" t="str">
            <v>SI</v>
          </cell>
          <cell r="N492" t="str">
            <v>NO</v>
          </cell>
          <cell r="O492" t="str">
            <v>SI</v>
          </cell>
          <cell r="P492" t="str">
            <v>Entidades territoriales</v>
          </cell>
          <cell r="Q492" t="str">
            <v>Mensual</v>
          </cell>
          <cell r="R492" t="str">
            <v>Stock</v>
          </cell>
          <cell r="S492">
            <v>16</v>
          </cell>
          <cell r="T492">
            <v>32</v>
          </cell>
          <cell r="U492">
            <v>32</v>
          </cell>
          <cell r="V492">
            <v>32</v>
          </cell>
          <cell r="W492">
            <v>32</v>
          </cell>
          <cell r="X492">
            <v>32</v>
          </cell>
          <cell r="Y492">
            <v>53</v>
          </cell>
          <cell r="Z492">
            <v>100</v>
          </cell>
          <cell r="AA492">
            <v>53</v>
          </cell>
          <cell r="AB492">
            <v>100</v>
          </cell>
          <cell r="AC492">
            <v>42490.208333333299</v>
          </cell>
          <cell r="AD492">
            <v>42496.7691150463</v>
          </cell>
          <cell r="AE492" t="str">
            <v>Asistencia técnica en la formulación e implementación de los Planes Integrales de Seguridad y Convivencia Ciudadana a las siguientes 9 entidades territoriales, en el mes de abril: 1. Departamento de Caquetá y municipio de Milan (2) 2. Departamento Antioqu</v>
          </cell>
          <cell r="AF492">
            <v>42490.208333333299</v>
          </cell>
          <cell r="AG492">
            <v>42496.769114895797</v>
          </cell>
          <cell r="AH492" t="str">
            <v>Sandra Patricia Devia Ruiz</v>
          </cell>
          <cell r="AI492" t="str">
            <v>sdevia@mininterior.gov.co</v>
          </cell>
          <cell r="AJ492">
            <v>0</v>
          </cell>
          <cell r="AK492">
            <v>42520.208333333299</v>
          </cell>
          <cell r="AL492">
            <v>-13</v>
          </cell>
        </row>
        <row r="493">
          <cell r="A493">
            <v>4606</v>
          </cell>
          <cell r="B493" t="str">
            <v>Todos por un Nuevo País</v>
          </cell>
          <cell r="C493" t="str">
            <v>Seguridad, justicia y democracia para la construcción de paz</v>
          </cell>
          <cell r="D493" t="str">
            <v>Proveer Seguridad y Defensa en el Territorio Nacional</v>
          </cell>
          <cell r="E493" t="str">
            <v>Interior</v>
          </cell>
          <cell r="F493" t="str">
            <v>MinInterior</v>
          </cell>
          <cell r="G493" t="str">
            <v>Promoción de la seguridad y convivencia ciudadana</v>
          </cell>
          <cell r="H493">
            <v>4606</v>
          </cell>
          <cell r="I493" t="str">
            <v>Autoridades territoriales asistidas en diálogo social, prevención de conflictividades y construcción de acuerdos comunitarios</v>
          </cell>
          <cell r="J493" t="str">
            <v>Gestión</v>
          </cell>
          <cell r="K493" t="str">
            <v>Sectorial</v>
          </cell>
          <cell r="L493" t="str">
            <v>SI</v>
          </cell>
          <cell r="M493" t="str">
            <v>SI</v>
          </cell>
          <cell r="N493" t="str">
            <v>NO</v>
          </cell>
          <cell r="O493" t="str">
            <v>SI</v>
          </cell>
          <cell r="P493" t="str">
            <v>Entidades territoriales</v>
          </cell>
          <cell r="Q493" t="str">
            <v>Mensual</v>
          </cell>
          <cell r="R493" t="str">
            <v>Stock</v>
          </cell>
          <cell r="S493">
            <v>14</v>
          </cell>
          <cell r="T493">
            <v>32</v>
          </cell>
          <cell r="U493">
            <v>32</v>
          </cell>
          <cell r="V493">
            <v>32</v>
          </cell>
          <cell r="W493">
            <v>32</v>
          </cell>
          <cell r="X493">
            <v>32</v>
          </cell>
          <cell r="Y493">
            <v>0</v>
          </cell>
          <cell r="Z493">
            <v>0</v>
          </cell>
          <cell r="AA493">
            <v>0</v>
          </cell>
          <cell r="AB493">
            <v>0</v>
          </cell>
          <cell r="AC493">
            <v>0</v>
          </cell>
          <cell r="AD493">
            <v>0</v>
          </cell>
          <cell r="AE493">
            <v>0</v>
          </cell>
          <cell r="AF493">
            <v>0</v>
          </cell>
          <cell r="AG493">
            <v>0</v>
          </cell>
          <cell r="AH493" t="str">
            <v>Sandra Patricia Devia Ruiz</v>
          </cell>
          <cell r="AI493" t="str">
            <v>sdevia@mininterior.gov.co</v>
          </cell>
          <cell r="AJ493">
            <v>0</v>
          </cell>
          <cell r="AK493">
            <v>0</v>
          </cell>
          <cell r="AL493">
            <v>0</v>
          </cell>
        </row>
        <row r="494">
          <cell r="A494">
            <v>5310</v>
          </cell>
          <cell r="B494" t="str">
            <v>Todos por un Nuevo País</v>
          </cell>
          <cell r="C494" t="str">
            <v>Seguridad, justicia y democracia para la construcción de paz</v>
          </cell>
          <cell r="D494" t="str">
            <v>Proveer Seguridad y Defensa en el Territorio Nacional</v>
          </cell>
          <cell r="E494" t="str">
            <v>Interior</v>
          </cell>
          <cell r="F494" t="str">
            <v>MinInterior</v>
          </cell>
          <cell r="G494" t="str">
            <v>Promoción de la seguridad y convivencia ciudadana</v>
          </cell>
          <cell r="H494">
            <v>5310</v>
          </cell>
          <cell r="I494" t="str">
            <v>Municipios de postconflicto con Centros Ciudadanos para Convivencia y Diálogo Social</v>
          </cell>
          <cell r="J494" t="str">
            <v>Gestión</v>
          </cell>
          <cell r="K494" t="str">
            <v>Sectorial</v>
          </cell>
          <cell r="L494" t="str">
            <v>NO</v>
          </cell>
          <cell r="M494" t="str">
            <v>SI</v>
          </cell>
          <cell r="N494" t="str">
            <v>NO</v>
          </cell>
          <cell r="O494" t="str">
            <v>SI</v>
          </cell>
          <cell r="P494" t="str">
            <v>Municipios</v>
          </cell>
          <cell r="Q494" t="str">
            <v>Mensual</v>
          </cell>
          <cell r="R494" t="str">
            <v>Acumulado</v>
          </cell>
          <cell r="S494">
            <v>29</v>
          </cell>
          <cell r="T494">
            <v>20</v>
          </cell>
          <cell r="U494">
            <v>65</v>
          </cell>
          <cell r="V494">
            <v>75</v>
          </cell>
          <cell r="W494">
            <v>92</v>
          </cell>
          <cell r="X494">
            <v>252</v>
          </cell>
          <cell r="Y494">
            <v>0</v>
          </cell>
          <cell r="Z494">
            <v>0</v>
          </cell>
          <cell r="AA494">
            <v>20</v>
          </cell>
          <cell r="AB494">
            <v>7.94</v>
          </cell>
          <cell r="AC494">
            <v>42460.208333333299</v>
          </cell>
          <cell r="AD494">
            <v>42468.707164699103</v>
          </cell>
          <cell r="AE494" t="str">
            <v xml:space="preserve">No se reportan municipios de postconflicto con Centros de Integración ciudadana para este mes. Durante el mes de Marzo se realizaron visitas de seguimiento y control en los departamentos de: Huila, Nariño, Cauca, Bolívar, La Guajira, Norte de Santander. </v>
          </cell>
          <cell r="AF494">
            <v>42460.208333333299</v>
          </cell>
          <cell r="AG494">
            <v>42468.707164548599</v>
          </cell>
          <cell r="AH494" t="str">
            <v>Maria Fernanda Álvarez Carreño</v>
          </cell>
          <cell r="AI494" t="str">
            <v>maria.alvarez@mininterior.gov.co</v>
          </cell>
          <cell r="AJ494">
            <v>0</v>
          </cell>
          <cell r="AK494">
            <v>42490.208333333299</v>
          </cell>
          <cell r="AL494">
            <v>17</v>
          </cell>
        </row>
        <row r="495">
          <cell r="A495">
            <v>4853</v>
          </cell>
          <cell r="B495" t="str">
            <v>Todos por un Nuevo País</v>
          </cell>
          <cell r="C495" t="str">
            <v>Seguridad, justicia y democracia para la construcción de paz</v>
          </cell>
          <cell r="D495" t="str">
            <v>Proveer Seguridad y Defensa en el Territorio Nacional</v>
          </cell>
          <cell r="E495" t="str">
            <v>TIC</v>
          </cell>
          <cell r="F495" t="str">
            <v>MINTIC</v>
          </cell>
          <cell r="G495" t="str">
            <v>Promocion del desarrollo de los Servicios TIC bajo un marco normativo, institucional y regulatorio convergente.</v>
          </cell>
          <cell r="H495">
            <v>4853</v>
          </cell>
          <cell r="I495" t="str">
            <v>Trámites y servicios de impacto social disponibles en línea</v>
          </cell>
          <cell r="J495" t="str">
            <v>Producto</v>
          </cell>
          <cell r="K495" t="str">
            <v>Sectorial</v>
          </cell>
          <cell r="L495" t="str">
            <v>SI</v>
          </cell>
          <cell r="M495" t="str">
            <v>NO</v>
          </cell>
          <cell r="N495" t="str">
            <v>NO</v>
          </cell>
          <cell r="O495" t="str">
            <v>SI</v>
          </cell>
          <cell r="P495" t="str">
            <v>Tramites y servicios</v>
          </cell>
          <cell r="Q495" t="str">
            <v>Anual</v>
          </cell>
          <cell r="R495" t="str">
            <v>Acumulado</v>
          </cell>
          <cell r="S495">
            <v>0</v>
          </cell>
          <cell r="T495">
            <v>0</v>
          </cell>
          <cell r="U495">
            <v>4</v>
          </cell>
          <cell r="V495">
            <v>8</v>
          </cell>
          <cell r="W495">
            <v>5</v>
          </cell>
          <cell r="X495">
            <v>17</v>
          </cell>
          <cell r="Y495">
            <v>0</v>
          </cell>
          <cell r="Z495">
            <v>0</v>
          </cell>
          <cell r="AA495">
            <v>0</v>
          </cell>
          <cell r="AB495">
            <v>0</v>
          </cell>
          <cell r="AC495">
            <v>0</v>
          </cell>
          <cell r="AD495">
            <v>0</v>
          </cell>
          <cell r="AE495" t="str">
            <v>LOGROS: * Con base en el plan establecido por las entidades líderes, se iniciaron las mesas de trabajo para el desarrollo de los proyectos con la Registraduría Nacional, el Ministerio de Justicia, la DIAN y el Ministerio de Comercio. Adicionalmente, se co</v>
          </cell>
          <cell r="AF495">
            <v>42490.208333333299</v>
          </cell>
          <cell r="AG495">
            <v>42500.394507638899</v>
          </cell>
          <cell r="AH495" t="str">
            <v>Francy Johanna Pimiento Quintero</v>
          </cell>
          <cell r="AI495" t="str">
            <v>johanna.pimiento@gobiernoenlinea.gov.co</v>
          </cell>
          <cell r="AJ495">
            <v>30</v>
          </cell>
          <cell r="AK495">
            <v>0</v>
          </cell>
          <cell r="AL495">
            <v>0</v>
          </cell>
        </row>
        <row r="496">
          <cell r="A496">
            <v>4854</v>
          </cell>
          <cell r="B496" t="str">
            <v>Todos por un Nuevo País</v>
          </cell>
          <cell r="C496" t="str">
            <v>Seguridad, justicia y democracia para la construcción de paz</v>
          </cell>
          <cell r="D496" t="str">
            <v>Proveer Seguridad y Defensa en el Territorio Nacional</v>
          </cell>
          <cell r="E496" t="str">
            <v>TIC</v>
          </cell>
          <cell r="F496" t="str">
            <v>MINTIC</v>
          </cell>
          <cell r="G496" t="str">
            <v>Promocion del desarrollo de los Servicios TIC bajo un marco normativo, institucional y regulatorio convergente.</v>
          </cell>
          <cell r="H496">
            <v>4854</v>
          </cell>
          <cell r="I496" t="str">
            <v>Trámites, servicios y productos certificados en Gobierno en línea</v>
          </cell>
          <cell r="J496" t="str">
            <v>Producto</v>
          </cell>
          <cell r="K496" t="str">
            <v>Sectorial</v>
          </cell>
          <cell r="L496" t="str">
            <v>SI</v>
          </cell>
          <cell r="M496" t="str">
            <v>NO</v>
          </cell>
          <cell r="N496" t="str">
            <v>NO</v>
          </cell>
          <cell r="O496" t="str">
            <v>SI</v>
          </cell>
          <cell r="P496" t="str">
            <v>Trámites, servicios y productos</v>
          </cell>
          <cell r="Q496" t="str">
            <v>Anual</v>
          </cell>
          <cell r="R496" t="str">
            <v>Acumulado</v>
          </cell>
          <cell r="S496">
            <v>0</v>
          </cell>
          <cell r="T496">
            <v>0</v>
          </cell>
          <cell r="U496">
            <v>100</v>
          </cell>
          <cell r="V496">
            <v>300</v>
          </cell>
          <cell r="W496">
            <v>310</v>
          </cell>
          <cell r="X496">
            <v>710</v>
          </cell>
          <cell r="Y496">
            <v>0</v>
          </cell>
          <cell r="Z496">
            <v>0</v>
          </cell>
          <cell r="AA496">
            <v>0</v>
          </cell>
          <cell r="AB496">
            <v>0</v>
          </cell>
          <cell r="AC496">
            <v>0</v>
          </cell>
          <cell r="AD496">
            <v>0</v>
          </cell>
          <cell r="AE496" t="str">
            <v>LOGROS: * Análisis, funcionalidad y operatividad de la plataforma y comunidad virtual del Sello. * Se llevó a cabo la discusión de acciones estratégicas de apropiación del sello. * Se adelantó la definición de requisitos funcionales y no funcionales de la</v>
          </cell>
          <cell r="AF496">
            <v>42490.208333333299</v>
          </cell>
          <cell r="AG496">
            <v>42500.3949599884</v>
          </cell>
          <cell r="AH496" t="str">
            <v>Francy Johanna Pimiento Quintero</v>
          </cell>
          <cell r="AI496" t="str">
            <v>johanna.pimiento@gobiernoenlinea.gov.co</v>
          </cell>
          <cell r="AJ496">
            <v>30</v>
          </cell>
          <cell r="AK496">
            <v>0</v>
          </cell>
          <cell r="AL496">
            <v>0</v>
          </cell>
        </row>
        <row r="497">
          <cell r="A497">
            <v>4849</v>
          </cell>
          <cell r="B497" t="str">
            <v>Todos por un Nuevo País</v>
          </cell>
          <cell r="C497" t="str">
            <v>Seguridad, justicia y democracia para la construcción de paz</v>
          </cell>
          <cell r="D497" t="str">
            <v>Proveer Seguridad y Defensa en el Territorio Nacional</v>
          </cell>
          <cell r="E497" t="str">
            <v>TIC</v>
          </cell>
          <cell r="F497" t="str">
            <v>MINTIC</v>
          </cell>
          <cell r="G497" t="str">
            <v>Promocion del desarrollo de los Servicios TIC bajo un marco normativo, institucional y regulatorio convergente.</v>
          </cell>
          <cell r="H497">
            <v>4849</v>
          </cell>
          <cell r="I497" t="str">
            <v>Sectores de la administración pública que adoptan el modelo de seguridad y privacidad de la información en el Estado</v>
          </cell>
          <cell r="J497" t="str">
            <v>Producto</v>
          </cell>
          <cell r="K497" t="str">
            <v>Sectorial</v>
          </cell>
          <cell r="L497" t="str">
            <v>SI</v>
          </cell>
          <cell r="M497" t="str">
            <v>NO</v>
          </cell>
          <cell r="N497" t="str">
            <v>NO</v>
          </cell>
          <cell r="O497" t="str">
            <v>SI</v>
          </cell>
          <cell r="P497" t="str">
            <v>Sectores</v>
          </cell>
          <cell r="Q497" t="str">
            <v>Semestral</v>
          </cell>
          <cell r="R497" t="str">
            <v>Capacidad</v>
          </cell>
          <cell r="S497">
            <v>0</v>
          </cell>
          <cell r="T497">
            <v>4</v>
          </cell>
          <cell r="U497">
            <v>8</v>
          </cell>
          <cell r="V497">
            <v>16</v>
          </cell>
          <cell r="W497">
            <v>24</v>
          </cell>
          <cell r="X497">
            <v>24</v>
          </cell>
          <cell r="Y497">
            <v>0</v>
          </cell>
          <cell r="Z497">
            <v>0</v>
          </cell>
          <cell r="AA497">
            <v>0</v>
          </cell>
          <cell r="AB497">
            <v>0</v>
          </cell>
          <cell r="AC497">
            <v>0</v>
          </cell>
          <cell r="AD497">
            <v>0</v>
          </cell>
          <cell r="AE497" t="str">
            <v xml:space="preserve">Se definió los 4 Sectores que recibirán acompañamiento prioritario en la adopción del Modelo de Seguridad y Privacidad de TI, así: Agro, Transporte, Vivienda y Trabajo, teniendo en cuenta el mapa de ruta y el interés demostrado por estos Sectores para la </v>
          </cell>
          <cell r="AF497">
            <v>42490.208333333299</v>
          </cell>
          <cell r="AG497">
            <v>42500.408881631898</v>
          </cell>
          <cell r="AH497" t="str">
            <v>Jorge Fernando Bejarano Lobo</v>
          </cell>
          <cell r="AI497" t="str">
            <v>jbejarano@mintic.gov.co</v>
          </cell>
          <cell r="AJ497">
            <v>10</v>
          </cell>
          <cell r="AK497">
            <v>0</v>
          </cell>
          <cell r="AL497">
            <v>0</v>
          </cell>
        </row>
        <row r="498">
          <cell r="A498">
            <v>4850</v>
          </cell>
          <cell r="B498" t="str">
            <v>Todos por un Nuevo País</v>
          </cell>
          <cell r="C498" t="str">
            <v>Seguridad, justicia y democracia para la construcción de paz</v>
          </cell>
          <cell r="D498" t="str">
            <v>Proveer Seguridad y Defensa en el Territorio Nacional</v>
          </cell>
          <cell r="E498" t="str">
            <v>TIC</v>
          </cell>
          <cell r="F498" t="str">
            <v>MINTIC</v>
          </cell>
          <cell r="G498" t="str">
            <v>Promocion del desarrollo de los Servicios TIC bajo un marco normativo, institucional y regulatorio convergente.</v>
          </cell>
          <cell r="H498">
            <v>4850</v>
          </cell>
          <cell r="I498" t="str">
            <v>Ciudadanos que interactúan en línea con entidades de gobierno</v>
          </cell>
          <cell r="J498" t="str">
            <v>Producto</v>
          </cell>
          <cell r="K498" t="str">
            <v>Sectorial</v>
          </cell>
          <cell r="L498" t="str">
            <v>SI</v>
          </cell>
          <cell r="M498" t="str">
            <v>NO</v>
          </cell>
          <cell r="N498" t="str">
            <v>NO</v>
          </cell>
          <cell r="O498" t="str">
            <v>SI</v>
          </cell>
          <cell r="P498" t="str">
            <v>Porcentaje</v>
          </cell>
          <cell r="Q498" t="str">
            <v>Anual</v>
          </cell>
          <cell r="R498" t="str">
            <v>Capacidad</v>
          </cell>
          <cell r="S498">
            <v>65.099999999999994</v>
          </cell>
          <cell r="T498">
            <v>72</v>
          </cell>
          <cell r="U498">
            <v>74</v>
          </cell>
          <cell r="V498">
            <v>76</v>
          </cell>
          <cell r="W498">
            <v>78</v>
          </cell>
          <cell r="X498">
            <v>78</v>
          </cell>
          <cell r="Y498">
            <v>0</v>
          </cell>
          <cell r="Z498">
            <v>0</v>
          </cell>
          <cell r="AA498">
            <v>0</v>
          </cell>
          <cell r="AB498">
            <v>0</v>
          </cell>
          <cell r="AC498">
            <v>0</v>
          </cell>
          <cell r="AD498">
            <v>0</v>
          </cell>
          <cell r="AE498" t="str">
            <v>Sí Virtual LOGROS * Integración 25 trámites transaccionales * 93.544 accesos a trámites * Actividades de comunicación y nuevas para twitter SiVirtualCO. * Propuesta de nueva visión del portal RETOS: * Piloto consulta puntaje del Sisben * Piloto de PQRS Au</v>
          </cell>
          <cell r="AF498">
            <v>42490.208333333299</v>
          </cell>
          <cell r="AG498">
            <v>42500.397225000001</v>
          </cell>
          <cell r="AH498" t="str">
            <v>Francy Johanna Pimiento Quintero</v>
          </cell>
          <cell r="AI498" t="str">
            <v>johanna.pimiento@gobiernoenlinea.gov.co</v>
          </cell>
          <cell r="AJ498">
            <v>30</v>
          </cell>
          <cell r="AK498">
            <v>0</v>
          </cell>
          <cell r="AL498">
            <v>0</v>
          </cell>
        </row>
        <row r="499">
          <cell r="A499">
            <v>4851</v>
          </cell>
          <cell r="B499" t="str">
            <v>Todos por un Nuevo País</v>
          </cell>
          <cell r="C499" t="str">
            <v>Seguridad, justicia y democracia para la construcción de paz</v>
          </cell>
          <cell r="D499" t="str">
            <v>Proveer Seguridad y Defensa en el Territorio Nacional</v>
          </cell>
          <cell r="E499" t="str">
            <v>TIC</v>
          </cell>
          <cell r="F499" t="str">
            <v>MINTIC</v>
          </cell>
          <cell r="G499" t="str">
            <v>Promocion del desarrollo de los Servicios TIC bajo un marco normativo, institucional y regulatorio convergente.</v>
          </cell>
          <cell r="H499">
            <v>4851</v>
          </cell>
          <cell r="I499" t="str">
            <v>Empresarios que interactúan en línea con entidades de gobierno</v>
          </cell>
          <cell r="J499" t="str">
            <v>Producto</v>
          </cell>
          <cell r="K499" t="str">
            <v>Sectorial</v>
          </cell>
          <cell r="L499" t="str">
            <v>SI</v>
          </cell>
          <cell r="M499" t="str">
            <v>NO</v>
          </cell>
          <cell r="N499" t="str">
            <v>NO</v>
          </cell>
          <cell r="O499" t="str">
            <v>SI</v>
          </cell>
          <cell r="P499" t="str">
            <v>Porcentaje</v>
          </cell>
          <cell r="Q499" t="str">
            <v>Anual</v>
          </cell>
          <cell r="R499" t="str">
            <v>Capacidad</v>
          </cell>
          <cell r="S499">
            <v>81</v>
          </cell>
          <cell r="T499">
            <v>82</v>
          </cell>
          <cell r="U499">
            <v>84</v>
          </cell>
          <cell r="V499">
            <v>86</v>
          </cell>
          <cell r="W499">
            <v>88</v>
          </cell>
          <cell r="X499">
            <v>88</v>
          </cell>
          <cell r="Y499">
            <v>0</v>
          </cell>
          <cell r="Z499">
            <v>0</v>
          </cell>
          <cell r="AA499">
            <v>0</v>
          </cell>
          <cell r="AB499">
            <v>0</v>
          </cell>
          <cell r="AC499">
            <v>0</v>
          </cell>
          <cell r="AD499">
            <v>0</v>
          </cell>
          <cell r="AE499" t="str">
            <v>Sí Virtual LOGROS * Integración 25 trámites transaccionales * 93.544 accesos a trámites * Actividades de comunicación y nuevas para twitter SiVirtualCO. * Propuesta de nueva visión del portal RETOS: * Piloto consulta puntaje del Sisben * Piloto de PQRS Au</v>
          </cell>
          <cell r="AF499">
            <v>42490.208333333299</v>
          </cell>
          <cell r="AG499">
            <v>42500.397645057899</v>
          </cell>
          <cell r="AH499" t="str">
            <v>Francy Johanna Pimiento Quintero</v>
          </cell>
          <cell r="AI499" t="str">
            <v>johanna.pimiento@gobiernoenlinea.gov.co</v>
          </cell>
          <cell r="AJ499">
            <v>30</v>
          </cell>
          <cell r="AK499">
            <v>0</v>
          </cell>
          <cell r="AL499">
            <v>0</v>
          </cell>
        </row>
        <row r="500">
          <cell r="A500">
            <v>4852</v>
          </cell>
          <cell r="B500" t="str">
            <v>Todos por un Nuevo País</v>
          </cell>
          <cell r="C500" t="str">
            <v>Seguridad, justicia y democracia para la construcción de paz</v>
          </cell>
          <cell r="D500" t="str">
            <v>Proveer Seguridad y Defensa en el Territorio Nacional</v>
          </cell>
          <cell r="E500" t="str">
            <v>TIC</v>
          </cell>
          <cell r="F500" t="str">
            <v>MINTIC</v>
          </cell>
          <cell r="G500" t="str">
            <v>Promocion del desarrollo de los Servicios TIC bajo un marco normativo, institucional y regulatorio convergente.</v>
          </cell>
          <cell r="H500">
            <v>4852</v>
          </cell>
          <cell r="I500" t="str">
            <v>Ciudadanos que participan en el Estado por medios electrónicos</v>
          </cell>
          <cell r="J500" t="str">
            <v>Producto</v>
          </cell>
          <cell r="K500" t="str">
            <v>Sectorial</v>
          </cell>
          <cell r="L500" t="str">
            <v>SI</v>
          </cell>
          <cell r="M500" t="str">
            <v>NO</v>
          </cell>
          <cell r="N500" t="str">
            <v>NO</v>
          </cell>
          <cell r="O500" t="str">
            <v>SI</v>
          </cell>
          <cell r="P500" t="str">
            <v>Porcentaje</v>
          </cell>
          <cell r="Q500" t="str">
            <v>Anual</v>
          </cell>
          <cell r="R500" t="str">
            <v>Capacidad</v>
          </cell>
          <cell r="S500">
            <v>11</v>
          </cell>
          <cell r="T500">
            <v>18</v>
          </cell>
          <cell r="U500">
            <v>20</v>
          </cell>
          <cell r="V500">
            <v>22</v>
          </cell>
          <cell r="W500">
            <v>24</v>
          </cell>
          <cell r="X500">
            <v>24</v>
          </cell>
          <cell r="Y500">
            <v>0</v>
          </cell>
          <cell r="Z500">
            <v>0</v>
          </cell>
          <cell r="AA500">
            <v>0</v>
          </cell>
          <cell r="AB500">
            <v>0</v>
          </cell>
          <cell r="AC500">
            <v>0</v>
          </cell>
          <cell r="AD500">
            <v>0</v>
          </cell>
          <cell r="AE500" t="str">
            <v>Participación Ciudadana: LOGROS: * Campaña: cambio climático, día de las víctimas #RestituirEsPaz y consulta para mejorar los índices de lectura en el país. RETOS: * Relacionamiento territorial y actualización de base de datos de redes sociales de territo</v>
          </cell>
          <cell r="AF500">
            <v>42490.208333333299</v>
          </cell>
          <cell r="AG500">
            <v>42500.39615</v>
          </cell>
          <cell r="AH500" t="str">
            <v>Francy Johanna Pimiento Quintero</v>
          </cell>
          <cell r="AI500" t="str">
            <v>johanna.pimiento@gobiernoenlinea.gov.co</v>
          </cell>
          <cell r="AJ500">
            <v>30</v>
          </cell>
          <cell r="AK500">
            <v>0</v>
          </cell>
          <cell r="AL500">
            <v>0</v>
          </cell>
        </row>
        <row r="501">
          <cell r="A501">
            <v>4418</v>
          </cell>
          <cell r="B501" t="str">
            <v>Todos por un Nuevo País</v>
          </cell>
          <cell r="C501" t="str">
            <v>Seguridad, justicia y democracia para la construcción de paz</v>
          </cell>
          <cell r="D501" t="str">
            <v>Promover la prestación, administración y acceso a los servicios de justicia con un enfoque sistémico y territorial.</v>
          </cell>
          <cell r="E501" t="str">
            <v>Justicia</v>
          </cell>
          <cell r="F501" t="str">
            <v>MinJusticia</v>
          </cell>
          <cell r="G501" t="str">
            <v>Mejora del acceso a la justicia formal y jurisdiccional desde el Sector Justicia</v>
          </cell>
          <cell r="H501">
            <v>4418</v>
          </cell>
          <cell r="I501" t="str">
            <v>Nuevas Casas de Justicia y nuevos Centros de Convivencia Ciudadana construidos y con nuevo modelo de atención integral</v>
          </cell>
          <cell r="J501" t="str">
            <v>Producto</v>
          </cell>
          <cell r="K501" t="str">
            <v>Sectorial</v>
          </cell>
          <cell r="L501" t="str">
            <v>SI</v>
          </cell>
          <cell r="M501" t="str">
            <v>NO</v>
          </cell>
          <cell r="N501" t="str">
            <v>NO</v>
          </cell>
          <cell r="O501" t="str">
            <v>SI</v>
          </cell>
          <cell r="P501" t="str">
            <v>Casas de Justicia y Centros de Convivencia Ciudadana</v>
          </cell>
          <cell r="Q501" t="str">
            <v>Anual</v>
          </cell>
          <cell r="R501" t="str">
            <v>Acumulado</v>
          </cell>
          <cell r="S501">
            <v>0</v>
          </cell>
          <cell r="T501">
            <v>2</v>
          </cell>
          <cell r="U501">
            <v>2</v>
          </cell>
          <cell r="V501">
            <v>4</v>
          </cell>
          <cell r="W501">
            <v>12</v>
          </cell>
          <cell r="X501">
            <v>20</v>
          </cell>
          <cell r="Y501">
            <v>0</v>
          </cell>
          <cell r="Z501">
            <v>0</v>
          </cell>
          <cell r="AA501">
            <v>0</v>
          </cell>
          <cell r="AB501">
            <v>0</v>
          </cell>
          <cell r="AC501">
            <v>0</v>
          </cell>
          <cell r="AD501">
            <v>0</v>
          </cell>
          <cell r="AE501" t="str">
            <v>El 4 de marzo se inauguró la tercera Casas de justicia en Cali (Valle del Cauca); sin embargo, está pendiente la puesta en operación del nuevo modelo de atención integral. Está pendiente la puesta en operación de los Centros de Convivencia Ciudadana de Fo</v>
          </cell>
          <cell r="AF501">
            <v>42429.208333333299</v>
          </cell>
          <cell r="AG501">
            <v>42500.666697766203</v>
          </cell>
          <cell r="AH501" t="str">
            <v>Adela del Pilar Parra González</v>
          </cell>
          <cell r="AI501" t="str">
            <v>aparra@dnp.gov.co</v>
          </cell>
          <cell r="AJ501">
            <v>30</v>
          </cell>
          <cell r="AK501">
            <v>0</v>
          </cell>
          <cell r="AL501">
            <v>0</v>
          </cell>
        </row>
        <row r="502">
          <cell r="A502">
            <v>4419</v>
          </cell>
          <cell r="B502" t="str">
            <v>Todos por un Nuevo País</v>
          </cell>
          <cell r="C502" t="str">
            <v>Seguridad, justicia y democracia para la construcción de paz</v>
          </cell>
          <cell r="D502" t="str">
            <v>Promover la prestación, administración y acceso a los servicios de justicia con un enfoque sistémico y territorial.</v>
          </cell>
          <cell r="E502" t="str">
            <v>Justicia</v>
          </cell>
          <cell r="F502" t="str">
            <v>MinJusticia</v>
          </cell>
          <cell r="G502" t="str">
            <v>Mejora del acceso a la justicia formal y jurisdiccional desde el Sector Justicia</v>
          </cell>
          <cell r="H502">
            <v>4419</v>
          </cell>
          <cell r="I502" t="str">
            <v> Casas de Justicia y Centro de Convivencia Ciudadana incorporadas al sistema de información central</v>
          </cell>
          <cell r="J502" t="str">
            <v>Producto</v>
          </cell>
          <cell r="K502" t="str">
            <v>Sectorial</v>
          </cell>
          <cell r="L502" t="str">
            <v>SI</v>
          </cell>
          <cell r="M502" t="str">
            <v>NO</v>
          </cell>
          <cell r="N502" t="str">
            <v>NO</v>
          </cell>
          <cell r="O502" t="str">
            <v>SI</v>
          </cell>
          <cell r="P502" t="str">
            <v>Casas de Justicia y Centros de Convivencia Ciudadana</v>
          </cell>
          <cell r="Q502" t="str">
            <v>Trimestral</v>
          </cell>
          <cell r="R502" t="str">
            <v>Acumulado</v>
          </cell>
          <cell r="S502">
            <v>20</v>
          </cell>
          <cell r="T502">
            <v>15</v>
          </cell>
          <cell r="U502">
            <v>15</v>
          </cell>
          <cell r="V502">
            <v>15</v>
          </cell>
          <cell r="W502">
            <v>15</v>
          </cell>
          <cell r="X502">
            <v>60</v>
          </cell>
          <cell r="Y502">
            <v>0</v>
          </cell>
          <cell r="Z502">
            <v>0</v>
          </cell>
          <cell r="AA502">
            <v>0</v>
          </cell>
          <cell r="AB502">
            <v>0</v>
          </cell>
          <cell r="AC502">
            <v>0</v>
          </cell>
          <cell r="AD502">
            <v>0</v>
          </cell>
          <cell r="AE502" t="str">
            <v>Con corte a febrero 29 de 2016, se está organizando el cronograma de capacitación para gestionar el ingreso de las Casas y Centros al Sistema. Datos tomados del Programa Nacional de Casas de Justicia y Convivencia Ciudadana; reporte realizado el 10 de mar</v>
          </cell>
          <cell r="AF502">
            <v>42429.208333333299</v>
          </cell>
          <cell r="AG502">
            <v>42500.670430821803</v>
          </cell>
          <cell r="AH502" t="str">
            <v>Adela del Pilar Parra González</v>
          </cell>
          <cell r="AI502" t="str">
            <v>aparra@dnp.gov.co</v>
          </cell>
          <cell r="AJ502">
            <v>30</v>
          </cell>
          <cell r="AK502">
            <v>0</v>
          </cell>
          <cell r="AL502">
            <v>0</v>
          </cell>
        </row>
        <row r="503">
          <cell r="A503">
            <v>4421</v>
          </cell>
          <cell r="B503" t="str">
            <v>Todos por un Nuevo País</v>
          </cell>
          <cell r="C503" t="str">
            <v>Seguridad, justicia y democracia para la construcción de paz</v>
          </cell>
          <cell r="D503" t="str">
            <v>Promover la prestación, administración y acceso a los servicios de justicia con un enfoque sistémico y territorial.</v>
          </cell>
          <cell r="E503" t="str">
            <v>Justicia</v>
          </cell>
          <cell r="F503" t="str">
            <v>MinJusticia</v>
          </cell>
          <cell r="G503" t="str">
            <v>Mejora del acceso a la justicia formal y jurisdiccional desde el Sector Justicia</v>
          </cell>
          <cell r="H503">
            <v>4421</v>
          </cell>
          <cell r="I503" t="str">
            <v>Ciudadanos orientados en el acceso a la justicia a través de Casas de Justicia y Centros de Convivencia Ciudadana</v>
          </cell>
          <cell r="J503" t="str">
            <v>Producto</v>
          </cell>
          <cell r="K503" t="str">
            <v>Sectorial</v>
          </cell>
          <cell r="L503" t="str">
            <v>SI</v>
          </cell>
          <cell r="M503" t="str">
            <v>NO</v>
          </cell>
          <cell r="N503" t="str">
            <v>NO</v>
          </cell>
          <cell r="O503" t="str">
            <v>SI</v>
          </cell>
          <cell r="P503" t="str">
            <v>Ciudadanos</v>
          </cell>
          <cell r="Q503" t="str">
            <v>Trimestral</v>
          </cell>
          <cell r="R503" t="str">
            <v>Flujo</v>
          </cell>
          <cell r="S503">
            <v>399253</v>
          </cell>
          <cell r="T503">
            <v>360000</v>
          </cell>
          <cell r="U503">
            <v>370000</v>
          </cell>
          <cell r="V503">
            <v>377000</v>
          </cell>
          <cell r="W503">
            <v>540000</v>
          </cell>
          <cell r="X503">
            <v>540000</v>
          </cell>
          <cell r="Y503">
            <v>0</v>
          </cell>
          <cell r="Z503">
            <v>0</v>
          </cell>
          <cell r="AA503">
            <v>0</v>
          </cell>
          <cell r="AB503">
            <v>0</v>
          </cell>
          <cell r="AC503">
            <v>0</v>
          </cell>
          <cell r="AD503">
            <v>0</v>
          </cell>
          <cell r="AE503" t="str">
            <v>La información de ciudadanos orientados en Casas se obtiene del Sistema de Información de Casas de Justicia (Reportan 52 de las 105 Casas en operación). Éste reporte es dinámico; en algunas Casas no hay acceso a internet, se continúa usando formulario Exc</v>
          </cell>
          <cell r="AF503">
            <v>42429.208333333299</v>
          </cell>
          <cell r="AG503">
            <v>42501.788650000002</v>
          </cell>
          <cell r="AH503" t="str">
            <v>Adela del Pilar Parra González</v>
          </cell>
          <cell r="AI503" t="str">
            <v>aparra@dnp.gov.co</v>
          </cell>
          <cell r="AJ503">
            <v>30</v>
          </cell>
          <cell r="AK503">
            <v>0</v>
          </cell>
          <cell r="AL503">
            <v>0</v>
          </cell>
        </row>
        <row r="504">
          <cell r="A504">
            <v>5370</v>
          </cell>
          <cell r="B504" t="str">
            <v>Todos por un Nuevo País</v>
          </cell>
          <cell r="C504" t="str">
            <v>Seguridad, justicia y democracia para la construcción de paz</v>
          </cell>
          <cell r="D504" t="str">
            <v>Promover la prestación, administración y acceso a los servicios de justicia con un enfoque sistémico y territorial.</v>
          </cell>
          <cell r="E504" t="str">
            <v>Justicia</v>
          </cell>
          <cell r="F504" t="str">
            <v>MinJusticia</v>
          </cell>
          <cell r="G504" t="str">
            <v>Mejora del acceso a la justicia formal y jurisdiccional desde el Sector Justicia</v>
          </cell>
          <cell r="H504">
            <v>5370</v>
          </cell>
          <cell r="I504" t="str">
            <v>Porcentaje de Sentencias con Tiempo Procesal menor o igual a 6 meses</v>
          </cell>
          <cell r="J504" t="str">
            <v>Gestión</v>
          </cell>
          <cell r="K504" t="str">
            <v>Sectorial</v>
          </cell>
          <cell r="L504" t="str">
            <v>NO</v>
          </cell>
          <cell r="M504" t="str">
            <v>NO</v>
          </cell>
          <cell r="N504" t="str">
            <v>NO</v>
          </cell>
          <cell r="O504" t="str">
            <v>NO</v>
          </cell>
          <cell r="P504" t="str">
            <v>Porcentaje</v>
          </cell>
          <cell r="Q504" t="str">
            <v>Trimestral</v>
          </cell>
          <cell r="R504" t="str">
            <v>Flujo</v>
          </cell>
          <cell r="S504">
            <v>2014</v>
          </cell>
          <cell r="T504">
            <v>53</v>
          </cell>
          <cell r="U504">
            <v>55</v>
          </cell>
          <cell r="V504">
            <v>63</v>
          </cell>
          <cell r="W504">
            <v>72</v>
          </cell>
          <cell r="X504">
            <v>72</v>
          </cell>
          <cell r="Y504">
            <v>0</v>
          </cell>
          <cell r="Z504">
            <v>0</v>
          </cell>
          <cell r="AA504">
            <v>0</v>
          </cell>
          <cell r="AB504">
            <v>0</v>
          </cell>
          <cell r="AC504">
            <v>0</v>
          </cell>
          <cell r="AD504">
            <v>0</v>
          </cell>
          <cell r="AE504">
            <v>0</v>
          </cell>
          <cell r="AF504">
            <v>0</v>
          </cell>
          <cell r="AG504">
            <v>0</v>
          </cell>
          <cell r="AH504" t="str">
            <v>Claudia Mallely Vela Díaz</v>
          </cell>
          <cell r="AI504" t="str">
            <v>claudia.vela@minjusticia.gov.co</v>
          </cell>
          <cell r="AJ504">
            <v>30</v>
          </cell>
          <cell r="AK504">
            <v>0</v>
          </cell>
          <cell r="AL504">
            <v>0</v>
          </cell>
        </row>
        <row r="505">
          <cell r="A505">
            <v>4420</v>
          </cell>
          <cell r="B505" t="str">
            <v>Todos por un Nuevo País</v>
          </cell>
          <cell r="C505" t="str">
            <v>Seguridad, justicia y democracia para la construcción de paz</v>
          </cell>
          <cell r="D505" t="str">
            <v>Promover la prestación, administración y acceso a los servicios de justicia con un enfoque sistémico y territorial.</v>
          </cell>
          <cell r="E505" t="str">
            <v>Justicia</v>
          </cell>
          <cell r="F505" t="str">
            <v>MinJusticia</v>
          </cell>
          <cell r="G505" t="str">
            <v>Fortalecimiento y Promoción de los Mecanismos Alternativos de Solución de Conflictos</v>
          </cell>
          <cell r="H505">
            <v>4420</v>
          </cell>
          <cell r="I505" t="str">
            <v>Casos tramitados por los ciudadanos ante conciliadores en derecho y en equidad</v>
          </cell>
          <cell r="J505" t="str">
            <v>Producto</v>
          </cell>
          <cell r="K505" t="str">
            <v>Sectorial</v>
          </cell>
          <cell r="L505" t="str">
            <v>SI</v>
          </cell>
          <cell r="M505" t="str">
            <v>NO</v>
          </cell>
          <cell r="N505" t="str">
            <v>NO</v>
          </cell>
          <cell r="O505" t="str">
            <v>SI</v>
          </cell>
          <cell r="P505" t="str">
            <v>Casos</v>
          </cell>
          <cell r="Q505" t="str">
            <v>Bimestral</v>
          </cell>
          <cell r="R505" t="str">
            <v>Flujo</v>
          </cell>
          <cell r="S505">
            <v>107398</v>
          </cell>
          <cell r="T505">
            <v>128000</v>
          </cell>
          <cell r="U505">
            <v>131000</v>
          </cell>
          <cell r="V505">
            <v>134000</v>
          </cell>
          <cell r="W505">
            <v>137000</v>
          </cell>
          <cell r="X505">
            <v>137000</v>
          </cell>
          <cell r="Y505">
            <v>16964</v>
          </cell>
          <cell r="Z505">
            <v>12.95</v>
          </cell>
          <cell r="AA505">
            <v>170664</v>
          </cell>
          <cell r="AB505">
            <v>100</v>
          </cell>
          <cell r="AC505">
            <v>42429.208333333299</v>
          </cell>
          <cell r="AD505">
            <v>42500.6640815625</v>
          </cell>
          <cell r="AE505" t="str">
            <v>Desde el 2016, el reporte de casos tramitados ante conciliadores en derecho se realiza desde el Sistema de Información de la Conciliación, el Arbitraje y la Amigable Composición, adoptado mediante la Resolución 0018 de enero 18 de 2016. Para su implementa</v>
          </cell>
          <cell r="AF505">
            <v>42460.208333333299</v>
          </cell>
          <cell r="AG505">
            <v>42500.810880208301</v>
          </cell>
          <cell r="AH505" t="str">
            <v>Adela del Pilar Parra González</v>
          </cell>
          <cell r="AI505" t="str">
            <v>aparra@dnp.gov.co</v>
          </cell>
          <cell r="AJ505">
            <v>30</v>
          </cell>
          <cell r="AK505">
            <v>42489.208333333299</v>
          </cell>
          <cell r="AL505">
            <v>-12</v>
          </cell>
        </row>
        <row r="506">
          <cell r="A506">
            <v>4422</v>
          </cell>
          <cell r="B506" t="str">
            <v>Todos por un Nuevo País</v>
          </cell>
          <cell r="C506" t="str">
            <v>Seguridad, justicia y democracia para la construcción de paz</v>
          </cell>
          <cell r="D506" t="str">
            <v>Promover la prestación, administración y acceso a los servicios de justicia con un enfoque sistémico y territorial.</v>
          </cell>
          <cell r="E506" t="str">
            <v>Justicia</v>
          </cell>
          <cell r="F506" t="str">
            <v>MinJusticia</v>
          </cell>
          <cell r="G506" t="str">
            <v>Fortalecimiento y Promoción de los Mecanismos Alternativos de Solución de Conflictos</v>
          </cell>
          <cell r="H506">
            <v>4422</v>
          </cell>
          <cell r="I506" t="str">
            <v>Municipios fortalecidos con conciliadores en equidad</v>
          </cell>
          <cell r="J506" t="str">
            <v>Producto</v>
          </cell>
          <cell r="K506" t="str">
            <v>Sectorial</v>
          </cell>
          <cell r="L506" t="str">
            <v>SI</v>
          </cell>
          <cell r="M506" t="str">
            <v>NO</v>
          </cell>
          <cell r="N506" t="str">
            <v>NO</v>
          </cell>
          <cell r="O506" t="str">
            <v>SI</v>
          </cell>
          <cell r="P506" t="str">
            <v>Municipios</v>
          </cell>
          <cell r="Q506" t="str">
            <v>Anual</v>
          </cell>
          <cell r="R506" t="str">
            <v>Acumulado</v>
          </cell>
          <cell r="S506">
            <v>24</v>
          </cell>
          <cell r="T506">
            <v>10</v>
          </cell>
          <cell r="U506">
            <v>10</v>
          </cell>
          <cell r="V506">
            <v>10</v>
          </cell>
          <cell r="W506">
            <v>10</v>
          </cell>
          <cell r="X506">
            <v>40</v>
          </cell>
          <cell r="Y506">
            <v>0</v>
          </cell>
          <cell r="Z506">
            <v>0</v>
          </cell>
          <cell r="AA506">
            <v>0</v>
          </cell>
          <cell r="AB506">
            <v>0</v>
          </cell>
          <cell r="AC506">
            <v>0</v>
          </cell>
          <cell r="AD506">
            <v>0</v>
          </cell>
          <cell r="AE506" t="str">
            <v>Para la vigencia 2016, se programó el fortalecimiento de municipios con Conciliadores en Equidad a través de dos actividades: 1. Capacitación a Conciliadores en Equidad y 2. Implementación de Procesos MICE. Está en proceso la revisión documental de los po</v>
          </cell>
          <cell r="AF506">
            <v>42460.208333333299</v>
          </cell>
          <cell r="AG506">
            <v>42501.794590474499</v>
          </cell>
          <cell r="AH506" t="str">
            <v>Adela del Pilar Parra González</v>
          </cell>
          <cell r="AI506" t="str">
            <v>aparra@dnp.gov.co</v>
          </cell>
          <cell r="AJ506">
            <v>1</v>
          </cell>
          <cell r="AK506">
            <v>0</v>
          </cell>
          <cell r="AL506">
            <v>0</v>
          </cell>
        </row>
        <row r="507">
          <cell r="A507">
            <v>5364</v>
          </cell>
          <cell r="B507" t="str">
            <v>Todos por un Nuevo País</v>
          </cell>
          <cell r="C507" t="str">
            <v>Seguridad, justicia y democracia para la construcción de paz</v>
          </cell>
          <cell r="D507" t="str">
            <v>Promover la prestación, administración y acceso a los servicios de justicia con un enfoque sistémico y territorial.</v>
          </cell>
          <cell r="E507" t="str">
            <v>Justicia</v>
          </cell>
          <cell r="F507" t="str">
            <v>MinJusticia</v>
          </cell>
          <cell r="G507" t="str">
            <v>Fortalecimiento y Promoción de los Mecanismos Alternativos de Solución de Conflictos</v>
          </cell>
          <cell r="H507">
            <v>5364</v>
          </cell>
          <cell r="I507" t="str">
            <v>Fases para el fortalecimiento de los sistemas de justicia propios de los pueblos indígenas y la generación de escenarios y acciones efectivos de coordinación con el Sistema Judicial Nacional</v>
          </cell>
          <cell r="J507" t="str">
            <v>Producto</v>
          </cell>
          <cell r="K507" t="str">
            <v>Sectorial</v>
          </cell>
          <cell r="L507" t="str">
            <v>SI</v>
          </cell>
          <cell r="M507" t="str">
            <v>NO</v>
          </cell>
          <cell r="N507" t="str">
            <v>NO</v>
          </cell>
          <cell r="O507" t="str">
            <v>SI</v>
          </cell>
          <cell r="P507" t="str">
            <v>Porcentaje</v>
          </cell>
          <cell r="Q507" t="str">
            <v>Anual</v>
          </cell>
          <cell r="R507" t="str">
            <v>Acumulado</v>
          </cell>
          <cell r="S507">
            <v>0</v>
          </cell>
          <cell r="T507">
            <v>18</v>
          </cell>
          <cell r="U507">
            <v>38</v>
          </cell>
          <cell r="V507">
            <v>32</v>
          </cell>
          <cell r="W507">
            <v>12</v>
          </cell>
          <cell r="X507">
            <v>100</v>
          </cell>
          <cell r="Y507">
            <v>0</v>
          </cell>
          <cell r="Z507">
            <v>0</v>
          </cell>
          <cell r="AA507">
            <v>0</v>
          </cell>
          <cell r="AB507">
            <v>0</v>
          </cell>
          <cell r="AC507">
            <v>0</v>
          </cell>
          <cell r="AD507">
            <v>0</v>
          </cell>
          <cell r="AE507" t="str">
            <v>Para la meta relacionada con los indígenas privados de la libertad, se continúa con la consolidación del proyecto de inversión para gestionar las apropiaciones presupuestales correspondientes. En el comité de contratación realizado el 25 de abril de 2016,</v>
          </cell>
          <cell r="AF507">
            <v>42490.208333333299</v>
          </cell>
          <cell r="AG507">
            <v>42496.786661886603</v>
          </cell>
          <cell r="AH507" t="str">
            <v>Fernando Arévalo Carrascal</v>
          </cell>
          <cell r="AI507" t="str">
            <v>fernando.arevalo@minjusticia.gov.co</v>
          </cell>
          <cell r="AJ507">
            <v>30</v>
          </cell>
          <cell r="AK507">
            <v>0</v>
          </cell>
          <cell r="AL507">
            <v>0</v>
          </cell>
        </row>
        <row r="508">
          <cell r="A508">
            <v>4423</v>
          </cell>
          <cell r="B508" t="str">
            <v>Todos por un Nuevo País</v>
          </cell>
          <cell r="C508" t="str">
            <v>Seguridad, justicia y democracia para la construcción de paz</v>
          </cell>
          <cell r="D508" t="str">
            <v>Promover la prestación, administración y acceso a los servicios de justicia con un enfoque sistémico y territorial.</v>
          </cell>
          <cell r="E508" t="str">
            <v>Justicia</v>
          </cell>
          <cell r="F508" t="str">
            <v>MinJusticia</v>
          </cell>
          <cell r="G508" t="str">
            <v>Racionalización normativa y legal realizada desde el Sector Justicia</v>
          </cell>
          <cell r="H508">
            <v>4423</v>
          </cell>
          <cell r="I508" t="str">
            <v>Normas de carácter general y abstracto con análisis de vigencia y afectación jurisprudencial disponibles en el Sistema Único de Información Normativa SUIN- JURISCOL.</v>
          </cell>
          <cell r="J508" t="str">
            <v>Producto</v>
          </cell>
          <cell r="K508" t="str">
            <v>Sectorial</v>
          </cell>
          <cell r="L508" t="str">
            <v>SI</v>
          </cell>
          <cell r="M508" t="str">
            <v>NO</v>
          </cell>
          <cell r="N508" t="str">
            <v>NO</v>
          </cell>
          <cell r="O508" t="str">
            <v>SI</v>
          </cell>
          <cell r="P508" t="str">
            <v>Decretos</v>
          </cell>
          <cell r="Q508" t="str">
            <v>Mensual</v>
          </cell>
          <cell r="R508" t="str">
            <v>Acumulado</v>
          </cell>
          <cell r="S508">
            <v>0</v>
          </cell>
          <cell r="T508">
            <v>40000</v>
          </cell>
          <cell r="U508">
            <v>8000</v>
          </cell>
          <cell r="V508">
            <v>3000</v>
          </cell>
          <cell r="W508">
            <v>2000</v>
          </cell>
          <cell r="X508">
            <v>53000</v>
          </cell>
          <cell r="Y508">
            <v>159</v>
          </cell>
          <cell r="Z508">
            <v>1.988</v>
          </cell>
          <cell r="AA508">
            <v>44073</v>
          </cell>
          <cell r="AB508">
            <v>83.156999999999996</v>
          </cell>
          <cell r="AC508">
            <v>42490.208333333299</v>
          </cell>
          <cell r="AD508">
            <v>42496.778607835702</v>
          </cell>
          <cell r="AE508" t="str">
            <v>Se están verificando los diarios oficiales para la elaboración de la lista de las 8.000 normas de carácter general y abstracto para registrar y cargar en el sistema. Es importante señalar, que todos estos registros se encuentran cargados en el ambiente de</v>
          </cell>
          <cell r="AF508">
            <v>42490.208333333299</v>
          </cell>
          <cell r="AG508">
            <v>42496.778607673601</v>
          </cell>
          <cell r="AH508" t="str">
            <v>Fernando Arévalo Carrascal</v>
          </cell>
          <cell r="AI508" t="str">
            <v>fernando.arevalo@minjusticia.gov.co</v>
          </cell>
          <cell r="AJ508">
            <v>1</v>
          </cell>
          <cell r="AK508">
            <v>42520.208333333299</v>
          </cell>
          <cell r="AL508">
            <v>-14</v>
          </cell>
        </row>
        <row r="509">
          <cell r="A509">
            <v>5231</v>
          </cell>
          <cell r="B509" t="str">
            <v>Todos por un Nuevo País</v>
          </cell>
          <cell r="C509" t="str">
            <v>Seguridad, justicia y democracia para la construcción de paz</v>
          </cell>
          <cell r="D509" t="str">
            <v>Promover la prestación, administración y acceso a los servicios de justicia con un enfoque sistémico y territorial.</v>
          </cell>
          <cell r="E509" t="str">
            <v>Justicia</v>
          </cell>
          <cell r="F509" t="str">
            <v>MinJusticia</v>
          </cell>
          <cell r="G509" t="str">
            <v>Grupos Étnicos - Justicia</v>
          </cell>
          <cell r="H509">
            <v>5231</v>
          </cell>
          <cell r="I509" t="str">
            <v>Encuentros realizados para el fortalecimiento de la justicia propia del pueblo Rrom</v>
          </cell>
          <cell r="J509" t="str">
            <v>Producto</v>
          </cell>
          <cell r="K509" t="str">
            <v>Transversal</v>
          </cell>
          <cell r="L509" t="str">
            <v>NO</v>
          </cell>
          <cell r="M509" t="str">
            <v>NO</v>
          </cell>
          <cell r="N509" t="str">
            <v>NO</v>
          </cell>
          <cell r="O509" t="str">
            <v>NO</v>
          </cell>
          <cell r="P509" t="str">
            <v>Encuentros</v>
          </cell>
          <cell r="Q509" t="str">
            <v>Anual</v>
          </cell>
          <cell r="R509" t="str">
            <v>Acumulado</v>
          </cell>
          <cell r="S509">
            <v>0</v>
          </cell>
          <cell r="T509">
            <v>0</v>
          </cell>
          <cell r="U509">
            <v>1</v>
          </cell>
          <cell r="V509">
            <v>0</v>
          </cell>
          <cell r="W509">
            <v>1</v>
          </cell>
          <cell r="X509">
            <v>2</v>
          </cell>
          <cell r="Y509">
            <v>0</v>
          </cell>
          <cell r="Z509">
            <v>0</v>
          </cell>
          <cell r="AA509">
            <v>0</v>
          </cell>
          <cell r="AB509">
            <v>0</v>
          </cell>
          <cell r="AC509">
            <v>0</v>
          </cell>
          <cell r="AD509">
            <v>0</v>
          </cell>
          <cell r="AE509" t="str">
            <v>Inclusión en el Plan Anual de Adquisiciones 2016 del MJD: Desarrollar de manera conjunta con el Ministerio del Interior, el diseño de la guia para acercar las prácticas de la justicia Rom y Justicia Ordinaria, y apoyar la realización de un encuentro nacio</v>
          </cell>
          <cell r="AF509">
            <v>42490.208333333299</v>
          </cell>
          <cell r="AG509">
            <v>42496.768761539402</v>
          </cell>
          <cell r="AH509" t="str">
            <v>Fernando Arévalo Carrascal</v>
          </cell>
          <cell r="AI509" t="str">
            <v>fernando.arevalo@minjusticia.gov.co</v>
          </cell>
          <cell r="AJ509">
            <v>7</v>
          </cell>
          <cell r="AK509">
            <v>0</v>
          </cell>
          <cell r="AL509">
            <v>0</v>
          </cell>
        </row>
        <row r="510">
          <cell r="A510">
            <v>5232</v>
          </cell>
          <cell r="B510" t="str">
            <v>Todos por un Nuevo País</v>
          </cell>
          <cell r="C510" t="str">
            <v>Seguridad, justicia y democracia para la construcción de paz</v>
          </cell>
          <cell r="D510" t="str">
            <v>Promover la prestación, administración y acceso a los servicios de justicia con un enfoque sistémico y territorial.</v>
          </cell>
          <cell r="E510" t="str">
            <v>Justicia</v>
          </cell>
          <cell r="F510" t="str">
            <v>MinJusticia</v>
          </cell>
          <cell r="G510" t="str">
            <v>Grupos Étnicos - Justicia</v>
          </cell>
          <cell r="H510">
            <v>5232</v>
          </cell>
          <cell r="I510" t="str">
            <v>Protocolo elaborado y firmado por la Kriss Romani</v>
          </cell>
          <cell r="J510" t="str">
            <v>Producto</v>
          </cell>
          <cell r="K510" t="str">
            <v>Transversal</v>
          </cell>
          <cell r="L510" t="str">
            <v>NO</v>
          </cell>
          <cell r="M510" t="str">
            <v>NO</v>
          </cell>
          <cell r="N510" t="str">
            <v>NO</v>
          </cell>
          <cell r="O510" t="str">
            <v>NO</v>
          </cell>
          <cell r="P510" t="str">
            <v>Documento protocolo</v>
          </cell>
          <cell r="Q510" t="str">
            <v>Anual</v>
          </cell>
          <cell r="R510" t="str">
            <v>Acumulado</v>
          </cell>
          <cell r="S510">
            <v>0</v>
          </cell>
          <cell r="T510">
            <v>0</v>
          </cell>
          <cell r="U510">
            <v>1</v>
          </cell>
          <cell r="V510">
            <v>0</v>
          </cell>
          <cell r="W510">
            <v>0</v>
          </cell>
          <cell r="X510">
            <v>1</v>
          </cell>
          <cell r="Y510">
            <v>0</v>
          </cell>
          <cell r="Z510">
            <v>0</v>
          </cell>
          <cell r="AA510">
            <v>0</v>
          </cell>
          <cell r="AB510">
            <v>0</v>
          </cell>
          <cell r="AC510">
            <v>0</v>
          </cell>
          <cell r="AD510">
            <v>0</v>
          </cell>
          <cell r="AE510" t="str">
            <v xml:space="preserve">Inclusión en el Plan Anual de Adquisiciones 2016 del MJD: Elaborar un protocolo a través de los Seré Rromani de Kumpania del Pueblo Rom, a fin de fortalecer su Kriss Romani por $49.500.000.00 </v>
          </cell>
          <cell r="AF510">
            <v>42490.208333333299</v>
          </cell>
          <cell r="AG510">
            <v>42496.7729994213</v>
          </cell>
          <cell r="AH510" t="str">
            <v>Fernando Arévalo Carrascal</v>
          </cell>
          <cell r="AI510" t="str">
            <v>fernando.arevalo@minjusticia.gov.co</v>
          </cell>
          <cell r="AJ510">
            <v>7</v>
          </cell>
          <cell r="AK510">
            <v>0</v>
          </cell>
          <cell r="AL510">
            <v>0</v>
          </cell>
        </row>
        <row r="511">
          <cell r="A511">
            <v>4430</v>
          </cell>
          <cell r="B511" t="str">
            <v>Todos por un Nuevo País</v>
          </cell>
          <cell r="C511" t="str">
            <v>Seguridad, justicia y democracia para la construcción de paz</v>
          </cell>
          <cell r="D511" t="str">
            <v>Promover la prestación, administración y acceso a los servicios de justicia con un enfoque sistémico y territorial.</v>
          </cell>
          <cell r="E511" t="str">
            <v>Justicia</v>
          </cell>
          <cell r="F511" t="str">
            <v>SNR</v>
          </cell>
          <cell r="G511" t="str">
            <v>Definición de la Propiedad e Información Inmobiliaria</v>
          </cell>
          <cell r="H511">
            <v>4430</v>
          </cell>
          <cell r="I511" t="str">
            <v>Predios saneados y formalizados a víctimas y campesinos en el marco de los convenios suscritos entre las entidades territoriales y la Superintendencia de Notariado y Registro</v>
          </cell>
          <cell r="J511" t="str">
            <v>Producto</v>
          </cell>
          <cell r="K511" t="str">
            <v>Sectorial</v>
          </cell>
          <cell r="L511" t="str">
            <v>NO</v>
          </cell>
          <cell r="M511" t="str">
            <v>NO</v>
          </cell>
          <cell r="N511" t="str">
            <v>NO</v>
          </cell>
          <cell r="O511" t="str">
            <v>SI</v>
          </cell>
          <cell r="P511" t="str">
            <v>Predios</v>
          </cell>
          <cell r="Q511" t="str">
            <v>Semestral</v>
          </cell>
          <cell r="R511" t="str">
            <v>Acumulado</v>
          </cell>
          <cell r="S511">
            <v>9903</v>
          </cell>
          <cell r="T511">
            <v>3000</v>
          </cell>
          <cell r="U511">
            <v>3000</v>
          </cell>
          <cell r="V511">
            <v>3000</v>
          </cell>
          <cell r="W511">
            <v>3000</v>
          </cell>
          <cell r="X511">
            <v>12000</v>
          </cell>
          <cell r="Y511">
            <v>0</v>
          </cell>
          <cell r="Z511">
            <v>0</v>
          </cell>
          <cell r="AA511">
            <v>0</v>
          </cell>
          <cell r="AB511">
            <v>0</v>
          </cell>
          <cell r="AC511">
            <v>0</v>
          </cell>
          <cell r="AD511">
            <v>0</v>
          </cell>
          <cell r="AE511" t="str">
            <v>Durante el mes de abril, la Superintendencia de Notariado y Registro, acompañó los procesos de entrega de 773 títulos de propiedad, (493) en Medellin, y (280) en Caucasia (Antioquia).</v>
          </cell>
          <cell r="AF511">
            <v>42490.208333333299</v>
          </cell>
          <cell r="AG511">
            <v>42496.773400381899</v>
          </cell>
          <cell r="AH511" t="str">
            <v>Jairo Alonso Mesa Guerra</v>
          </cell>
          <cell r="AI511" t="str">
            <v>jairo.mesa@supernotariado.gov.co</v>
          </cell>
          <cell r="AJ511">
            <v>5</v>
          </cell>
          <cell r="AK511">
            <v>0</v>
          </cell>
          <cell r="AL511">
            <v>0</v>
          </cell>
        </row>
        <row r="512">
          <cell r="A512">
            <v>4431</v>
          </cell>
          <cell r="B512" t="str">
            <v>Todos por un Nuevo País</v>
          </cell>
          <cell r="C512" t="str">
            <v>Seguridad, justicia y democracia para la construcción de paz</v>
          </cell>
          <cell r="D512" t="str">
            <v>Promover la prestación, administración y acceso a los servicios de justicia con un enfoque sistémico y territorial.</v>
          </cell>
          <cell r="E512" t="str">
            <v>Justicia</v>
          </cell>
          <cell r="F512" t="str">
            <v>SNR</v>
          </cell>
          <cell r="G512" t="str">
            <v>Definición de la Propiedad e Información Inmobiliaria</v>
          </cell>
          <cell r="H512">
            <v>4431</v>
          </cell>
          <cell r="I512" t="str">
            <v>Círculos registrales nuevos y reorganizados</v>
          </cell>
          <cell r="J512" t="str">
            <v>Producto</v>
          </cell>
          <cell r="K512" t="str">
            <v>Sectorial</v>
          </cell>
          <cell r="L512" t="str">
            <v>SI</v>
          </cell>
          <cell r="M512" t="str">
            <v>NO</v>
          </cell>
          <cell r="N512" t="str">
            <v>NO</v>
          </cell>
          <cell r="O512" t="str">
            <v>SI</v>
          </cell>
          <cell r="P512" t="str">
            <v>Círculos registrales</v>
          </cell>
          <cell r="Q512" t="str">
            <v>Anual</v>
          </cell>
          <cell r="R512" t="str">
            <v>Acumulado</v>
          </cell>
          <cell r="S512">
            <v>3</v>
          </cell>
          <cell r="T512">
            <v>21</v>
          </cell>
          <cell r="U512">
            <v>21</v>
          </cell>
          <cell r="V512">
            <v>18</v>
          </cell>
          <cell r="W512">
            <v>16</v>
          </cell>
          <cell r="X512">
            <v>76</v>
          </cell>
          <cell r="Y512">
            <v>0</v>
          </cell>
          <cell r="Z512">
            <v>0</v>
          </cell>
          <cell r="AA512">
            <v>0</v>
          </cell>
          <cell r="AB512">
            <v>0</v>
          </cell>
          <cell r="AC512">
            <v>0</v>
          </cell>
          <cell r="AD512">
            <v>0</v>
          </cell>
          <cell r="AE512" t="str">
            <v>Se remitio al Ministerio de Justicia y del Derecho el proyecto de Decreto para su revisión y trámite respectivo, relacionado con la creación de la Oficina de Registro de Sibundoy, Supresión de la Oficina de Cañasgordas y Modificación de circulos y circuns</v>
          </cell>
          <cell r="AF512">
            <v>42490.208333333299</v>
          </cell>
          <cell r="AG512">
            <v>42501.790969641203</v>
          </cell>
          <cell r="AH512" t="str">
            <v>Libardo Rafael Sierra Pacheco</v>
          </cell>
          <cell r="AI512" t="str">
            <v>libardo.sierra@supernotariado.gov.co</v>
          </cell>
          <cell r="AJ512">
            <v>5</v>
          </cell>
          <cell r="AK512">
            <v>0</v>
          </cell>
          <cell r="AL512">
            <v>0</v>
          </cell>
        </row>
        <row r="513">
          <cell r="A513">
            <v>4432</v>
          </cell>
          <cell r="B513" t="str">
            <v>Todos por un Nuevo País</v>
          </cell>
          <cell r="C513" t="str">
            <v>Seguridad, justicia y democracia para la construcción de paz</v>
          </cell>
          <cell r="D513" t="str">
            <v>Promover la prestación, administración y acceso a los servicios de justicia con un enfoque sistémico y territorial.</v>
          </cell>
          <cell r="E513" t="str">
            <v>Justicia</v>
          </cell>
          <cell r="F513" t="str">
            <v>SNR</v>
          </cell>
          <cell r="G513" t="str">
            <v>Definición de la Propiedad e Información Inmobiliaria</v>
          </cell>
          <cell r="H513">
            <v>4432</v>
          </cell>
          <cell r="I513" t="str">
            <v>Notarías conectadas al Sistema de Información Notarial</v>
          </cell>
          <cell r="J513" t="str">
            <v>Producto</v>
          </cell>
          <cell r="K513" t="str">
            <v>Sectorial</v>
          </cell>
          <cell r="L513" t="str">
            <v>SI</v>
          </cell>
          <cell r="M513" t="str">
            <v>NO</v>
          </cell>
          <cell r="N513" t="str">
            <v>NO</v>
          </cell>
          <cell r="O513" t="str">
            <v>SI</v>
          </cell>
          <cell r="P513" t="str">
            <v>Notarías</v>
          </cell>
          <cell r="Q513" t="str">
            <v>Anual</v>
          </cell>
          <cell r="R513" t="str">
            <v>Capacidad</v>
          </cell>
          <cell r="S513">
            <v>641</v>
          </cell>
          <cell r="T513">
            <v>701</v>
          </cell>
          <cell r="U513">
            <v>761</v>
          </cell>
          <cell r="V513">
            <v>821</v>
          </cell>
          <cell r="W513">
            <v>904</v>
          </cell>
          <cell r="X513">
            <v>904</v>
          </cell>
          <cell r="Y513">
            <v>0</v>
          </cell>
          <cell r="Z513">
            <v>0</v>
          </cell>
          <cell r="AA513">
            <v>0</v>
          </cell>
          <cell r="AB513">
            <v>0</v>
          </cell>
          <cell r="AC513">
            <v>0</v>
          </cell>
          <cell r="AD513">
            <v>0</v>
          </cell>
          <cell r="AE513" t="str">
            <v>Se adelantó una mesa de trabajo el día 25 de abril en la cual se establecieron tareas tendientes a la definición de un estudio técnico de la solución que se requiere para darle cumplimiento al indicador, en el cual se incluirá el tema técnico y presupuest</v>
          </cell>
          <cell r="AF513">
            <v>42490.208333333299</v>
          </cell>
          <cell r="AG513">
            <v>42501.794917627303</v>
          </cell>
          <cell r="AH513" t="str">
            <v>María Emma Orozco Espinosa</v>
          </cell>
          <cell r="AI513" t="str">
            <v>maria.orozco@supernotariado.gov.co</v>
          </cell>
          <cell r="AJ513">
            <v>5</v>
          </cell>
          <cell r="AK513">
            <v>0</v>
          </cell>
          <cell r="AL513">
            <v>0</v>
          </cell>
        </row>
        <row r="514">
          <cell r="A514">
            <v>4433</v>
          </cell>
          <cell r="B514" t="str">
            <v>Todos por un Nuevo País</v>
          </cell>
          <cell r="C514" t="str">
            <v>Seguridad, justicia y democracia para la construcción de paz</v>
          </cell>
          <cell r="D514" t="str">
            <v>Promover la prestación, administración y acceso a los servicios de justicia con un enfoque sistémico y territorial.</v>
          </cell>
          <cell r="E514" t="str">
            <v>Justicia</v>
          </cell>
          <cell r="F514" t="str">
            <v>SNR</v>
          </cell>
          <cell r="G514" t="str">
            <v>Definición de la Propiedad e Información Inmobiliaria</v>
          </cell>
          <cell r="H514">
            <v>4433</v>
          </cell>
          <cell r="I514" t="str">
            <v>Medidas de protección registral colectivas a los predios despojados o abandonados.</v>
          </cell>
          <cell r="J514" t="str">
            <v>Producto</v>
          </cell>
          <cell r="K514" t="str">
            <v>Sectorial</v>
          </cell>
          <cell r="L514" t="str">
            <v>SI</v>
          </cell>
          <cell r="M514" t="str">
            <v>NO</v>
          </cell>
          <cell r="N514" t="str">
            <v>NO</v>
          </cell>
          <cell r="O514" t="str">
            <v>SI</v>
          </cell>
          <cell r="P514" t="str">
            <v>Medidas de protección registral individual</v>
          </cell>
          <cell r="Q514" t="str">
            <v>Trimestral</v>
          </cell>
          <cell r="R514" t="str">
            <v>Acumulado</v>
          </cell>
          <cell r="S514">
            <v>300</v>
          </cell>
          <cell r="T514">
            <v>300</v>
          </cell>
          <cell r="U514">
            <v>300</v>
          </cell>
          <cell r="V514">
            <v>300</v>
          </cell>
          <cell r="W514">
            <v>300</v>
          </cell>
          <cell r="X514">
            <v>1200</v>
          </cell>
          <cell r="Y514">
            <v>650</v>
          </cell>
          <cell r="Z514">
            <v>100</v>
          </cell>
          <cell r="AA514">
            <v>5203</v>
          </cell>
          <cell r="AB514">
            <v>100</v>
          </cell>
          <cell r="AC514">
            <v>42460.208333333299</v>
          </cell>
          <cell r="AD514">
            <v>42496.426486574099</v>
          </cell>
          <cell r="AE514" t="str">
            <v>Durante el mes de marzo, la Superintendencia de Notariado y Registro, no recibió solicitudes de aplicación o levantamiento de las medidas de protección colectiva.</v>
          </cell>
          <cell r="AF514">
            <v>42429.208333333299</v>
          </cell>
          <cell r="AG514">
            <v>42496.426486458302</v>
          </cell>
          <cell r="AH514" t="str">
            <v>Jairo Alonso Mesa Guerra</v>
          </cell>
          <cell r="AI514" t="str">
            <v>jairo.mesa@supernotariado.gov.co</v>
          </cell>
          <cell r="AJ514">
            <v>5</v>
          </cell>
          <cell r="AK514">
            <v>42551.208333333299</v>
          </cell>
          <cell r="AL514">
            <v>-48</v>
          </cell>
        </row>
        <row r="515">
          <cell r="A515">
            <v>4434</v>
          </cell>
          <cell r="B515" t="str">
            <v>Todos por un Nuevo País</v>
          </cell>
          <cell r="C515" t="str">
            <v>Seguridad, justicia y democracia para la construcción de paz</v>
          </cell>
          <cell r="D515" t="str">
            <v>Promover la prestación, administración y acceso a los servicios de justicia con un enfoque sistémico y territorial.</v>
          </cell>
          <cell r="E515" t="str">
            <v>Justicia</v>
          </cell>
          <cell r="F515" t="str">
            <v>SNR</v>
          </cell>
          <cell r="G515" t="str">
            <v>Definición de la Propiedad e Información Inmobiliaria</v>
          </cell>
          <cell r="H515">
            <v>4434</v>
          </cell>
          <cell r="I515" t="str">
            <v>Medidas de protección registral individual a los predios despojados o abandonados</v>
          </cell>
          <cell r="J515" t="str">
            <v>Producto</v>
          </cell>
          <cell r="K515" t="str">
            <v>Sectorial</v>
          </cell>
          <cell r="L515" t="str">
            <v>SI</v>
          </cell>
          <cell r="M515" t="str">
            <v>NO</v>
          </cell>
          <cell r="N515" t="str">
            <v>NO</v>
          </cell>
          <cell r="O515" t="str">
            <v>SI</v>
          </cell>
          <cell r="P515" t="str">
            <v>Medidas de protección registral individual</v>
          </cell>
          <cell r="Q515" t="str">
            <v>Trimestral</v>
          </cell>
          <cell r="R515" t="str">
            <v>Acumulado</v>
          </cell>
          <cell r="S515">
            <v>3598</v>
          </cell>
          <cell r="T515">
            <v>4000</v>
          </cell>
          <cell r="U515">
            <v>3000</v>
          </cell>
          <cell r="V515">
            <v>1000</v>
          </cell>
          <cell r="W515">
            <v>1000</v>
          </cell>
          <cell r="X515">
            <v>9000</v>
          </cell>
          <cell r="Y515">
            <v>137</v>
          </cell>
          <cell r="Z515">
            <v>4.57</v>
          </cell>
          <cell r="AA515">
            <v>2981</v>
          </cell>
          <cell r="AB515">
            <v>33.119999999999997</v>
          </cell>
          <cell r="AC515">
            <v>42460.208333333299</v>
          </cell>
          <cell r="AD515">
            <v>42471.481110266199</v>
          </cell>
          <cell r="AE515" t="str">
            <v>De conformidad con lo establecido por el parágrafo primero del artículo 28 del Decreto 2365 del 07 de diciembre de 2015, la administración del Registro Único de Predios y Territorio Abandonados por la Violencia, RUPTA, pasó a la Unidad Administrativa Espe</v>
          </cell>
          <cell r="AF515">
            <v>42490.208333333299</v>
          </cell>
          <cell r="AG515">
            <v>42496.786240243098</v>
          </cell>
          <cell r="AH515" t="str">
            <v>Jairo Alonso Mesa Guerra</v>
          </cell>
          <cell r="AI515" t="str">
            <v>jairo.mesa@supernotariado.gov.co</v>
          </cell>
          <cell r="AJ515">
            <v>5</v>
          </cell>
          <cell r="AK515">
            <v>42551.208333333299</v>
          </cell>
          <cell r="AL515">
            <v>-48</v>
          </cell>
        </row>
        <row r="516">
          <cell r="A516">
            <v>4609</v>
          </cell>
          <cell r="B516" t="str">
            <v>Todos por un Nuevo País</v>
          </cell>
          <cell r="C516" t="str">
            <v>Seguridad, justicia y democracia para la construcción de paz</v>
          </cell>
          <cell r="D516" t="str">
            <v>Fortalecer las instituciones democráticas para la promoción, respeto y protección de Derechos Humanos, la construcción de acuerdos sociales incluyentes y la gestión pacífica de conflictos</v>
          </cell>
          <cell r="E516" t="str">
            <v>Interior</v>
          </cell>
          <cell r="F516" t="str">
            <v>MinInterior</v>
          </cell>
          <cell r="G516" t="str">
            <v>Asuntos Indígenas, ROM, comunidades negras, afrocolombianas, raizales y palenqueras</v>
          </cell>
          <cell r="H516">
            <v>4609</v>
          </cell>
          <cell r="I516" t="str">
            <v>Meses en el desarrollo del proceso entre las fases de Pre consulta y Protocolización</v>
          </cell>
          <cell r="J516" t="str">
            <v>Producto</v>
          </cell>
          <cell r="K516" t="str">
            <v>Sectorial</v>
          </cell>
          <cell r="L516" t="str">
            <v>SI</v>
          </cell>
          <cell r="M516" t="str">
            <v>NO</v>
          </cell>
          <cell r="N516" t="str">
            <v>NO</v>
          </cell>
          <cell r="O516" t="str">
            <v>SI</v>
          </cell>
          <cell r="P516" t="str">
            <v>Meses</v>
          </cell>
          <cell r="Q516" t="str">
            <v>Mensual</v>
          </cell>
          <cell r="R516" t="str">
            <v>Reducción</v>
          </cell>
          <cell r="S516">
            <v>9</v>
          </cell>
          <cell r="T516">
            <v>4</v>
          </cell>
          <cell r="U516">
            <v>4</v>
          </cell>
          <cell r="V516">
            <v>3</v>
          </cell>
          <cell r="W516">
            <v>3</v>
          </cell>
          <cell r="X516">
            <v>3</v>
          </cell>
          <cell r="Y516">
            <v>11</v>
          </cell>
          <cell r="Z516">
            <v>0</v>
          </cell>
          <cell r="AA516">
            <v>11</v>
          </cell>
          <cell r="AB516">
            <v>0</v>
          </cell>
          <cell r="AC516">
            <v>42460.208333333299</v>
          </cell>
          <cell r="AD516">
            <v>42468.668347881903</v>
          </cell>
          <cell r="AE516" t="str">
            <v>La sumatoria del número de meses que dura los procesos de consulta previa desde la fase de pre consulta y protocolización con cada una de las comunidades para el mes de Febrero, fue de 268 meses sobre 25 comunidades con protocolización de acuerdos, para u</v>
          </cell>
          <cell r="AF516">
            <v>42460.208333333299</v>
          </cell>
          <cell r="AG516">
            <v>42468.668347719897</v>
          </cell>
          <cell r="AH516" t="str">
            <v>Claudia Torres</v>
          </cell>
          <cell r="AI516" t="str">
            <v>claudia.torres@mininterior.gov.co</v>
          </cell>
          <cell r="AJ516">
            <v>0</v>
          </cell>
          <cell r="AK516">
            <v>42490.208333333299</v>
          </cell>
          <cell r="AL516">
            <v>17</v>
          </cell>
        </row>
        <row r="517">
          <cell r="A517">
            <v>4610</v>
          </cell>
          <cell r="B517" t="str">
            <v>Todos por un Nuevo País</v>
          </cell>
          <cell r="C517" t="str">
            <v>Seguridad, justicia y democracia para la construcción de paz</v>
          </cell>
          <cell r="D517" t="str">
            <v>Fortalecer las instituciones democráticas para la promoción, respeto y protección de Derechos Humanos, la construcción de acuerdos sociales incluyentes y la gestión pacífica de conflictos</v>
          </cell>
          <cell r="E517" t="str">
            <v>Interior</v>
          </cell>
          <cell r="F517" t="str">
            <v>MinInterior</v>
          </cell>
          <cell r="G517" t="str">
            <v>Asuntos Indígenas, ROM, comunidades negras, afrocolombianas, raizales y palenqueras</v>
          </cell>
          <cell r="H517">
            <v>4610</v>
          </cell>
          <cell r="I517" t="str">
            <v>Protocolizaciones con comunidades étnicas</v>
          </cell>
          <cell r="J517" t="str">
            <v>Producto</v>
          </cell>
          <cell r="K517" t="str">
            <v>Sectorial</v>
          </cell>
          <cell r="L517" t="str">
            <v>SI</v>
          </cell>
          <cell r="M517" t="str">
            <v>NO</v>
          </cell>
          <cell r="N517" t="str">
            <v>NO</v>
          </cell>
          <cell r="O517" t="str">
            <v>SI</v>
          </cell>
          <cell r="P517" t="str">
            <v>Protocolizaciones</v>
          </cell>
          <cell r="Q517" t="str">
            <v>Mensual</v>
          </cell>
          <cell r="R517" t="str">
            <v>Acumulado</v>
          </cell>
          <cell r="S517">
            <v>1143</v>
          </cell>
          <cell r="T517">
            <v>888</v>
          </cell>
          <cell r="U517">
            <v>888</v>
          </cell>
          <cell r="V517">
            <v>888</v>
          </cell>
          <cell r="W517">
            <v>888</v>
          </cell>
          <cell r="X517">
            <v>3552</v>
          </cell>
          <cell r="Y517">
            <v>32</v>
          </cell>
          <cell r="Z517">
            <v>3.6</v>
          </cell>
          <cell r="AA517">
            <v>817</v>
          </cell>
          <cell r="AB517">
            <v>23</v>
          </cell>
          <cell r="AC517">
            <v>42460.208333333299</v>
          </cell>
          <cell r="AD517">
            <v>42468.680920335602</v>
          </cell>
          <cell r="AE517" t="str">
            <v>La Dirección de Consulta Previa, en cumplimiento de sus funciones en el mes de marzo realizo 25 protocolizaciones de acuerdos con grupos étnicos</v>
          </cell>
          <cell r="AF517">
            <v>42460.208333333299</v>
          </cell>
          <cell r="AG517">
            <v>42468.6809202199</v>
          </cell>
          <cell r="AH517" t="str">
            <v>Claudia Torres</v>
          </cell>
          <cell r="AI517" t="str">
            <v>claudia.torres@mininterior.gov.co</v>
          </cell>
          <cell r="AJ517">
            <v>0</v>
          </cell>
          <cell r="AK517">
            <v>42490.208333333299</v>
          </cell>
          <cell r="AL517">
            <v>17</v>
          </cell>
        </row>
        <row r="518">
          <cell r="A518">
            <v>4611</v>
          </cell>
          <cell r="B518" t="str">
            <v>Todos por un Nuevo País</v>
          </cell>
          <cell r="C518" t="str">
            <v>Seguridad, justicia y democracia para la construcción de paz</v>
          </cell>
          <cell r="D518" t="str">
            <v>Fortalecer las instituciones democráticas para la promoción, respeto y protección de Derechos Humanos, la construcción de acuerdos sociales incluyentes y la gestión pacífica de conflictos</v>
          </cell>
          <cell r="E518" t="str">
            <v>Interior</v>
          </cell>
          <cell r="F518" t="str">
            <v>MinInterior</v>
          </cell>
          <cell r="G518" t="str">
            <v>Asuntos Indígenas, ROM, comunidades negras, afrocolombianas, raizales y palenqueras</v>
          </cell>
          <cell r="H518">
            <v>4611</v>
          </cell>
          <cell r="I518" t="str">
            <v>Certificaciones expedidas  (con y sin verificación en campo)</v>
          </cell>
          <cell r="J518" t="str">
            <v>Producto</v>
          </cell>
          <cell r="K518" t="str">
            <v>Sectorial</v>
          </cell>
          <cell r="L518" t="str">
            <v>SI</v>
          </cell>
          <cell r="M518" t="str">
            <v>NO</v>
          </cell>
          <cell r="N518" t="str">
            <v>NO</v>
          </cell>
          <cell r="O518" t="str">
            <v>SI</v>
          </cell>
          <cell r="P518" t="str">
            <v>Certificaciones</v>
          </cell>
          <cell r="Q518" t="str">
            <v>Mensual</v>
          </cell>
          <cell r="R518" t="str">
            <v>Acumulado</v>
          </cell>
          <cell r="S518">
            <v>2069</v>
          </cell>
          <cell r="T518">
            <v>2128</v>
          </cell>
          <cell r="U518">
            <v>2128</v>
          </cell>
          <cell r="V518">
            <v>2129</v>
          </cell>
          <cell r="W518">
            <v>2130</v>
          </cell>
          <cell r="X518">
            <v>8515</v>
          </cell>
          <cell r="Y518">
            <v>300</v>
          </cell>
          <cell r="Z518">
            <v>14.1</v>
          </cell>
          <cell r="AA518">
            <v>2094</v>
          </cell>
          <cell r="AB518">
            <v>24.59</v>
          </cell>
          <cell r="AC518">
            <v>42460.208333333299</v>
          </cell>
          <cell r="AD518">
            <v>42466.767360532402</v>
          </cell>
          <cell r="AE518" t="str">
            <v>En el mes de marzo la Dirección de Consulta Previa expidió un total de 171 certificaciones de presencia de comunidades étnicas en el área de influencia de un proyecto, obra o actividad. De las cuales 12 requirieron visita de verificación en campo. Con cor</v>
          </cell>
          <cell r="AF518">
            <v>42460.208333333299</v>
          </cell>
          <cell r="AG518">
            <v>42466.767360416699</v>
          </cell>
          <cell r="AH518" t="str">
            <v>Claudia Torres</v>
          </cell>
          <cell r="AI518" t="str">
            <v>claudia.torres@mininterior.gov.co</v>
          </cell>
          <cell r="AJ518">
            <v>0</v>
          </cell>
          <cell r="AK518">
            <v>42490.208333333299</v>
          </cell>
          <cell r="AL518">
            <v>17</v>
          </cell>
        </row>
        <row r="519">
          <cell r="A519">
            <v>4619</v>
          </cell>
          <cell r="B519" t="str">
            <v>Todos por un Nuevo País</v>
          </cell>
          <cell r="C519" t="str">
            <v>Seguridad, justicia y democracia para la construcción de paz</v>
          </cell>
          <cell r="D519" t="str">
            <v>Fortalecer las instituciones democráticas para la promoción, respeto y protección de Derechos Humanos, la construcción de acuerdos sociales incluyentes y la gestión pacífica de conflictos</v>
          </cell>
          <cell r="E519" t="str">
            <v>Interior</v>
          </cell>
          <cell r="F519" t="str">
            <v>MinInterior</v>
          </cell>
          <cell r="G519" t="str">
            <v>Asuntos Indígenas, ROM, comunidades negras, afrocolombianas, raizales y palenqueras</v>
          </cell>
          <cell r="H519">
            <v>4619</v>
          </cell>
          <cell r="I519" t="str">
            <v>Categorías especiales de protección territorial para pueblos indígenas en aislamiento voluntario definidas</v>
          </cell>
          <cell r="J519" t="str">
            <v>Producto</v>
          </cell>
          <cell r="K519" t="str">
            <v>Sectorial</v>
          </cell>
          <cell r="L519" t="str">
            <v>NO</v>
          </cell>
          <cell r="M519" t="str">
            <v>SI</v>
          </cell>
          <cell r="N519" t="str">
            <v>NO</v>
          </cell>
          <cell r="O519" t="str">
            <v>SI</v>
          </cell>
          <cell r="P519" t="str">
            <v>Categorías</v>
          </cell>
          <cell r="Q519" t="str">
            <v>Mensual</v>
          </cell>
          <cell r="R519" t="str">
            <v>Acumulado</v>
          </cell>
          <cell r="S519">
            <v>0</v>
          </cell>
          <cell r="T519">
            <v>0</v>
          </cell>
          <cell r="U519">
            <v>1</v>
          </cell>
          <cell r="V519">
            <v>0</v>
          </cell>
          <cell r="W519">
            <v>1</v>
          </cell>
          <cell r="X519">
            <v>2</v>
          </cell>
          <cell r="Y519">
            <v>0</v>
          </cell>
          <cell r="Z519">
            <v>0</v>
          </cell>
          <cell r="AA519">
            <v>0</v>
          </cell>
          <cell r="AB519">
            <v>0</v>
          </cell>
          <cell r="AC519">
            <v>0</v>
          </cell>
          <cell r="AD519">
            <v>0</v>
          </cell>
          <cell r="AE519">
            <v>0</v>
          </cell>
          <cell r="AF519">
            <v>0</v>
          </cell>
          <cell r="AG519">
            <v>0</v>
          </cell>
          <cell r="AH519" t="str">
            <v>Viviana Rebolledo</v>
          </cell>
          <cell r="AI519" t="str">
            <v>vrebolledo@mininterior.gov.co</v>
          </cell>
          <cell r="AJ519">
            <v>0</v>
          </cell>
          <cell r="AK519">
            <v>0</v>
          </cell>
          <cell r="AL519">
            <v>0</v>
          </cell>
        </row>
        <row r="520">
          <cell r="A520">
            <v>4620</v>
          </cell>
          <cell r="B520" t="str">
            <v>Todos por un Nuevo País</v>
          </cell>
          <cell r="C520" t="str">
            <v>Seguridad, justicia y democracia para la construcción de paz</v>
          </cell>
          <cell r="D520" t="str">
            <v>Fortalecer las instituciones democráticas para la promoción, respeto y protección de Derechos Humanos, la construcción de acuerdos sociales incluyentes y la gestión pacífica de conflictos</v>
          </cell>
          <cell r="E520" t="str">
            <v>Interior</v>
          </cell>
          <cell r="F520" t="str">
            <v>MinInterior</v>
          </cell>
          <cell r="G520" t="str">
            <v>Asuntos Indígenas, ROM, comunidades negras, afrocolombianas, raizales y palenqueras</v>
          </cell>
          <cell r="H520">
            <v>4620</v>
          </cell>
          <cell r="I520" t="str">
            <v>Planes de protección para pueblos indígenas en aislamiento voluntario diseñados y en funcionamiento</v>
          </cell>
          <cell r="J520" t="str">
            <v>Producto</v>
          </cell>
          <cell r="K520" t="str">
            <v>Sectorial</v>
          </cell>
          <cell r="L520" t="str">
            <v>NO</v>
          </cell>
          <cell r="M520" t="str">
            <v>SI</v>
          </cell>
          <cell r="N520" t="str">
            <v>NO</v>
          </cell>
          <cell r="O520" t="str">
            <v>SI</v>
          </cell>
          <cell r="P520" t="str">
            <v>Planes de protección</v>
          </cell>
          <cell r="Q520" t="str">
            <v>Mensual</v>
          </cell>
          <cell r="R520" t="str">
            <v>Acumulado</v>
          </cell>
          <cell r="S520">
            <v>0</v>
          </cell>
          <cell r="T520">
            <v>0</v>
          </cell>
          <cell r="U520">
            <v>1</v>
          </cell>
          <cell r="V520">
            <v>0</v>
          </cell>
          <cell r="W520">
            <v>1</v>
          </cell>
          <cell r="X520">
            <v>2</v>
          </cell>
          <cell r="Y520">
            <v>0</v>
          </cell>
          <cell r="Z520">
            <v>0</v>
          </cell>
          <cell r="AA520">
            <v>0</v>
          </cell>
          <cell r="AB520">
            <v>0</v>
          </cell>
          <cell r="AC520">
            <v>0</v>
          </cell>
          <cell r="AD520">
            <v>0</v>
          </cell>
          <cell r="AE520">
            <v>0</v>
          </cell>
          <cell r="AF520">
            <v>0</v>
          </cell>
          <cell r="AG520">
            <v>0</v>
          </cell>
          <cell r="AH520" t="str">
            <v>Viviana Rebolledo</v>
          </cell>
          <cell r="AI520" t="str">
            <v>vrebolledo@mininterior.gov.co</v>
          </cell>
          <cell r="AJ520">
            <v>0</v>
          </cell>
          <cell r="AK520">
            <v>0</v>
          </cell>
          <cell r="AL520">
            <v>0</v>
          </cell>
        </row>
        <row r="521">
          <cell r="A521">
            <v>4600</v>
          </cell>
          <cell r="B521" t="str">
            <v>Todos por un Nuevo País</v>
          </cell>
          <cell r="C521" t="str">
            <v>Seguridad, justicia y democracia para la construcción de paz</v>
          </cell>
          <cell r="D521" t="str">
            <v>Fortalecer las instituciones democráticas para la promoción, respeto y protección de Derechos Humanos, la construcción de acuerdos sociales incluyentes y la gestión pacífica de conflictos</v>
          </cell>
          <cell r="E521" t="str">
            <v>Interior</v>
          </cell>
          <cell r="F521" t="str">
            <v>MinInterior</v>
          </cell>
          <cell r="G521" t="str">
            <v>Promoción de la participación social y política de la ciudadanía desde el sector Interior</v>
          </cell>
          <cell r="H521">
            <v>4600</v>
          </cell>
          <cell r="I521" t="str">
            <v>Municipios con rutas de participación ciudadana definidas</v>
          </cell>
          <cell r="J521" t="str">
            <v>Producto</v>
          </cell>
          <cell r="K521" t="str">
            <v>Sectorial</v>
          </cell>
          <cell r="L521" t="str">
            <v>SI</v>
          </cell>
          <cell r="M521" t="str">
            <v>SI</v>
          </cell>
          <cell r="N521" t="str">
            <v>NO</v>
          </cell>
          <cell r="O521" t="str">
            <v>SI</v>
          </cell>
          <cell r="P521" t="str">
            <v>Municipios</v>
          </cell>
          <cell r="Q521" t="str">
            <v>Mensual</v>
          </cell>
          <cell r="R521" t="str">
            <v>Acumulado</v>
          </cell>
          <cell r="S521">
            <v>0</v>
          </cell>
          <cell r="T521">
            <v>32</v>
          </cell>
          <cell r="U521">
            <v>32</v>
          </cell>
          <cell r="V521">
            <v>0</v>
          </cell>
          <cell r="W521">
            <v>0</v>
          </cell>
          <cell r="X521">
            <v>64</v>
          </cell>
          <cell r="Y521">
            <v>0</v>
          </cell>
          <cell r="Z521">
            <v>0</v>
          </cell>
          <cell r="AA521">
            <v>32</v>
          </cell>
          <cell r="AB521">
            <v>50</v>
          </cell>
          <cell r="AC521">
            <v>42429.208333333299</v>
          </cell>
          <cell r="AD521">
            <v>42466.4626977199</v>
          </cell>
          <cell r="AE521" t="str">
            <v>Se construyó la metodología 2016 para adelantar la Estrategia de las Rutas de Participación Ciudadana con Intervención Integral y se socializó, se inició la priorización de municipios y se elaboró el cronograma de actividades.</v>
          </cell>
          <cell r="AF521">
            <v>42490.208333333299</v>
          </cell>
          <cell r="AG521">
            <v>42496.780595104203</v>
          </cell>
          <cell r="AH521" t="str">
            <v>Erika Solorzano</v>
          </cell>
          <cell r="AI521" t="str">
            <v>erika.solorzano@mininterior.gov.co</v>
          </cell>
          <cell r="AJ521">
            <v>30</v>
          </cell>
          <cell r="AK521">
            <v>42458.208333333299</v>
          </cell>
          <cell r="AL521">
            <v>18</v>
          </cell>
        </row>
        <row r="522">
          <cell r="A522">
            <v>4601</v>
          </cell>
          <cell r="B522" t="str">
            <v>Todos por un Nuevo País</v>
          </cell>
          <cell r="C522" t="str">
            <v>Seguridad, justicia y democracia para la construcción de paz</v>
          </cell>
          <cell r="D522" t="str">
            <v>Fortalecer las instituciones democráticas para la promoción, respeto y protección de Derechos Humanos, la construcción de acuerdos sociales incluyentes y la gestión pacífica de conflictos</v>
          </cell>
          <cell r="E522" t="str">
            <v>Interior</v>
          </cell>
          <cell r="F522" t="str">
            <v>MinInterior</v>
          </cell>
          <cell r="G522" t="str">
            <v>Promoción de la participación social y política de la ciudadanía desde el sector Interior</v>
          </cell>
          <cell r="H522">
            <v>4601</v>
          </cell>
          <cell r="I522" t="str">
            <v>Organizaciones de la sociedad civil fortalecidas en la participación ciudadana, control social y construcción de tejido asociativo</v>
          </cell>
          <cell r="J522" t="str">
            <v>Producto</v>
          </cell>
          <cell r="K522" t="str">
            <v>Sectorial</v>
          </cell>
          <cell r="L522" t="str">
            <v>SI</v>
          </cell>
          <cell r="M522" t="str">
            <v>NO</v>
          </cell>
          <cell r="N522" t="str">
            <v>NO</v>
          </cell>
          <cell r="O522" t="str">
            <v>SI</v>
          </cell>
          <cell r="P522" t="str">
            <v>Organizaciones sociales</v>
          </cell>
          <cell r="Q522" t="str">
            <v>Mensual</v>
          </cell>
          <cell r="R522" t="str">
            <v>Acumulado</v>
          </cell>
          <cell r="S522">
            <v>46</v>
          </cell>
          <cell r="T522">
            <v>60</v>
          </cell>
          <cell r="U522">
            <v>40</v>
          </cell>
          <cell r="V522">
            <v>40</v>
          </cell>
          <cell r="W522">
            <v>40</v>
          </cell>
          <cell r="X522">
            <v>180</v>
          </cell>
          <cell r="Y522">
            <v>0</v>
          </cell>
          <cell r="Z522">
            <v>0</v>
          </cell>
          <cell r="AA522">
            <v>60</v>
          </cell>
          <cell r="AB522">
            <v>33.332999999999998</v>
          </cell>
          <cell r="AC522">
            <v>42460.208333333299</v>
          </cell>
          <cell r="AD522">
            <v>42496.776965659701</v>
          </cell>
          <cell r="AE522" t="str">
            <v>Se inició la elaboración de los estudios previos para adelantar la suscripción del convenio mediante el cual se implementará el Banco de Iniciativas del Fondo para la Participación y el Fortalecimiento de la Democracia.</v>
          </cell>
          <cell r="AF522">
            <v>42460.208333333299</v>
          </cell>
          <cell r="AG522">
            <v>42496.776965393503</v>
          </cell>
          <cell r="AH522" t="str">
            <v>Erika Solorzano</v>
          </cell>
          <cell r="AI522" t="str">
            <v>erika.solorzano@mininterior.gov.co</v>
          </cell>
          <cell r="AJ522">
            <v>30</v>
          </cell>
          <cell r="AK522">
            <v>42490.208333333299</v>
          </cell>
          <cell r="AL522">
            <v>-13</v>
          </cell>
        </row>
        <row r="523">
          <cell r="A523">
            <v>4602</v>
          </cell>
          <cell r="B523" t="str">
            <v>Todos por un Nuevo País</v>
          </cell>
          <cell r="C523" t="str">
            <v>Seguridad, justicia y democracia para la construcción de paz</v>
          </cell>
          <cell r="D523" t="str">
            <v>Fortalecer las instituciones democráticas para la promoción, respeto y protección de Derechos Humanos, la construcción de acuerdos sociales incluyentes y la gestión pacífica de conflictos</v>
          </cell>
          <cell r="E523" t="str">
            <v>Interior</v>
          </cell>
          <cell r="F523" t="str">
            <v>MinInterior</v>
          </cell>
          <cell r="G523" t="str">
            <v>Promoción de la participación social y política de la ciudadanía desde el sector Interior</v>
          </cell>
          <cell r="H523">
            <v>4602</v>
          </cell>
          <cell r="I523" t="str">
            <v>Organizaciones comunales caracterizadas y acompañadas en su proceso de fortalecimiento</v>
          </cell>
          <cell r="J523" t="str">
            <v>Producto</v>
          </cell>
          <cell r="K523" t="str">
            <v>Sectorial</v>
          </cell>
          <cell r="L523" t="str">
            <v>SI</v>
          </cell>
          <cell r="M523" t="str">
            <v>SI</v>
          </cell>
          <cell r="N523" t="str">
            <v>NO</v>
          </cell>
          <cell r="O523" t="str">
            <v>SI</v>
          </cell>
          <cell r="P523" t="str">
            <v>Asociaciones comunales</v>
          </cell>
          <cell r="Q523" t="str">
            <v>Mensual</v>
          </cell>
          <cell r="R523" t="str">
            <v>Acumulado</v>
          </cell>
          <cell r="S523">
            <v>36</v>
          </cell>
          <cell r="T523">
            <v>11</v>
          </cell>
          <cell r="U523">
            <v>11</v>
          </cell>
          <cell r="V523">
            <v>11</v>
          </cell>
          <cell r="W523">
            <v>11</v>
          </cell>
          <cell r="X523">
            <v>44</v>
          </cell>
          <cell r="Y523">
            <v>0</v>
          </cell>
          <cell r="Z523">
            <v>0</v>
          </cell>
          <cell r="AA523">
            <v>11</v>
          </cell>
          <cell r="AB523">
            <v>25</v>
          </cell>
          <cell r="AC523">
            <v>42460.208333333299</v>
          </cell>
          <cell r="AD523">
            <v>42496.777224386598</v>
          </cell>
          <cell r="AE523" t="str">
            <v>Se inició el análisis del instrumento y la definición de la estrategia de intervención para para caracterizar y acompañar asociaciones comunales en su proceso de fortalecimiento.</v>
          </cell>
          <cell r="AF523">
            <v>42460.208333333299</v>
          </cell>
          <cell r="AG523">
            <v>42496.777224224497</v>
          </cell>
          <cell r="AH523" t="str">
            <v>Erika Solorzano</v>
          </cell>
          <cell r="AI523" t="str">
            <v>erika.solorzano@mininterior.gov.co</v>
          </cell>
          <cell r="AJ523">
            <v>30</v>
          </cell>
          <cell r="AK523">
            <v>42490.208333333299</v>
          </cell>
          <cell r="AL523">
            <v>-13</v>
          </cell>
        </row>
        <row r="524">
          <cell r="A524">
            <v>4603</v>
          </cell>
          <cell r="B524" t="str">
            <v>Todos por un Nuevo País</v>
          </cell>
          <cell r="C524" t="str">
            <v>Seguridad, justicia y democracia para la construcción de paz</v>
          </cell>
          <cell r="D524" t="str">
            <v>Fortalecer las instituciones democráticas para la promoción, respeto y protección de Derechos Humanos, la construcción de acuerdos sociales incluyentes y la gestión pacífica de conflictos</v>
          </cell>
          <cell r="E524" t="str">
            <v>Interior</v>
          </cell>
          <cell r="F524" t="str">
            <v>MinInterior</v>
          </cell>
          <cell r="G524" t="str">
            <v>Promoción de la participación social y política de la ciudadanía desde el sector Interior</v>
          </cell>
          <cell r="H524">
            <v>4603</v>
          </cell>
          <cell r="I524" t="str">
            <v>Redes de apoyos a las veedurías ciudadanas activas departamentales</v>
          </cell>
          <cell r="J524" t="str">
            <v>Producto</v>
          </cell>
          <cell r="K524" t="str">
            <v>Sectorial</v>
          </cell>
          <cell r="L524" t="str">
            <v>SI</v>
          </cell>
          <cell r="M524" t="str">
            <v>SI</v>
          </cell>
          <cell r="N524" t="str">
            <v>NO</v>
          </cell>
          <cell r="O524" t="str">
            <v>NO</v>
          </cell>
          <cell r="P524" t="str">
            <v>Redes de apoyo a las veedurías ciudadanas departamentales</v>
          </cell>
          <cell r="Q524" t="str">
            <v>Mensual</v>
          </cell>
          <cell r="R524" t="str">
            <v>Acumulado</v>
          </cell>
          <cell r="S524">
            <v>16</v>
          </cell>
          <cell r="T524">
            <v>8</v>
          </cell>
          <cell r="U524">
            <v>0</v>
          </cell>
          <cell r="V524">
            <v>0</v>
          </cell>
          <cell r="W524">
            <v>0</v>
          </cell>
          <cell r="X524">
            <v>8</v>
          </cell>
          <cell r="Y524">
            <v>0</v>
          </cell>
          <cell r="Z524">
            <v>0</v>
          </cell>
          <cell r="AA524">
            <v>0</v>
          </cell>
          <cell r="AB524">
            <v>0</v>
          </cell>
          <cell r="AC524">
            <v>0</v>
          </cell>
          <cell r="AD524">
            <v>0</v>
          </cell>
          <cell r="AE524" t="str">
            <v xml:space="preserve">La meta del indicador se encuentra cumplida. Durante la vigencia 2015 se activaron ocho (8) Redes de apoyos a las veedurías ciudadanas departamentales: Boyacá, Bolívar, Caldas, Cauca, Chocó, Cundinamarca, Guaviare y Meta. </v>
          </cell>
          <cell r="AF524">
            <v>42460.208333333299</v>
          </cell>
          <cell r="AG524">
            <v>42468.449545798598</v>
          </cell>
          <cell r="AH524" t="str">
            <v>Erika Solorzano</v>
          </cell>
          <cell r="AI524" t="str">
            <v>erika.solorzano@mininterior.gov.co</v>
          </cell>
          <cell r="AJ524">
            <v>30</v>
          </cell>
          <cell r="AK524">
            <v>0</v>
          </cell>
          <cell r="AL524">
            <v>0</v>
          </cell>
        </row>
        <row r="525">
          <cell r="A525">
            <v>4604</v>
          </cell>
          <cell r="B525" t="str">
            <v>Todos por un Nuevo País</v>
          </cell>
          <cell r="C525" t="str">
            <v>Seguridad, justicia y democracia para la construcción de paz</v>
          </cell>
          <cell r="D525" t="str">
            <v>Fortalecer las instituciones democráticas para la promoción, respeto y protección de Derechos Humanos, la construcción de acuerdos sociales incluyentes y la gestión pacífica de conflictos</v>
          </cell>
          <cell r="E525" t="str">
            <v>Interior</v>
          </cell>
          <cell r="F525" t="str">
            <v>MinInterior</v>
          </cell>
          <cell r="G525" t="str">
            <v>Promoción de la participación social y política de la ciudadanía desde el sector Interior</v>
          </cell>
          <cell r="H525">
            <v>4604</v>
          </cell>
          <cell r="I525" t="str">
            <v>Participación política de los jovenes en los cargos de elección popular</v>
          </cell>
          <cell r="J525" t="str">
            <v>Gestión</v>
          </cell>
          <cell r="K525" t="str">
            <v>Sectorial</v>
          </cell>
          <cell r="L525" t="str">
            <v>SI</v>
          </cell>
          <cell r="M525" t="str">
            <v>NO</v>
          </cell>
          <cell r="N525" t="str">
            <v>NO</v>
          </cell>
          <cell r="O525" t="str">
            <v>SI</v>
          </cell>
          <cell r="P525" t="str">
            <v>Porcentaje</v>
          </cell>
          <cell r="Q525" t="str">
            <v>Mensual</v>
          </cell>
          <cell r="R525" t="str">
            <v>Stock</v>
          </cell>
          <cell r="S525">
            <v>7.8</v>
          </cell>
          <cell r="T525">
            <v>8</v>
          </cell>
          <cell r="U525">
            <v>8</v>
          </cell>
          <cell r="V525">
            <v>8</v>
          </cell>
          <cell r="W525">
            <v>8</v>
          </cell>
          <cell r="X525">
            <v>8</v>
          </cell>
          <cell r="Y525">
            <v>0</v>
          </cell>
          <cell r="Z525">
            <v>0</v>
          </cell>
          <cell r="AA525">
            <v>0</v>
          </cell>
          <cell r="AB525">
            <v>0</v>
          </cell>
          <cell r="AC525">
            <v>0</v>
          </cell>
          <cell r="AD525">
            <v>0</v>
          </cell>
          <cell r="AE525" t="str">
            <v>Frente a este indicador, aun no se cuenta con los datos finales de la Registraduría Nacional del Estado Civil de las elecciones territoriales 2015, por lo tanto se informa que los datos cuantitativos y cualitativos serán reportados una vez se cuente con l</v>
          </cell>
          <cell r="AF525">
            <v>42490.208333333299</v>
          </cell>
          <cell r="AG525">
            <v>42496.775188310203</v>
          </cell>
          <cell r="AH525" t="str">
            <v>Erika Solorzano</v>
          </cell>
          <cell r="AI525" t="str">
            <v>erika.solorzano@mininterior.gov.co</v>
          </cell>
          <cell r="AJ525">
            <v>60</v>
          </cell>
          <cell r="AK525">
            <v>0</v>
          </cell>
          <cell r="AL525">
            <v>0</v>
          </cell>
        </row>
        <row r="526">
          <cell r="A526">
            <v>4605</v>
          </cell>
          <cell r="B526" t="str">
            <v>Todos por un Nuevo País</v>
          </cell>
          <cell r="C526" t="str">
            <v>Seguridad, justicia y democracia para la construcción de paz</v>
          </cell>
          <cell r="D526" t="str">
            <v>Fortalecer las instituciones democráticas para la promoción, respeto y protección de Derechos Humanos, la construcción de acuerdos sociales incluyentes y la gestión pacífica de conflictos</v>
          </cell>
          <cell r="E526" t="str">
            <v>Interior</v>
          </cell>
          <cell r="F526" t="str">
            <v>MinInterior</v>
          </cell>
          <cell r="G526" t="str">
            <v>Promoción de la participación social y política de la ciudadanía desde el sector Interior</v>
          </cell>
          <cell r="H526">
            <v>4605</v>
          </cell>
          <cell r="I526" t="str">
            <v>Jóvenes y mujeres formados en liderazgo político (nuevos liderazgos)</v>
          </cell>
          <cell r="J526" t="str">
            <v>Resultado</v>
          </cell>
          <cell r="K526" t="str">
            <v>Sectorial</v>
          </cell>
          <cell r="L526" t="str">
            <v>SI</v>
          </cell>
          <cell r="M526" t="str">
            <v>NO</v>
          </cell>
          <cell r="N526" t="str">
            <v>NO</v>
          </cell>
          <cell r="O526" t="str">
            <v>SI</v>
          </cell>
          <cell r="P526" t="str">
            <v>Jóvenes y Mujeres</v>
          </cell>
          <cell r="Q526" t="str">
            <v>Mensual</v>
          </cell>
          <cell r="R526" t="str">
            <v>Acumulado</v>
          </cell>
          <cell r="S526">
            <v>1400</v>
          </cell>
          <cell r="T526">
            <v>1400</v>
          </cell>
          <cell r="U526">
            <v>275</v>
          </cell>
          <cell r="V526">
            <v>275</v>
          </cell>
          <cell r="W526">
            <v>650</v>
          </cell>
          <cell r="X526">
            <v>2600</v>
          </cell>
          <cell r="Y526">
            <v>0</v>
          </cell>
          <cell r="Z526">
            <v>0</v>
          </cell>
          <cell r="AA526">
            <v>3758</v>
          </cell>
          <cell r="AB526">
            <v>100</v>
          </cell>
          <cell r="AC526">
            <v>42460.208333333299</v>
          </cell>
          <cell r="AD526">
            <v>42500.665197766197</v>
          </cell>
          <cell r="AE526" t="str">
            <v>La Dirección para la Democracia, la Participación Ciudadana y la Acción Comunal se encuentra adelantando la elaboración de los estudios previos del proyecto de formación en liderazgo político.</v>
          </cell>
          <cell r="AF526">
            <v>42460.208333333299</v>
          </cell>
          <cell r="AG526">
            <v>42500.665197569397</v>
          </cell>
          <cell r="AH526" t="str">
            <v>Erika Solorzano</v>
          </cell>
          <cell r="AI526" t="str">
            <v>erika.solorzano@mininterior.gov.co</v>
          </cell>
          <cell r="AJ526">
            <v>30</v>
          </cell>
          <cell r="AK526">
            <v>42490.208333333299</v>
          </cell>
          <cell r="AL526">
            <v>-13</v>
          </cell>
        </row>
        <row r="527">
          <cell r="A527">
            <v>4618</v>
          </cell>
          <cell r="B527" t="str">
            <v>Todos por un Nuevo País</v>
          </cell>
          <cell r="C527" t="str">
            <v>Seguridad, justicia y democracia para la construcción de paz</v>
          </cell>
          <cell r="D527" t="str">
            <v>Fortalecer las instituciones democráticas para la promoción, respeto y protección de Derechos Humanos, la construcción de acuerdos sociales incluyentes y la gestión pacífica de conflictos</v>
          </cell>
          <cell r="E527" t="str">
            <v>Interior</v>
          </cell>
          <cell r="F527" t="str">
            <v>MinInterior</v>
          </cell>
          <cell r="G527" t="str">
            <v>Promoción de la participación social y política de la ciudadanía desde el sector Interior</v>
          </cell>
          <cell r="H527">
            <v>4618</v>
          </cell>
          <cell r="I527" t="str">
            <v>Participación de las mujeres en los cargos de elección popular</v>
          </cell>
          <cell r="J527" t="str">
            <v>Gestión</v>
          </cell>
          <cell r="K527" t="str">
            <v>Sectorial</v>
          </cell>
          <cell r="L527" t="str">
            <v>NO</v>
          </cell>
          <cell r="M527" t="str">
            <v>NO</v>
          </cell>
          <cell r="N527" t="str">
            <v>NO</v>
          </cell>
          <cell r="O527" t="str">
            <v>NO</v>
          </cell>
          <cell r="P527" t="str">
            <v>Porcentaje</v>
          </cell>
          <cell r="Q527" t="str">
            <v>Mensual</v>
          </cell>
          <cell r="R527" t="str">
            <v>Stock</v>
          </cell>
          <cell r="S527">
            <v>17.36</v>
          </cell>
          <cell r="T527">
            <v>22</v>
          </cell>
          <cell r="U527">
            <v>22</v>
          </cell>
          <cell r="V527">
            <v>22</v>
          </cell>
          <cell r="W527">
            <v>22</v>
          </cell>
          <cell r="X527">
            <v>22</v>
          </cell>
          <cell r="Y527">
            <v>14.8</v>
          </cell>
          <cell r="Z527">
            <v>67.27</v>
          </cell>
          <cell r="AA527">
            <v>14.8</v>
          </cell>
          <cell r="AB527">
            <v>67.27</v>
          </cell>
          <cell r="AC527">
            <v>42460.208333333299</v>
          </cell>
          <cell r="AD527">
            <v>42468.666524849497</v>
          </cell>
          <cell r="AE527" t="str">
            <v>La actividad origen de éste indicador ya fue realizada, obteniendo como resultado que la participación política de las mujeres en las elecciones 2015 tuvo un porcentaje total de 14,8% Gobernadoras:15,6% Alcaldesas: 12%. Diputadas:16,2% Concejalas: 15,5% =</v>
          </cell>
          <cell r="AF527">
            <v>42460.208333333299</v>
          </cell>
          <cell r="AG527">
            <v>42468.666524687498</v>
          </cell>
          <cell r="AH527" t="str">
            <v>Erika Solorzano</v>
          </cell>
          <cell r="AI527" t="str">
            <v>erika.solorzano@mininterior.gov.co</v>
          </cell>
          <cell r="AJ527">
            <v>60</v>
          </cell>
          <cell r="AK527">
            <v>42490.208333333299</v>
          </cell>
          <cell r="AL527">
            <v>-43</v>
          </cell>
        </row>
        <row r="528">
          <cell r="A528">
            <v>5316</v>
          </cell>
          <cell r="B528" t="str">
            <v>Todos por un Nuevo País</v>
          </cell>
          <cell r="C528" t="str">
            <v>Seguridad, justicia y democracia para la construcción de paz</v>
          </cell>
          <cell r="D528" t="str">
            <v>Fortalecer las instituciones democráticas para la promoción, respeto y protección de Derechos Humanos, la construcción de acuerdos sociales incluyentes y la gestión pacífica de conflictos</v>
          </cell>
          <cell r="E528" t="str">
            <v>Interior</v>
          </cell>
          <cell r="F528" t="str">
            <v>MinInterior</v>
          </cell>
          <cell r="G528" t="str">
            <v>Participación social y política de la ciudadanía</v>
          </cell>
          <cell r="H528">
            <v>5316</v>
          </cell>
          <cell r="I528" t="str">
            <v>Organizaciones sociales y comunales fortalecidas para la construcción de la paz territorial.</v>
          </cell>
          <cell r="J528" t="str">
            <v>Producto</v>
          </cell>
          <cell r="K528" t="str">
            <v>Sectorial</v>
          </cell>
          <cell r="L528" t="str">
            <v>NO</v>
          </cell>
          <cell r="M528" t="str">
            <v>SI</v>
          </cell>
          <cell r="N528" t="str">
            <v>NO</v>
          </cell>
          <cell r="O528" t="str">
            <v>SI</v>
          </cell>
          <cell r="P528" t="str">
            <v>Entidades territoriales</v>
          </cell>
          <cell r="Q528" t="str">
            <v>Mensual</v>
          </cell>
          <cell r="R528" t="str">
            <v>Capacidad</v>
          </cell>
          <cell r="S528">
            <v>0</v>
          </cell>
          <cell r="T528">
            <v>150</v>
          </cell>
          <cell r="U528">
            <v>200</v>
          </cell>
          <cell r="V528">
            <v>250</v>
          </cell>
          <cell r="W528">
            <v>300</v>
          </cell>
          <cell r="X528">
            <v>300</v>
          </cell>
          <cell r="Y528">
            <v>0</v>
          </cell>
          <cell r="Z528">
            <v>0</v>
          </cell>
          <cell r="AA528">
            <v>0</v>
          </cell>
          <cell r="AB528">
            <v>0</v>
          </cell>
          <cell r="AC528">
            <v>0</v>
          </cell>
          <cell r="AD528">
            <v>0</v>
          </cell>
          <cell r="AE528" t="str">
            <v>Se inició la elaboración de los estudios previos para adelantar la suscripción del convenio mediante el cual se fortalecerá a las organizaciones sociales y comunales para la construcción de la paz territorial.</v>
          </cell>
          <cell r="AF528">
            <v>42460.208333333299</v>
          </cell>
          <cell r="AG528">
            <v>42500.785459953702</v>
          </cell>
          <cell r="AH528" t="str">
            <v>Erika Solorzano</v>
          </cell>
          <cell r="AI528" t="str">
            <v>erika.solorzano@mininterior.gov.co</v>
          </cell>
          <cell r="AJ528">
            <v>90</v>
          </cell>
          <cell r="AK528">
            <v>0</v>
          </cell>
          <cell r="AL528">
            <v>0</v>
          </cell>
        </row>
        <row r="529">
          <cell r="A529">
            <v>5351</v>
          </cell>
          <cell r="B529" t="str">
            <v>Todos por un Nuevo País</v>
          </cell>
          <cell r="C529" t="str">
            <v>Seguridad, justicia y democracia para la construcción de paz</v>
          </cell>
          <cell r="D529" t="str">
            <v>Fortalecer las instituciones democráticas para la promoción, respeto y protección de Derechos Humanos, la construcción de acuerdos sociales incluyentes y la gestión pacífica de conflictos</v>
          </cell>
          <cell r="E529" t="str">
            <v>Interior</v>
          </cell>
          <cell r="F529" t="str">
            <v>MinInterior</v>
          </cell>
          <cell r="G529" t="str">
            <v>Grupos Étnicos - Interior</v>
          </cell>
          <cell r="H529">
            <v>5351</v>
          </cell>
          <cell r="I529" t="str">
            <v>Escenarios de concertación y organizaciones indígenas fortalecidas para el goce efectivo de los derechos de los pueblos indígenas</v>
          </cell>
          <cell r="J529" t="str">
            <v>Producto</v>
          </cell>
          <cell r="K529" t="str">
            <v>Transversal</v>
          </cell>
          <cell r="L529" t="str">
            <v>NO</v>
          </cell>
          <cell r="M529" t="str">
            <v>NO</v>
          </cell>
          <cell r="N529" t="str">
            <v>SI</v>
          </cell>
          <cell r="O529" t="str">
            <v>SI</v>
          </cell>
          <cell r="P529" t="str">
            <v>Número</v>
          </cell>
          <cell r="Q529" t="str">
            <v>Mensual</v>
          </cell>
          <cell r="R529" t="str">
            <v>Acumulado</v>
          </cell>
          <cell r="S529">
            <v>7</v>
          </cell>
          <cell r="T529">
            <v>8</v>
          </cell>
          <cell r="U529">
            <v>10</v>
          </cell>
          <cell r="V529">
            <v>12</v>
          </cell>
          <cell r="W529">
            <v>14</v>
          </cell>
          <cell r="X529">
            <v>44</v>
          </cell>
          <cell r="Y529">
            <v>0</v>
          </cell>
          <cell r="Z529">
            <v>0</v>
          </cell>
          <cell r="AA529">
            <v>0</v>
          </cell>
          <cell r="AB529">
            <v>0</v>
          </cell>
          <cell r="AC529">
            <v>0</v>
          </cell>
          <cell r="AD529">
            <v>0</v>
          </cell>
          <cell r="AE529">
            <v>0</v>
          </cell>
          <cell r="AF529">
            <v>0</v>
          </cell>
          <cell r="AG529">
            <v>0</v>
          </cell>
          <cell r="AH529" t="str">
            <v>Luz Helena Izquierdo Torres</v>
          </cell>
          <cell r="AI529" t="str">
            <v>luz.izquierdo@mininterior.gov.co</v>
          </cell>
          <cell r="AJ529">
            <v>15</v>
          </cell>
          <cell r="AK529">
            <v>0</v>
          </cell>
          <cell r="AL529">
            <v>0</v>
          </cell>
        </row>
        <row r="530">
          <cell r="A530">
            <v>5354</v>
          </cell>
          <cell r="B530" t="str">
            <v>Todos por un Nuevo País</v>
          </cell>
          <cell r="C530" t="str">
            <v>Seguridad, justicia y democracia para la construcción de paz</v>
          </cell>
          <cell r="D530" t="str">
            <v>Fortalecer las instituciones democráticas para la promoción, respeto y protección de Derechos Humanos, la construcción de acuerdos sociales incluyentes y la gestión pacífica de conflictos</v>
          </cell>
          <cell r="E530" t="str">
            <v>Interior</v>
          </cell>
          <cell r="F530" t="str">
            <v>MinInterior</v>
          </cell>
          <cell r="G530" t="str">
            <v>Grupos Étnicos - Interior</v>
          </cell>
          <cell r="H530">
            <v>5354</v>
          </cell>
          <cell r="I530" t="str">
            <v>Instancias previstas para el desarrollo de estrategias que promuevan el goce efectivo de derechos de los pueblos indígenas</v>
          </cell>
          <cell r="J530" t="str">
            <v>Resultado</v>
          </cell>
          <cell r="K530" t="str">
            <v>Transversal</v>
          </cell>
          <cell r="L530" t="str">
            <v>SI</v>
          </cell>
          <cell r="M530" t="str">
            <v>NO</v>
          </cell>
          <cell r="N530" t="str">
            <v>SI</v>
          </cell>
          <cell r="O530" t="str">
            <v>SI</v>
          </cell>
          <cell r="P530" t="str">
            <v>Porcentaje</v>
          </cell>
          <cell r="Q530" t="str">
            <v>Mensual</v>
          </cell>
          <cell r="R530" t="str">
            <v>Acumulado</v>
          </cell>
          <cell r="S530">
            <v>0</v>
          </cell>
          <cell r="T530">
            <v>4</v>
          </cell>
          <cell r="U530">
            <v>32</v>
          </cell>
          <cell r="V530">
            <v>32</v>
          </cell>
          <cell r="W530">
            <v>32</v>
          </cell>
          <cell r="X530">
            <v>100</v>
          </cell>
          <cell r="Y530">
            <v>0</v>
          </cell>
          <cell r="Z530">
            <v>0</v>
          </cell>
          <cell r="AA530">
            <v>0</v>
          </cell>
          <cell r="AB530">
            <v>0</v>
          </cell>
          <cell r="AC530">
            <v>0</v>
          </cell>
          <cell r="AD530">
            <v>0</v>
          </cell>
          <cell r="AE530">
            <v>0</v>
          </cell>
          <cell r="AF530">
            <v>0</v>
          </cell>
          <cell r="AG530">
            <v>0</v>
          </cell>
          <cell r="AH530" t="str">
            <v>Viviana Rebolledo</v>
          </cell>
          <cell r="AI530" t="str">
            <v>vrebolledo@mininterior.gov.co</v>
          </cell>
          <cell r="AJ530">
            <v>15</v>
          </cell>
          <cell r="AK530">
            <v>0</v>
          </cell>
          <cell r="AL530">
            <v>0</v>
          </cell>
        </row>
        <row r="531">
          <cell r="A531">
            <v>5356</v>
          </cell>
          <cell r="B531" t="str">
            <v>Todos por un Nuevo País</v>
          </cell>
          <cell r="C531" t="str">
            <v>Seguridad, justicia y democracia para la construcción de paz</v>
          </cell>
          <cell r="D531" t="str">
            <v>Fortalecer las instituciones democráticas para la promoción, respeto y protección de Derechos Humanos, la construcción de acuerdos sociales incluyentes y la gestión pacífica de conflictos</v>
          </cell>
          <cell r="E531" t="str">
            <v>Interior</v>
          </cell>
          <cell r="F531" t="str">
            <v>MinInterior</v>
          </cell>
          <cell r="G531" t="str">
            <v>Grupos Étnicos - Interior</v>
          </cell>
          <cell r="H531">
            <v>5356</v>
          </cell>
          <cell r="I531" t="str">
            <v>Instrumentos de política pública concertados y consultados con los Pueblos Indígenas</v>
          </cell>
          <cell r="J531" t="str">
            <v>Producto</v>
          </cell>
          <cell r="K531" t="str">
            <v>Transversal</v>
          </cell>
          <cell r="L531" t="str">
            <v>SI</v>
          </cell>
          <cell r="M531" t="str">
            <v>NO</v>
          </cell>
          <cell r="N531" t="str">
            <v>SI</v>
          </cell>
          <cell r="O531" t="str">
            <v>SI</v>
          </cell>
          <cell r="P531" t="str">
            <v>Número</v>
          </cell>
          <cell r="Q531" t="str">
            <v>Mensual</v>
          </cell>
          <cell r="R531" t="str">
            <v>Acumulado</v>
          </cell>
          <cell r="S531">
            <v>24</v>
          </cell>
          <cell r="T531">
            <v>3</v>
          </cell>
          <cell r="U531">
            <v>6</v>
          </cell>
          <cell r="V531">
            <v>3</v>
          </cell>
          <cell r="W531">
            <v>5</v>
          </cell>
          <cell r="X531">
            <v>17</v>
          </cell>
          <cell r="Y531">
            <v>0</v>
          </cell>
          <cell r="Z531">
            <v>0</v>
          </cell>
          <cell r="AA531">
            <v>0</v>
          </cell>
          <cell r="AB531">
            <v>0</v>
          </cell>
          <cell r="AC531">
            <v>0</v>
          </cell>
          <cell r="AD531">
            <v>0</v>
          </cell>
          <cell r="AE531">
            <v>0</v>
          </cell>
          <cell r="AF531">
            <v>0</v>
          </cell>
          <cell r="AG531">
            <v>0</v>
          </cell>
          <cell r="AH531" t="str">
            <v>Jaime Alberto Escruceria De La Espriella</v>
          </cell>
          <cell r="AI531" t="str">
            <v>jaime.escruceria@mininterior.gov.co</v>
          </cell>
          <cell r="AJ531">
            <v>15</v>
          </cell>
          <cell r="AK531">
            <v>0</v>
          </cell>
          <cell r="AL531">
            <v>0</v>
          </cell>
        </row>
        <row r="532">
          <cell r="A532">
            <v>5359</v>
          </cell>
          <cell r="B532" t="str">
            <v>Todos por un Nuevo País</v>
          </cell>
          <cell r="C532" t="str">
            <v>Seguridad, justicia y democracia para la construcción de paz</v>
          </cell>
          <cell r="D532" t="str">
            <v>Fortalecer las instituciones democráticas para la promoción, respeto y protección de Derechos Humanos, la construcción de acuerdos sociales incluyentes y la gestión pacífica de conflictos</v>
          </cell>
          <cell r="E532" t="str">
            <v>Interior</v>
          </cell>
          <cell r="F532" t="str">
            <v>MinInterior</v>
          </cell>
          <cell r="G532" t="str">
            <v>Grupos Étnicos - Interior</v>
          </cell>
          <cell r="H532">
            <v>5359</v>
          </cell>
          <cell r="I532" t="str">
            <v>Número de pueblos indígenas en fase de implementación del Programa de Garantías de Derechos (PGD).</v>
          </cell>
          <cell r="J532" t="str">
            <v>Producto</v>
          </cell>
          <cell r="K532" t="str">
            <v>Transversal</v>
          </cell>
          <cell r="L532" t="str">
            <v>SI</v>
          </cell>
          <cell r="M532" t="str">
            <v>NO</v>
          </cell>
          <cell r="N532" t="str">
            <v>SI</v>
          </cell>
          <cell r="O532" t="str">
            <v>SI</v>
          </cell>
          <cell r="P532" t="str">
            <v>Número</v>
          </cell>
          <cell r="Q532" t="str">
            <v>Mensual</v>
          </cell>
          <cell r="R532" t="str">
            <v>Acumulado</v>
          </cell>
          <cell r="S532">
            <v>0</v>
          </cell>
          <cell r="T532">
            <v>5</v>
          </cell>
          <cell r="U532">
            <v>5</v>
          </cell>
          <cell r="V532">
            <v>5</v>
          </cell>
          <cell r="W532">
            <v>5</v>
          </cell>
          <cell r="X532">
            <v>20</v>
          </cell>
          <cell r="Y532">
            <v>0</v>
          </cell>
          <cell r="Z532">
            <v>0</v>
          </cell>
          <cell r="AA532">
            <v>0</v>
          </cell>
          <cell r="AB532">
            <v>0</v>
          </cell>
          <cell r="AC532">
            <v>0</v>
          </cell>
          <cell r="AD532">
            <v>0</v>
          </cell>
          <cell r="AE532">
            <v>0</v>
          </cell>
          <cell r="AF532">
            <v>0</v>
          </cell>
          <cell r="AG532">
            <v>0</v>
          </cell>
          <cell r="AH532" t="str">
            <v>Manuel Bernardo Pinilla Zuleta</v>
          </cell>
          <cell r="AI532" t="str">
            <v>manuel.pinilla@mininterior.gov.co</v>
          </cell>
          <cell r="AJ532">
            <v>15</v>
          </cell>
          <cell r="AK532">
            <v>0</v>
          </cell>
          <cell r="AL532">
            <v>0</v>
          </cell>
        </row>
        <row r="533">
          <cell r="A533">
            <v>5362</v>
          </cell>
          <cell r="B533" t="str">
            <v>Todos por un Nuevo País</v>
          </cell>
          <cell r="C533" t="str">
            <v>Seguridad, justicia y democracia para la construcción de paz</v>
          </cell>
          <cell r="D533" t="str">
            <v>Fortalecer las instituciones democráticas para la promoción, respeto y protección de Derechos Humanos, la construcción de acuerdos sociales incluyentes y la gestión pacífica de conflictos</v>
          </cell>
          <cell r="E533" t="str">
            <v>Interior</v>
          </cell>
          <cell r="F533" t="str">
            <v>MinInterior</v>
          </cell>
          <cell r="G533" t="str">
            <v>Grupos Étnicos - Interior</v>
          </cell>
          <cell r="H533">
            <v>5362</v>
          </cell>
          <cell r="I533" t="str">
            <v>Planes integrales de vida formulados y en fase de implementación -PIV-</v>
          </cell>
          <cell r="J533" t="str">
            <v>Producto</v>
          </cell>
          <cell r="K533" t="str">
            <v>Transversal</v>
          </cell>
          <cell r="L533" t="str">
            <v>SI</v>
          </cell>
          <cell r="M533" t="str">
            <v>NO</v>
          </cell>
          <cell r="N533" t="str">
            <v>SI</v>
          </cell>
          <cell r="O533" t="str">
            <v>SI</v>
          </cell>
          <cell r="P533" t="str">
            <v>Número</v>
          </cell>
          <cell r="Q533" t="str">
            <v>Mensual</v>
          </cell>
          <cell r="R533" t="str">
            <v>Acumulado</v>
          </cell>
          <cell r="S533">
            <v>0</v>
          </cell>
          <cell r="T533">
            <v>20</v>
          </cell>
          <cell r="U533">
            <v>15</v>
          </cell>
          <cell r="V533">
            <v>49</v>
          </cell>
          <cell r="W533">
            <v>46</v>
          </cell>
          <cell r="X533">
            <v>130</v>
          </cell>
          <cell r="Y533">
            <v>0</v>
          </cell>
          <cell r="Z533">
            <v>0</v>
          </cell>
          <cell r="AA533">
            <v>20</v>
          </cell>
          <cell r="AB533">
            <v>15.385</v>
          </cell>
          <cell r="AC533">
            <v>42429.208333333299</v>
          </cell>
          <cell r="AD533">
            <v>42501.796126967602</v>
          </cell>
          <cell r="AE533" t="str">
            <v>Se realiza el primer contacto presencial con autoridades indígenas de los departamentos de Vaupés y Tolima para el inicio de actividades. Se establece ruta de trabajo para los meses de abril y mayo.</v>
          </cell>
          <cell r="AF533">
            <v>42429.208333333299</v>
          </cell>
          <cell r="AG533">
            <v>42501.796126851797</v>
          </cell>
          <cell r="AH533" t="str">
            <v>Arlein Charry Velasquez</v>
          </cell>
          <cell r="AI533" t="str">
            <v>arlein.charry@mininterior.gov.co</v>
          </cell>
          <cell r="AJ533">
            <v>15</v>
          </cell>
          <cell r="AK533">
            <v>42458.208333333299</v>
          </cell>
          <cell r="AL533">
            <v>33</v>
          </cell>
        </row>
        <row r="534">
          <cell r="A534">
            <v>5363</v>
          </cell>
          <cell r="B534" t="str">
            <v>Todos por un Nuevo País</v>
          </cell>
          <cell r="C534" t="str">
            <v>Seguridad, justicia y democracia para la construcción de paz</v>
          </cell>
          <cell r="D534" t="str">
            <v>Fortalecer las instituciones democráticas para la promoción, respeto y protección de Derechos Humanos, la construcción de acuerdos sociales incluyentes y la gestión pacífica de conflictos</v>
          </cell>
          <cell r="E534" t="str">
            <v>Interior</v>
          </cell>
          <cell r="F534" t="str">
            <v>MinInterior</v>
          </cell>
          <cell r="G534" t="str">
            <v>Grupos Étnicos - Interior</v>
          </cell>
          <cell r="H534">
            <v>5363</v>
          </cell>
          <cell r="I534" t="str">
            <v>Programas para el fortalecimiento de las capacidades y la protección de los derechos de las mujeres indígenas</v>
          </cell>
          <cell r="J534" t="str">
            <v>Producto</v>
          </cell>
          <cell r="K534" t="str">
            <v>Transversal</v>
          </cell>
          <cell r="L534" t="str">
            <v>SI</v>
          </cell>
          <cell r="M534" t="str">
            <v>NO</v>
          </cell>
          <cell r="N534" t="str">
            <v>SI</v>
          </cell>
          <cell r="O534" t="str">
            <v>SI</v>
          </cell>
          <cell r="P534" t="str">
            <v>Número</v>
          </cell>
          <cell r="Q534" t="str">
            <v>Mensual</v>
          </cell>
          <cell r="R534" t="str">
            <v>Acumulado</v>
          </cell>
          <cell r="S534">
            <v>1</v>
          </cell>
          <cell r="T534">
            <v>0</v>
          </cell>
          <cell r="U534">
            <v>1</v>
          </cell>
          <cell r="V534">
            <v>1</v>
          </cell>
          <cell r="W534">
            <v>1</v>
          </cell>
          <cell r="X534">
            <v>3</v>
          </cell>
          <cell r="Y534">
            <v>0</v>
          </cell>
          <cell r="Z534">
            <v>0</v>
          </cell>
          <cell r="AA534">
            <v>0</v>
          </cell>
          <cell r="AB534">
            <v>0</v>
          </cell>
          <cell r="AC534">
            <v>0</v>
          </cell>
          <cell r="AD534">
            <v>0</v>
          </cell>
          <cell r="AE534">
            <v>0</v>
          </cell>
          <cell r="AF534">
            <v>0</v>
          </cell>
          <cell r="AG534">
            <v>0</v>
          </cell>
          <cell r="AH534" t="str">
            <v>Julia Guerrero</v>
          </cell>
          <cell r="AI534" t="str">
            <v>julia.guerrero@mininterior.gov.co</v>
          </cell>
          <cell r="AJ534">
            <v>15</v>
          </cell>
          <cell r="AK534">
            <v>0</v>
          </cell>
          <cell r="AL534">
            <v>0</v>
          </cell>
        </row>
        <row r="535">
          <cell r="A535">
            <v>5311</v>
          </cell>
          <cell r="B535" t="str">
            <v>Todos por un Nuevo País</v>
          </cell>
          <cell r="C535" t="str">
            <v>Seguridad, justicia y democracia para la construcción de paz</v>
          </cell>
          <cell r="D535" t="str">
            <v>Fortalecer las instituciones democráticas para la promoción, respeto y protección de Derechos Humanos, la construcción de acuerdos sociales incluyentes y la gestión pacífica de conflictos</v>
          </cell>
          <cell r="E535" t="str">
            <v>Interior</v>
          </cell>
          <cell r="F535" t="str">
            <v>MinInterior</v>
          </cell>
          <cell r="G535" t="str">
            <v xml:space="preserve">Asuntos Indígenas, ROM, comunidades negras, afrocolombianas, raizales y palenqueras. </v>
          </cell>
          <cell r="H535">
            <v>5311</v>
          </cell>
          <cell r="I535" t="str">
            <v>Meses en el desarrollo del proceso de Consulta Previa con Comunidade Etnicas para POA, entre las fases de Preconsulta y protocolización</v>
          </cell>
          <cell r="J535" t="str">
            <v>Resultado</v>
          </cell>
          <cell r="K535" t="str">
            <v>Sectorial</v>
          </cell>
          <cell r="L535" t="str">
            <v>NO</v>
          </cell>
          <cell r="M535" t="str">
            <v>NO</v>
          </cell>
          <cell r="N535" t="str">
            <v>NO</v>
          </cell>
          <cell r="O535" t="str">
            <v>SI</v>
          </cell>
          <cell r="P535" t="str">
            <v>Meses</v>
          </cell>
          <cell r="Q535" t="str">
            <v>Mensual</v>
          </cell>
          <cell r="R535" t="str">
            <v>Reducción</v>
          </cell>
          <cell r="S535">
            <v>9</v>
          </cell>
          <cell r="T535">
            <v>8</v>
          </cell>
          <cell r="U535">
            <v>7</v>
          </cell>
          <cell r="V535">
            <v>6</v>
          </cell>
          <cell r="W535">
            <v>4</v>
          </cell>
          <cell r="X535">
            <v>4</v>
          </cell>
          <cell r="Y535">
            <v>11</v>
          </cell>
          <cell r="Z535">
            <v>0</v>
          </cell>
          <cell r="AA535">
            <v>11</v>
          </cell>
          <cell r="AB535">
            <v>0</v>
          </cell>
          <cell r="AC535">
            <v>42460.208333333299</v>
          </cell>
          <cell r="AD535">
            <v>42471.493588506899</v>
          </cell>
          <cell r="AE535" t="str">
            <v>Para el mes de Marzo los meses de duración en el desarrollo de procesos de consulta previa con Comunidades Étnicas, para POA´s, desde la fase de pre consulta y protocolización fue de 11 meses, 268 meses con 25 comunidades.</v>
          </cell>
          <cell r="AF535">
            <v>42460.208333333299</v>
          </cell>
          <cell r="AG535">
            <v>42471.493588391197</v>
          </cell>
          <cell r="AH535" t="str">
            <v>Claudia Torres</v>
          </cell>
          <cell r="AI535" t="str">
            <v>claudia.torres@mininterior.gov.co</v>
          </cell>
          <cell r="AJ535">
            <v>5</v>
          </cell>
          <cell r="AK535">
            <v>42490.208333333299</v>
          </cell>
          <cell r="AL535">
            <v>12</v>
          </cell>
        </row>
        <row r="536">
          <cell r="A536">
            <v>5312</v>
          </cell>
          <cell r="B536" t="str">
            <v>Todos por un Nuevo País</v>
          </cell>
          <cell r="C536" t="str">
            <v>Seguridad, justicia y democracia para la construcción de paz</v>
          </cell>
          <cell r="D536" t="str">
            <v>Fortalecer las instituciones democráticas para la promoción, respeto y protección de Derechos Humanos, la construcción de acuerdos sociales incluyentes y la gestión pacífica de conflictos</v>
          </cell>
          <cell r="E536" t="str">
            <v>Interior</v>
          </cell>
          <cell r="F536" t="str">
            <v>MinInterior</v>
          </cell>
          <cell r="G536" t="str">
            <v xml:space="preserve">Asuntos Indígenas, ROM, comunidades negras, afrocolombianas, raizales y palenqueras. </v>
          </cell>
          <cell r="H536">
            <v>5312</v>
          </cell>
          <cell r="I536" t="str">
            <v>Meses en el desarrollo del proceso de Consulta Previa con Comunidade Etnicas para PINES, entre las fases de Preconsulta y protocolización</v>
          </cell>
          <cell r="J536" t="str">
            <v>Resultado</v>
          </cell>
          <cell r="K536" t="str">
            <v>Sectorial</v>
          </cell>
          <cell r="L536" t="str">
            <v>NO</v>
          </cell>
          <cell r="M536" t="str">
            <v>NO</v>
          </cell>
          <cell r="N536" t="str">
            <v>NO</v>
          </cell>
          <cell r="O536" t="str">
            <v>SI</v>
          </cell>
          <cell r="P536" t="str">
            <v>Meses</v>
          </cell>
          <cell r="Q536" t="str">
            <v>Mensual</v>
          </cell>
          <cell r="R536" t="str">
            <v>Reducción</v>
          </cell>
          <cell r="S536">
            <v>9</v>
          </cell>
          <cell r="T536">
            <v>6</v>
          </cell>
          <cell r="U536">
            <v>6</v>
          </cell>
          <cell r="V536">
            <v>5</v>
          </cell>
          <cell r="W536">
            <v>4</v>
          </cell>
          <cell r="X536">
            <v>4</v>
          </cell>
          <cell r="Y536">
            <v>7.0000000000000007E-2</v>
          </cell>
          <cell r="Z536">
            <v>100</v>
          </cell>
          <cell r="AA536">
            <v>7.0000000000000007E-2</v>
          </cell>
          <cell r="AB536">
            <v>100</v>
          </cell>
          <cell r="AC536">
            <v>42429.208333333299</v>
          </cell>
          <cell r="AD536">
            <v>42471.493325231502</v>
          </cell>
          <cell r="AE536" t="str">
            <v xml:space="preserve">En el mes de marzo de 2015, la Dirección de Consulta Previa no realizo protocolización de acuerdos de proyectos PINES </v>
          </cell>
          <cell r="AF536">
            <v>42460.208333333299</v>
          </cell>
          <cell r="AG536">
            <v>42471.493325115698</v>
          </cell>
          <cell r="AH536" t="str">
            <v>Claudia Torres</v>
          </cell>
          <cell r="AI536" t="str">
            <v>claudia.torres@mininterior.gov.co</v>
          </cell>
          <cell r="AJ536">
            <v>5</v>
          </cell>
          <cell r="AK536">
            <v>42458.208333333299</v>
          </cell>
          <cell r="AL536">
            <v>43</v>
          </cell>
        </row>
        <row r="537">
          <cell r="A537">
            <v>5313</v>
          </cell>
          <cell r="B537" t="str">
            <v>Todos por un Nuevo País</v>
          </cell>
          <cell r="C537" t="str">
            <v>Seguridad, justicia y democracia para la construcción de paz</v>
          </cell>
          <cell r="D537" t="str">
            <v>Fortalecer las instituciones democráticas para la promoción, respeto y protección de Derechos Humanos, la construcción de acuerdos sociales incluyentes y la gestión pacífica de conflictos</v>
          </cell>
          <cell r="E537" t="str">
            <v>Interior</v>
          </cell>
          <cell r="F537" t="str">
            <v>MinInterior</v>
          </cell>
          <cell r="G537" t="str">
            <v xml:space="preserve">Asuntos Indígenas, ROM, comunidades negras, afrocolombianas, raizales y palenqueras. </v>
          </cell>
          <cell r="H537">
            <v>5313</v>
          </cell>
          <cell r="I537" t="str">
            <v>Planes Específicos de Protección para Comunidades Afrocolombianas formulado</v>
          </cell>
          <cell r="J537" t="str">
            <v>Producto</v>
          </cell>
          <cell r="K537" t="str">
            <v>Sectorial</v>
          </cell>
          <cell r="L537" t="str">
            <v>NO</v>
          </cell>
          <cell r="M537" t="str">
            <v>SI</v>
          </cell>
          <cell r="N537" t="str">
            <v>NO</v>
          </cell>
          <cell r="O537" t="str">
            <v>SI</v>
          </cell>
          <cell r="P537" t="str">
            <v>Número</v>
          </cell>
          <cell r="Q537" t="str">
            <v>Mensual</v>
          </cell>
          <cell r="R537" t="str">
            <v>Acumulado</v>
          </cell>
          <cell r="S537">
            <v>11</v>
          </cell>
          <cell r="T537">
            <v>0</v>
          </cell>
          <cell r="U537">
            <v>1</v>
          </cell>
          <cell r="V537">
            <v>3</v>
          </cell>
          <cell r="W537">
            <v>3</v>
          </cell>
          <cell r="X537">
            <v>7</v>
          </cell>
          <cell r="Y537">
            <v>0</v>
          </cell>
          <cell r="Z537">
            <v>0</v>
          </cell>
          <cell r="AA537">
            <v>0</v>
          </cell>
          <cell r="AB537">
            <v>0</v>
          </cell>
          <cell r="AC537">
            <v>0</v>
          </cell>
          <cell r="AD537">
            <v>0</v>
          </cell>
          <cell r="AE537">
            <v>0</v>
          </cell>
          <cell r="AF537">
            <v>0</v>
          </cell>
          <cell r="AG537">
            <v>0</v>
          </cell>
          <cell r="AH537" t="str">
            <v>Alexandra Cordoba Moroy</v>
          </cell>
          <cell r="AI537" t="str">
            <v>alexandra .cordoba@mininterior.gov.co</v>
          </cell>
          <cell r="AJ537">
            <v>15</v>
          </cell>
          <cell r="AK537">
            <v>0</v>
          </cell>
          <cell r="AL537">
            <v>0</v>
          </cell>
        </row>
        <row r="538">
          <cell r="A538">
            <v>5314</v>
          </cell>
          <cell r="B538" t="str">
            <v>Todos por un Nuevo País</v>
          </cell>
          <cell r="C538" t="str">
            <v>Seguridad, justicia y democracia para la construcción de paz</v>
          </cell>
          <cell r="D538" t="str">
            <v>Fortalecer las instituciones democráticas para la promoción, respeto y protección de Derechos Humanos, la construcción de acuerdos sociales incluyentes y la gestión pacífica de conflictos</v>
          </cell>
          <cell r="E538" t="str">
            <v>Interior</v>
          </cell>
          <cell r="F538" t="str">
            <v>MinInterior</v>
          </cell>
          <cell r="G538" t="str">
            <v xml:space="preserve">Asuntos Indígenas, ROM, comunidades negras, afrocolombianas, raizales y palenqueras. </v>
          </cell>
          <cell r="H538">
            <v>5314</v>
          </cell>
          <cell r="I538" t="str">
            <v>Planes de salvaguarda para pueblos indígenas formulados</v>
          </cell>
          <cell r="J538" t="str">
            <v>Producto</v>
          </cell>
          <cell r="K538" t="str">
            <v>Sectorial</v>
          </cell>
          <cell r="L538" t="str">
            <v>NO</v>
          </cell>
          <cell r="M538" t="str">
            <v>SI</v>
          </cell>
          <cell r="N538" t="str">
            <v>NO</v>
          </cell>
          <cell r="O538" t="str">
            <v>SI</v>
          </cell>
          <cell r="P538" t="str">
            <v>Número</v>
          </cell>
          <cell r="Q538" t="str">
            <v>Mensual</v>
          </cell>
          <cell r="R538" t="str">
            <v>Acumulado</v>
          </cell>
          <cell r="S538">
            <v>38</v>
          </cell>
          <cell r="T538">
            <v>4</v>
          </cell>
          <cell r="U538">
            <v>0</v>
          </cell>
          <cell r="V538">
            <v>0</v>
          </cell>
          <cell r="W538">
            <v>0</v>
          </cell>
          <cell r="X538">
            <v>4</v>
          </cell>
          <cell r="Y538">
            <v>0</v>
          </cell>
          <cell r="Z538">
            <v>0</v>
          </cell>
          <cell r="AA538">
            <v>0</v>
          </cell>
          <cell r="AB538">
            <v>0</v>
          </cell>
          <cell r="AC538">
            <v>0</v>
          </cell>
          <cell r="AD538">
            <v>0</v>
          </cell>
          <cell r="AE538">
            <v>0</v>
          </cell>
          <cell r="AF538">
            <v>0</v>
          </cell>
          <cell r="AG538">
            <v>0</v>
          </cell>
          <cell r="AH538" t="str">
            <v>Pedro Santiago Posada Arango</v>
          </cell>
          <cell r="AI538" t="str">
            <v>pedro.posada@mininterior.gov.co</v>
          </cell>
          <cell r="AJ538">
            <v>180</v>
          </cell>
          <cell r="AK538">
            <v>0</v>
          </cell>
          <cell r="AL538">
            <v>0</v>
          </cell>
        </row>
        <row r="539">
          <cell r="A539">
            <v>4607</v>
          </cell>
          <cell r="B539" t="str">
            <v>Todos por un Nuevo País</v>
          </cell>
          <cell r="C539" t="str">
            <v>Seguridad, justicia y democracia para la construcción de paz</v>
          </cell>
          <cell r="D539" t="str">
            <v>Fortalecer las instituciones democráticas para la promoción, respeto y protección de Derechos Humanos, la construcción de acuerdos sociales incluyentes y la gestión pacífica de conflictos</v>
          </cell>
          <cell r="E539" t="str">
            <v>Interior</v>
          </cell>
          <cell r="F539" t="str">
            <v>MinInterior</v>
          </cell>
          <cell r="G539" t="str">
            <v>Divulgación y promoción de los derechos humanos en el territorio nacional</v>
          </cell>
          <cell r="H539">
            <v>4607</v>
          </cell>
          <cell r="I539" t="str">
            <v>Entidades territoriales asistidas técnicamente en procesos de diseño, implementación y seguimiento de planes, programas y proyectos en materia de DD.HH.</v>
          </cell>
          <cell r="J539" t="str">
            <v>Producto</v>
          </cell>
          <cell r="K539" t="str">
            <v>Sectorial</v>
          </cell>
          <cell r="L539" t="str">
            <v>SI</v>
          </cell>
          <cell r="M539" t="str">
            <v>SI</v>
          </cell>
          <cell r="N539" t="str">
            <v>NO</v>
          </cell>
          <cell r="O539" t="str">
            <v>SI</v>
          </cell>
          <cell r="P539" t="str">
            <v>Entidades territoriales</v>
          </cell>
          <cell r="Q539" t="str">
            <v>Mensual</v>
          </cell>
          <cell r="R539" t="str">
            <v>Capacidad</v>
          </cell>
          <cell r="S539">
            <v>132</v>
          </cell>
          <cell r="T539">
            <v>132</v>
          </cell>
          <cell r="U539">
            <v>182</v>
          </cell>
          <cell r="V539">
            <v>182</v>
          </cell>
          <cell r="W539">
            <v>182</v>
          </cell>
          <cell r="X539">
            <v>182</v>
          </cell>
          <cell r="Y539">
            <v>0</v>
          </cell>
          <cell r="Z539">
            <v>0</v>
          </cell>
          <cell r="AA539">
            <v>0</v>
          </cell>
          <cell r="AB539">
            <v>0</v>
          </cell>
          <cell r="AC539">
            <v>0</v>
          </cell>
          <cell r="AD539">
            <v>0</v>
          </cell>
          <cell r="AE539">
            <v>0</v>
          </cell>
          <cell r="AF539">
            <v>0</v>
          </cell>
          <cell r="AG539">
            <v>0</v>
          </cell>
          <cell r="AH539" t="str">
            <v>Ignacio Rave</v>
          </cell>
          <cell r="AI539" t="str">
            <v>javier.rave@mininterior.gov.co</v>
          </cell>
          <cell r="AJ539">
            <v>0</v>
          </cell>
          <cell r="AK539">
            <v>0</v>
          </cell>
          <cell r="AL539">
            <v>0</v>
          </cell>
        </row>
        <row r="540">
          <cell r="A540">
            <v>4608</v>
          </cell>
          <cell r="B540" t="str">
            <v>Todos por un Nuevo País</v>
          </cell>
          <cell r="C540" t="str">
            <v>Seguridad, justicia y democracia para la construcción de paz</v>
          </cell>
          <cell r="D540" t="str">
            <v>Fortalecer las instituciones democráticas para la promoción, respeto y protección de Derechos Humanos, la construcción de acuerdos sociales incluyentes y la gestión pacífica de conflictos</v>
          </cell>
          <cell r="E540" t="str">
            <v>Interior</v>
          </cell>
          <cell r="F540" t="str">
            <v>MinInterior</v>
          </cell>
          <cell r="G540" t="str">
            <v>Divulgación y promoción de los derechos humanos en el territorio nacional</v>
          </cell>
          <cell r="H540">
            <v>4608</v>
          </cell>
          <cell r="I540" t="str">
            <v>Municipios beneficiarios de los proyectos de cultura en derechos humanos para afirmar comportamientos creencias o actitudes individuales y colectivas consecuentes con el reconocimiento del respeto y garantía de los mismos</v>
          </cell>
          <cell r="J540" t="str">
            <v>Producto</v>
          </cell>
          <cell r="K540" t="str">
            <v>Sectorial</v>
          </cell>
          <cell r="L540" t="str">
            <v>SI</v>
          </cell>
          <cell r="M540" t="str">
            <v>SI</v>
          </cell>
          <cell r="N540" t="str">
            <v>NO</v>
          </cell>
          <cell r="O540" t="str">
            <v>SI</v>
          </cell>
          <cell r="P540" t="str">
            <v>Municipios</v>
          </cell>
          <cell r="Q540" t="str">
            <v>Mensual</v>
          </cell>
          <cell r="R540" t="str">
            <v>Acumulado</v>
          </cell>
          <cell r="S540">
            <v>3</v>
          </cell>
          <cell r="T540">
            <v>0</v>
          </cell>
          <cell r="U540">
            <v>5</v>
          </cell>
          <cell r="V540">
            <v>5</v>
          </cell>
          <cell r="W540">
            <v>6</v>
          </cell>
          <cell r="X540">
            <v>16</v>
          </cell>
          <cell r="Y540">
            <v>0</v>
          </cell>
          <cell r="Z540">
            <v>0</v>
          </cell>
          <cell r="AA540">
            <v>0</v>
          </cell>
          <cell r="AB540">
            <v>0</v>
          </cell>
          <cell r="AC540">
            <v>0</v>
          </cell>
          <cell r="AD540">
            <v>0</v>
          </cell>
          <cell r="AE540">
            <v>0</v>
          </cell>
          <cell r="AF540">
            <v>0</v>
          </cell>
          <cell r="AG540">
            <v>0</v>
          </cell>
          <cell r="AH540" t="str">
            <v>Ignacio Rave</v>
          </cell>
          <cell r="AI540" t="str">
            <v>javier.rave@mininterior.gov.co</v>
          </cell>
          <cell r="AJ540">
            <v>0</v>
          </cell>
          <cell r="AK540">
            <v>0</v>
          </cell>
          <cell r="AL540">
            <v>0</v>
          </cell>
        </row>
        <row r="541">
          <cell r="A541">
            <v>4612</v>
          </cell>
          <cell r="B541" t="str">
            <v>Todos por un Nuevo País</v>
          </cell>
          <cell r="C541" t="str">
            <v>Seguridad, justicia y democracia para la construcción de paz</v>
          </cell>
          <cell r="D541" t="str">
            <v>Fortalecer las instituciones democráticas para la promoción, respeto y protección de Derechos Humanos, la construcción de acuerdos sociales incluyentes y la gestión pacífica de conflictos</v>
          </cell>
          <cell r="E541" t="str">
            <v>Interior</v>
          </cell>
          <cell r="F541" t="str">
            <v>MinInterior</v>
          </cell>
          <cell r="G541" t="str">
            <v>Divulgación y promoción de los derechos humanos en el territorio nacional</v>
          </cell>
          <cell r="H541">
            <v>4612</v>
          </cell>
          <cell r="I541" t="str">
            <v>Departamentos con la política pública LGBTI socializada a través de espacios participativos con la población LGBTI</v>
          </cell>
          <cell r="J541" t="str">
            <v>Producto</v>
          </cell>
          <cell r="K541" t="str">
            <v>Sectorial</v>
          </cell>
          <cell r="L541" t="str">
            <v>SI</v>
          </cell>
          <cell r="M541" t="str">
            <v>SI</v>
          </cell>
          <cell r="N541" t="str">
            <v>NO</v>
          </cell>
          <cell r="O541" t="str">
            <v>SI</v>
          </cell>
          <cell r="P541" t="str">
            <v>Departamentos</v>
          </cell>
          <cell r="Q541" t="str">
            <v>Mensual</v>
          </cell>
          <cell r="R541" t="str">
            <v>Acumulado</v>
          </cell>
          <cell r="S541">
            <v>0</v>
          </cell>
          <cell r="T541">
            <v>11</v>
          </cell>
          <cell r="U541">
            <v>10</v>
          </cell>
          <cell r="V541">
            <v>8</v>
          </cell>
          <cell r="W541">
            <v>3</v>
          </cell>
          <cell r="X541">
            <v>32</v>
          </cell>
          <cell r="Y541">
            <v>0</v>
          </cell>
          <cell r="Z541">
            <v>0</v>
          </cell>
          <cell r="AA541">
            <v>0</v>
          </cell>
          <cell r="AB541">
            <v>0</v>
          </cell>
          <cell r="AC541">
            <v>0</v>
          </cell>
          <cell r="AD541">
            <v>0</v>
          </cell>
          <cell r="AE541">
            <v>0</v>
          </cell>
          <cell r="AF541">
            <v>0</v>
          </cell>
          <cell r="AG541">
            <v>0</v>
          </cell>
          <cell r="AH541" t="str">
            <v>Ignacio Rave</v>
          </cell>
          <cell r="AI541" t="str">
            <v>javier.rave@mininterior.gov.co</v>
          </cell>
          <cell r="AJ541">
            <v>30</v>
          </cell>
          <cell r="AK541">
            <v>0</v>
          </cell>
          <cell r="AL541">
            <v>0</v>
          </cell>
        </row>
        <row r="542">
          <cell r="A542">
            <v>4613</v>
          </cell>
          <cell r="B542" t="str">
            <v>Todos por un Nuevo País</v>
          </cell>
          <cell r="C542" t="str">
            <v>Seguridad, justicia y democracia para la construcción de paz</v>
          </cell>
          <cell r="D542" t="str">
            <v>Fortalecer las instituciones democráticas para la promoción, respeto y protección de Derechos Humanos, la construcción de acuerdos sociales incluyentes y la gestión pacífica de conflictos</v>
          </cell>
          <cell r="E542" t="str">
            <v>Interior</v>
          </cell>
          <cell r="F542" t="str">
            <v>MinInterior</v>
          </cell>
          <cell r="G542" t="str">
            <v>Divulgación y promoción de los derechos humanos en el territorio nacional</v>
          </cell>
          <cell r="H542">
            <v>4613</v>
          </cell>
          <cell r="I542" t="str">
            <v>Comités departamentales de Lucha Contra la Trata de Personas con la Estrategia Nacional 2014-2018 implementada</v>
          </cell>
          <cell r="J542" t="str">
            <v>Producto</v>
          </cell>
          <cell r="K542" t="str">
            <v>Sectorial</v>
          </cell>
          <cell r="L542" t="str">
            <v>SI</v>
          </cell>
          <cell r="M542" t="str">
            <v>SI</v>
          </cell>
          <cell r="N542" t="str">
            <v>NO</v>
          </cell>
          <cell r="O542" t="str">
            <v>SI</v>
          </cell>
          <cell r="P542" t="str">
            <v>Planes de acción</v>
          </cell>
          <cell r="Q542" t="str">
            <v>Mensual</v>
          </cell>
          <cell r="R542" t="str">
            <v>Acumulado</v>
          </cell>
          <cell r="S542">
            <v>0</v>
          </cell>
          <cell r="T542">
            <v>5</v>
          </cell>
          <cell r="U542">
            <v>7</v>
          </cell>
          <cell r="V542">
            <v>10</v>
          </cell>
          <cell r="W542">
            <v>10</v>
          </cell>
          <cell r="X542">
            <v>32</v>
          </cell>
          <cell r="Y542">
            <v>0</v>
          </cell>
          <cell r="Z542">
            <v>0</v>
          </cell>
          <cell r="AA542">
            <v>6</v>
          </cell>
          <cell r="AB542">
            <v>18.75</v>
          </cell>
          <cell r="AC542">
            <v>42400.208333333299</v>
          </cell>
          <cell r="AD542">
            <v>42468.408312500003</v>
          </cell>
          <cell r="AE542" t="str">
            <v>Socialización de la Estrategia Nacional 2014-2018 en los departamentos de: Cesar (14 abril), Bolívar (21 y 22 abril) y Meta (26 de abril).</v>
          </cell>
          <cell r="AF542">
            <v>42490.208333333299</v>
          </cell>
          <cell r="AG542">
            <v>42496.768170486102</v>
          </cell>
          <cell r="AH542" t="str">
            <v>Sandra Patricia Devia Ruiz</v>
          </cell>
          <cell r="AI542" t="str">
            <v>sdevia@mininterior.gov.co</v>
          </cell>
          <cell r="AJ542">
            <v>30</v>
          </cell>
          <cell r="AK542">
            <v>42429.208333333299</v>
          </cell>
          <cell r="AL542">
            <v>47</v>
          </cell>
        </row>
        <row r="543">
          <cell r="A543">
            <v>5060</v>
          </cell>
          <cell r="B543" t="str">
            <v>Todos por un Nuevo País</v>
          </cell>
          <cell r="C543" t="str">
            <v>Seguridad, justicia y democracia para la construcción de paz</v>
          </cell>
          <cell r="D543" t="str">
            <v>Fortalecer las instituciones democráticas para la promoción, respeto y protección de Derechos Humanos, la construcción de acuerdos sociales incluyentes y la gestión pacífica de conflictos</v>
          </cell>
          <cell r="E543" t="str">
            <v>Interior</v>
          </cell>
          <cell r="F543" t="str">
            <v>Unidad Nacional de Protección</v>
          </cell>
          <cell r="G543" t="str">
            <v>Prevención y protección a personas, grupos y comunidades en situación de riesgo extraordinario o extremo.</v>
          </cell>
          <cell r="H543">
            <v>5060</v>
          </cell>
          <cell r="I543" t="str">
            <v>Nivel de confianza en el esquema de protección de los beneficiarios del programa de protección de personas, grupos y comunidades en riesgo extraordinario y extremo, según la encuesta de satisfacción al usuario.</v>
          </cell>
          <cell r="J543" t="str">
            <v>Producto</v>
          </cell>
          <cell r="K543" t="str">
            <v>Sectorial</v>
          </cell>
          <cell r="L543" t="str">
            <v>SI</v>
          </cell>
          <cell r="M543" t="str">
            <v>NO</v>
          </cell>
          <cell r="N543" t="str">
            <v>NO</v>
          </cell>
          <cell r="O543" t="str">
            <v>SI</v>
          </cell>
          <cell r="P543" t="str">
            <v>Porcentaje</v>
          </cell>
          <cell r="Q543" t="str">
            <v>Mensual</v>
          </cell>
          <cell r="R543" t="str">
            <v>Capacidad</v>
          </cell>
          <cell r="S543">
            <v>86</v>
          </cell>
          <cell r="T543">
            <v>88</v>
          </cell>
          <cell r="U543">
            <v>90</v>
          </cell>
          <cell r="V543">
            <v>92</v>
          </cell>
          <cell r="W543">
            <v>95</v>
          </cell>
          <cell r="X543">
            <v>95</v>
          </cell>
          <cell r="Y543">
            <v>0</v>
          </cell>
          <cell r="Z543">
            <v>0</v>
          </cell>
          <cell r="AA543">
            <v>0</v>
          </cell>
          <cell r="AB543">
            <v>0</v>
          </cell>
          <cell r="AC543">
            <v>0</v>
          </cell>
          <cell r="AD543">
            <v>0</v>
          </cell>
          <cell r="AE543" t="str">
            <v>A la fecha se esta llevando a cabo la encuesta de satisfacción del usuario a partir de la cual se determina el nivel de confianza de los beneficiarios del programa de protección. Por lo tanto, no se cuenta aun con el resultado.</v>
          </cell>
          <cell r="AF543">
            <v>42429.208333333299</v>
          </cell>
          <cell r="AG543">
            <v>42438.460145173602</v>
          </cell>
          <cell r="AH543" t="str">
            <v>Maria Eugenia Navarro Perez</v>
          </cell>
          <cell r="AI543" t="str">
            <v>maria.navarro@unp.gov.co</v>
          </cell>
          <cell r="AJ543">
            <v>0</v>
          </cell>
          <cell r="AK543">
            <v>0</v>
          </cell>
          <cell r="AL543">
            <v>0</v>
          </cell>
        </row>
        <row r="544">
          <cell r="A544">
            <v>5061</v>
          </cell>
          <cell r="B544" t="str">
            <v>Todos por un Nuevo País</v>
          </cell>
          <cell r="C544" t="str">
            <v>Seguridad, justicia y democracia para la construcción de paz</v>
          </cell>
          <cell r="D544" t="str">
            <v>Fortalecer las instituciones democráticas para la promoción, respeto y protección de Derechos Humanos, la construcción de acuerdos sociales incluyentes y la gestión pacífica de conflictos</v>
          </cell>
          <cell r="E544" t="str">
            <v>Interior</v>
          </cell>
          <cell r="F544" t="str">
            <v>Unidad Nacional de Protección</v>
          </cell>
          <cell r="G544" t="str">
            <v>Prevención y protección a personas, grupos y comunidades en situación de riesgo extraordinario o extremo.</v>
          </cell>
          <cell r="H544">
            <v>5061</v>
          </cell>
          <cell r="I544" t="str">
            <v>Nivel de eficacia en la gestión (evaluaciones realizadas/solicitudes recibidas)</v>
          </cell>
          <cell r="J544" t="str">
            <v>Gestión</v>
          </cell>
          <cell r="K544" t="str">
            <v>Sectorial</v>
          </cell>
          <cell r="L544" t="str">
            <v>SI</v>
          </cell>
          <cell r="M544" t="str">
            <v>NO</v>
          </cell>
          <cell r="N544" t="str">
            <v>NO</v>
          </cell>
          <cell r="O544" t="str">
            <v>SI</v>
          </cell>
          <cell r="P544" t="str">
            <v>Porcentaje</v>
          </cell>
          <cell r="Q544" t="str">
            <v>Mensual</v>
          </cell>
          <cell r="R544" t="str">
            <v>Stock</v>
          </cell>
          <cell r="S544">
            <v>95</v>
          </cell>
          <cell r="T544">
            <v>100</v>
          </cell>
          <cell r="U544">
            <v>100</v>
          </cell>
          <cell r="V544">
            <v>100</v>
          </cell>
          <cell r="W544">
            <v>100</v>
          </cell>
          <cell r="X544">
            <v>100</v>
          </cell>
          <cell r="Y544">
            <v>100</v>
          </cell>
          <cell r="Z544">
            <v>100</v>
          </cell>
          <cell r="AA544">
            <v>100</v>
          </cell>
          <cell r="AB544">
            <v>100</v>
          </cell>
          <cell r="AC544">
            <v>42429.208333333299</v>
          </cell>
          <cell r="AD544">
            <v>42496.779556713002</v>
          </cell>
          <cell r="AE544" t="str">
            <v>En febrero de 2016, del total de solicitudes de evaluación de riesgo recibidas que cumplen los requisitos, se realizaron el 100%</v>
          </cell>
          <cell r="AF544">
            <v>42429.208333333299</v>
          </cell>
          <cell r="AG544">
            <v>42496.779556516201</v>
          </cell>
          <cell r="AH544" t="str">
            <v>Maria Eugenia Navarro Perez</v>
          </cell>
          <cell r="AI544" t="str">
            <v>maria.navarro@unp.gov.co</v>
          </cell>
          <cell r="AJ544">
            <v>0</v>
          </cell>
          <cell r="AK544">
            <v>42458.208333333299</v>
          </cell>
          <cell r="AL544">
            <v>48</v>
          </cell>
        </row>
        <row r="545">
          <cell r="A545">
            <v>5062</v>
          </cell>
          <cell r="B545" t="str">
            <v>Todos por un Nuevo País</v>
          </cell>
          <cell r="C545" t="str">
            <v>Seguridad, justicia y democracia para la construcción de paz</v>
          </cell>
          <cell r="D545" t="str">
            <v>Fortalecer las instituciones democráticas para la promoción, respeto y protección de Derechos Humanos, la construcción de acuerdos sociales incluyentes y la gestión pacífica de conflictos</v>
          </cell>
          <cell r="E545" t="str">
            <v>Interior</v>
          </cell>
          <cell r="F545" t="str">
            <v>Unidad Nacional de Protección</v>
          </cell>
          <cell r="G545" t="str">
            <v>Prevención y protección a personas, grupos y comunidades en situación de riesgo extraordinario o extremo.</v>
          </cell>
          <cell r="H545">
            <v>5062</v>
          </cell>
          <cell r="I545" t="str">
            <v>Unidades operativas administrativas regionales.</v>
          </cell>
          <cell r="J545" t="str">
            <v>Producto</v>
          </cell>
          <cell r="K545" t="str">
            <v>Sectorial</v>
          </cell>
          <cell r="L545" t="str">
            <v>SI</v>
          </cell>
          <cell r="M545" t="str">
            <v>SI</v>
          </cell>
          <cell r="N545" t="str">
            <v>NO</v>
          </cell>
          <cell r="O545" t="str">
            <v>SI</v>
          </cell>
          <cell r="P545" t="str">
            <v>Unidades operativas administrativas regionales</v>
          </cell>
          <cell r="Q545" t="str">
            <v>Mensual</v>
          </cell>
          <cell r="R545" t="str">
            <v>Capacidad</v>
          </cell>
          <cell r="S545">
            <v>13</v>
          </cell>
          <cell r="T545">
            <v>13</v>
          </cell>
          <cell r="U545">
            <v>18</v>
          </cell>
          <cell r="V545">
            <v>23</v>
          </cell>
          <cell r="W545">
            <v>27</v>
          </cell>
          <cell r="X545">
            <v>27</v>
          </cell>
          <cell r="Y545">
            <v>0</v>
          </cell>
          <cell r="Z545">
            <v>100</v>
          </cell>
          <cell r="AA545">
            <v>0</v>
          </cell>
          <cell r="AB545">
            <v>100</v>
          </cell>
          <cell r="AC545">
            <v>42460.208333333299</v>
          </cell>
          <cell r="AD545">
            <v>42496.771064120403</v>
          </cell>
          <cell r="AE545" t="str">
            <v>A la fecha no se han creados Unidades Operativas Administrativas (UOA), estas han sido fortalecidas.</v>
          </cell>
          <cell r="AF545">
            <v>42460.208333333299</v>
          </cell>
          <cell r="AG545">
            <v>42496.771062268497</v>
          </cell>
          <cell r="AH545" t="str">
            <v>Maria Eugenia Navarro Perez</v>
          </cell>
          <cell r="AI545" t="str">
            <v>maria.navarro@unp.gov.co</v>
          </cell>
          <cell r="AJ545">
            <v>0</v>
          </cell>
          <cell r="AK545">
            <v>42490.208333333299</v>
          </cell>
          <cell r="AL545">
            <v>17</v>
          </cell>
        </row>
        <row r="546">
          <cell r="A546">
            <v>5063</v>
          </cell>
          <cell r="B546" t="str">
            <v>Todos por un Nuevo País</v>
          </cell>
          <cell r="C546" t="str">
            <v>Seguridad, justicia y democracia para la construcción de paz</v>
          </cell>
          <cell r="D546" t="str">
            <v>Fortalecer las instituciones democráticas para la promoción, respeto y protección de Derechos Humanos, la construcción de acuerdos sociales incluyentes y la gestión pacífica de conflictos</v>
          </cell>
          <cell r="E546" t="str">
            <v>Interior</v>
          </cell>
          <cell r="F546" t="str">
            <v>Unidad Nacional de Protección</v>
          </cell>
          <cell r="G546" t="str">
            <v>Prevención y protección a personas, grupos y comunidades en situación de riesgo extraordinario o extremo.</v>
          </cell>
          <cell r="H546">
            <v>5063</v>
          </cell>
          <cell r="I546" t="str">
            <v>Evaluaciones de riesgo con enfoque diferencial a colectivos, grupos y comunidades.</v>
          </cell>
          <cell r="J546" t="str">
            <v>Gestión</v>
          </cell>
          <cell r="K546" t="str">
            <v>Sectorial</v>
          </cell>
          <cell r="L546" t="str">
            <v>SI</v>
          </cell>
          <cell r="M546" t="str">
            <v>SI</v>
          </cell>
          <cell r="N546" t="str">
            <v>NO</v>
          </cell>
          <cell r="O546" t="str">
            <v>SI</v>
          </cell>
          <cell r="P546" t="str">
            <v>Evaluaciones de riesgo</v>
          </cell>
          <cell r="Q546" t="str">
            <v>Mensual</v>
          </cell>
          <cell r="R546" t="str">
            <v>Capacidad</v>
          </cell>
          <cell r="S546">
            <v>17</v>
          </cell>
          <cell r="T546">
            <v>17</v>
          </cell>
          <cell r="U546">
            <v>24</v>
          </cell>
          <cell r="V546">
            <v>31</v>
          </cell>
          <cell r="W546">
            <v>40</v>
          </cell>
          <cell r="X546">
            <v>40</v>
          </cell>
          <cell r="Y546">
            <v>128</v>
          </cell>
          <cell r="Z546">
            <v>100</v>
          </cell>
          <cell r="AA546">
            <v>128</v>
          </cell>
          <cell r="AB546">
            <v>100</v>
          </cell>
          <cell r="AC546">
            <v>42490.208333333299</v>
          </cell>
          <cell r="AD546">
            <v>42501.7934727662</v>
          </cell>
          <cell r="AE546" t="str">
            <v>A marzo de 2016, la entidad ha realizado 128 evaluaciones de riesgo a la población dirigentes, representantes o miembros de grupos étnicos. Las cuales se realizan con enfoque diferencial</v>
          </cell>
          <cell r="AF546">
            <v>42490.208333333299</v>
          </cell>
          <cell r="AG546">
            <v>42501.793472650497</v>
          </cell>
          <cell r="AH546" t="str">
            <v>Maria Eugenia Navarro Perez</v>
          </cell>
          <cell r="AI546" t="str">
            <v>maria.navarro@unp.gov.co</v>
          </cell>
          <cell r="AJ546">
            <v>0</v>
          </cell>
          <cell r="AK546">
            <v>42520.208333333299</v>
          </cell>
          <cell r="AL546">
            <v>-13</v>
          </cell>
        </row>
        <row r="547">
          <cell r="A547">
            <v>4290</v>
          </cell>
          <cell r="B547" t="str">
            <v>Todos por un Nuevo País</v>
          </cell>
          <cell r="C547" t="str">
            <v>Seguridad, justicia y democracia para la construcción de paz</v>
          </cell>
          <cell r="D547" t="str">
            <v>Fortalecer las instituciones democráticas para la promoción, respeto y protección de Derechos Humanos, la construcción de acuerdos sociales incluyentes y la gestión pacífica de conflictos</v>
          </cell>
          <cell r="E547" t="str">
            <v>Presidencia</v>
          </cell>
          <cell r="F547" t="str">
            <v>Agencia Colombiana para la Reintegración de Person</v>
          </cell>
          <cell r="G547" t="str">
            <v>Generación de condiciones de paz y seguridad en el territorio nacional</v>
          </cell>
          <cell r="H547">
            <v>4290</v>
          </cell>
          <cell r="I547" t="str">
            <v>Personas acompañadas en el proceso de reintegración para el cumplimiento de su ruta.</v>
          </cell>
          <cell r="J547" t="str">
            <v>Producto</v>
          </cell>
          <cell r="K547" t="str">
            <v>Sectorial</v>
          </cell>
          <cell r="L547" t="str">
            <v>SI</v>
          </cell>
          <cell r="M547" t="str">
            <v>NO</v>
          </cell>
          <cell r="N547" t="str">
            <v>NO</v>
          </cell>
          <cell r="O547" t="str">
            <v>SI</v>
          </cell>
          <cell r="P547" t="str">
            <v>Otro (Personas)</v>
          </cell>
          <cell r="Q547" t="str">
            <v>Trimestral</v>
          </cell>
          <cell r="R547" t="str">
            <v>Flujo</v>
          </cell>
          <cell r="S547">
            <v>27451</v>
          </cell>
          <cell r="T547">
            <v>25370</v>
          </cell>
          <cell r="U547">
            <v>28789</v>
          </cell>
          <cell r="V547">
            <v>28708</v>
          </cell>
          <cell r="W547">
            <v>28127</v>
          </cell>
          <cell r="X547">
            <v>28127</v>
          </cell>
          <cell r="Y547">
            <v>21590</v>
          </cell>
          <cell r="Z547">
            <v>74.989999999999995</v>
          </cell>
          <cell r="AA547">
            <v>22170</v>
          </cell>
          <cell r="AB547">
            <v>78.819999999999993</v>
          </cell>
          <cell r="AC547">
            <v>42460.208333333299</v>
          </cell>
          <cell r="AD547">
            <v>42468.640225381903</v>
          </cell>
          <cell r="AE547" t="str">
            <v>El reporte del indicador es el resultado del acompañamiento brindado a las Personas en Proceso de Reintegración (PPR) atendidas en cualquiera de los cuatro beneficios (Gestión en Educación, Formación para el trabajo, Salud y acompañamiento psicosocial), m</v>
          </cell>
          <cell r="AF547">
            <v>42490.208333333299</v>
          </cell>
          <cell r="AG547">
            <v>42501.667314930601</v>
          </cell>
          <cell r="AH547" t="str">
            <v>Johanna Fernanda Villarreal Guzmán</v>
          </cell>
          <cell r="AI547" t="str">
            <v>Johannavillarreal@acr.gov.co</v>
          </cell>
          <cell r="AJ547">
            <v>45</v>
          </cell>
          <cell r="AK547">
            <v>42551.208333333299</v>
          </cell>
          <cell r="AL547">
            <v>-88</v>
          </cell>
        </row>
        <row r="548">
          <cell r="A548">
            <v>4291</v>
          </cell>
          <cell r="B548" t="str">
            <v>Todos por un Nuevo País</v>
          </cell>
          <cell r="C548" t="str">
            <v>Seguridad, justicia y democracia para la construcción de paz</v>
          </cell>
          <cell r="D548" t="str">
            <v>Fortalecer las instituciones democráticas para la promoción, respeto y protección de Derechos Humanos, la construcción de acuerdos sociales incluyentes y la gestión pacífica de conflictos</v>
          </cell>
          <cell r="E548" t="str">
            <v>Presidencia</v>
          </cell>
          <cell r="F548" t="str">
            <v>Agencia Colombiana para la Reintegración de Person</v>
          </cell>
          <cell r="G548" t="str">
            <v>Generación de condiciones de paz y seguridad en el territorio nacional</v>
          </cell>
          <cell r="H548">
            <v>4291</v>
          </cell>
          <cell r="I548" t="str">
            <v>Beneficios de Inserción Económica otorgados a las personas en proceso de reintegración</v>
          </cell>
          <cell r="J548" t="str">
            <v>Producto</v>
          </cell>
          <cell r="K548" t="str">
            <v>Sectorial</v>
          </cell>
          <cell r="L548" t="str">
            <v>SI</v>
          </cell>
          <cell r="M548" t="str">
            <v>NO</v>
          </cell>
          <cell r="N548" t="str">
            <v>NO</v>
          </cell>
          <cell r="O548" t="str">
            <v>SI</v>
          </cell>
          <cell r="P548" t="str">
            <v>Otro (Personas)</v>
          </cell>
          <cell r="Q548" t="str">
            <v>Trimestral</v>
          </cell>
          <cell r="R548" t="str">
            <v>Acumulado</v>
          </cell>
          <cell r="S548">
            <v>2854</v>
          </cell>
          <cell r="T548">
            <v>1920</v>
          </cell>
          <cell r="U548">
            <v>1200</v>
          </cell>
          <cell r="V548">
            <v>2160</v>
          </cell>
          <cell r="W548">
            <v>3360</v>
          </cell>
          <cell r="X548">
            <v>8640</v>
          </cell>
          <cell r="Y548">
            <v>39</v>
          </cell>
          <cell r="Z548">
            <v>3.25</v>
          </cell>
          <cell r="AA548">
            <v>2676</v>
          </cell>
          <cell r="AB548">
            <v>30.97</v>
          </cell>
          <cell r="AC548">
            <v>42460.208333333299</v>
          </cell>
          <cell r="AD548">
            <v>42468.6392170486</v>
          </cell>
          <cell r="AE548" t="str">
            <v xml:space="preserve">Al mes de abril de 2016 se cuenta con 679 registros de personas que accedieron al Beneficio de Inserción Económica (BIE). En abril se identificaron 640 nuevos registros, dichos desembolsos son de tipo total y el mayor porcentaje 29,5 % (189) corresponden </v>
          </cell>
          <cell r="AF548">
            <v>42490.208333333299</v>
          </cell>
          <cell r="AG548">
            <v>42501.666941469899</v>
          </cell>
          <cell r="AH548" t="str">
            <v>Johanna Fernanda Villarreal Guzmán</v>
          </cell>
          <cell r="AI548" t="str">
            <v>Johannavillarreal@acr.gov.co</v>
          </cell>
          <cell r="AJ548">
            <v>0</v>
          </cell>
          <cell r="AK548">
            <v>42551.208333333299</v>
          </cell>
          <cell r="AL548">
            <v>-43</v>
          </cell>
        </row>
        <row r="549">
          <cell r="A549">
            <v>4289</v>
          </cell>
          <cell r="B549" t="str">
            <v>Todos por un Nuevo País</v>
          </cell>
          <cell r="C549" t="str">
            <v>Seguridad, justicia y democracia para la construcción de paz</v>
          </cell>
          <cell r="D549" t="str">
            <v>Fortalecer las instituciones democráticas para la promoción, respeto y protección de Derechos Humanos, la construcción de acuerdos sociales incluyentes y la gestión pacífica de conflictos</v>
          </cell>
          <cell r="E549" t="str">
            <v>Presidencia</v>
          </cell>
          <cell r="F549" t="str">
            <v>Agencia Colombiana para la Reintegración de Person</v>
          </cell>
          <cell r="G549" t="str">
            <v>Generación de condiciones de paz y seguridad en el territorio nacional</v>
          </cell>
          <cell r="H549">
            <v>4289</v>
          </cell>
          <cell r="I549" t="str">
            <v>Personas que han culminado el proceso de reintegración de manera exitosa</v>
          </cell>
          <cell r="J549" t="str">
            <v>Resultado</v>
          </cell>
          <cell r="K549" t="str">
            <v>Sectorial</v>
          </cell>
          <cell r="L549" t="str">
            <v>SI</v>
          </cell>
          <cell r="M549" t="str">
            <v>NO</v>
          </cell>
          <cell r="N549" t="str">
            <v>NO</v>
          </cell>
          <cell r="O549" t="str">
            <v>SI</v>
          </cell>
          <cell r="P549" t="str">
            <v>Otro (Personas)</v>
          </cell>
          <cell r="Q549" t="str">
            <v>Trimestral</v>
          </cell>
          <cell r="R549" t="str">
            <v>Acumulado</v>
          </cell>
          <cell r="S549">
            <v>8919</v>
          </cell>
          <cell r="T549">
            <v>4000</v>
          </cell>
          <cell r="U549">
            <v>2500</v>
          </cell>
          <cell r="V549">
            <v>4500</v>
          </cell>
          <cell r="W549">
            <v>7000</v>
          </cell>
          <cell r="X549">
            <v>18000</v>
          </cell>
          <cell r="Y549">
            <v>293</v>
          </cell>
          <cell r="Z549">
            <v>11.72</v>
          </cell>
          <cell r="AA549">
            <v>4289</v>
          </cell>
          <cell r="AB549">
            <v>23.83</v>
          </cell>
          <cell r="AC549">
            <v>42460.208333333299</v>
          </cell>
          <cell r="AD549">
            <v>42468.463656053202</v>
          </cell>
          <cell r="AE549" t="str">
            <v>El acumulado a 30 de abril de 2016, son 442 registros de personas que han culminado el proceso de reintegración de manera exitosa, según registro de creación en el Sistema de Información para la Reintegración SIR. Para el mes de abril se cuentan con 149 r</v>
          </cell>
          <cell r="AF549">
            <v>42490.208333333299</v>
          </cell>
          <cell r="AG549">
            <v>42501.668023877297</v>
          </cell>
          <cell r="AH549" t="str">
            <v>Johanna Fernanda Villarreal Guzmán</v>
          </cell>
          <cell r="AI549" t="str">
            <v>Johannavillarreal@acr.gov.co</v>
          </cell>
          <cell r="AJ549">
            <v>0</v>
          </cell>
          <cell r="AK549">
            <v>42551.208333333299</v>
          </cell>
          <cell r="AL549">
            <v>-43</v>
          </cell>
        </row>
        <row r="550">
          <cell r="A550">
            <v>4292</v>
          </cell>
          <cell r="B550" t="str">
            <v>Todos por un Nuevo País</v>
          </cell>
          <cell r="C550" t="str">
            <v>Seguridad, justicia y democracia para la construcción de paz</v>
          </cell>
          <cell r="D550" t="str">
            <v>Fortalecer las instituciones democráticas para la promoción, respeto y protección de Derechos Humanos, la construcción de acuerdos sociales incluyentes y la gestión pacífica de conflictos</v>
          </cell>
          <cell r="E550" t="str">
            <v>Presidencia</v>
          </cell>
          <cell r="F550" t="str">
            <v>PRESIDENCIA</v>
          </cell>
          <cell r="G550" t="str">
            <v>Generación de condiciones de paz y seguridad en el territorio nacional</v>
          </cell>
          <cell r="H550">
            <v>4292</v>
          </cell>
          <cell r="I550" t="str">
            <v>Municipios con implementación de los componentes de la Educación en el Riesgo de Minas (ERM)</v>
          </cell>
          <cell r="J550" t="str">
            <v>Producto</v>
          </cell>
          <cell r="K550" t="str">
            <v>Sectorial</v>
          </cell>
          <cell r="L550" t="str">
            <v>SI</v>
          </cell>
          <cell r="M550" t="str">
            <v>SI</v>
          </cell>
          <cell r="N550" t="str">
            <v>NO</v>
          </cell>
          <cell r="O550" t="str">
            <v>SI</v>
          </cell>
          <cell r="P550" t="str">
            <v>Otro (Municipios)</v>
          </cell>
          <cell r="Q550" t="str">
            <v>Semestral</v>
          </cell>
          <cell r="R550" t="str">
            <v>Flujo</v>
          </cell>
          <cell r="S550">
            <v>25</v>
          </cell>
          <cell r="T550">
            <v>17</v>
          </cell>
          <cell r="U550">
            <v>36</v>
          </cell>
          <cell r="V550">
            <v>55</v>
          </cell>
          <cell r="W550">
            <v>77</v>
          </cell>
          <cell r="X550">
            <v>77</v>
          </cell>
          <cell r="Y550">
            <v>0</v>
          </cell>
          <cell r="Z550">
            <v>0</v>
          </cell>
          <cell r="AA550">
            <v>0</v>
          </cell>
          <cell r="AB550">
            <v>0</v>
          </cell>
          <cell r="AC550">
            <v>0</v>
          </cell>
          <cell r="AD550">
            <v>0</v>
          </cell>
          <cell r="AE550" t="str">
            <v>A partir de alianzas estratégicas con el Servicio Nacional de Aprendizaje – SENA, se proyectó el desarrollo de acciones de los componentes de la Educación en el Riesgo de Minas – ERM en los municipios de Tuluá, Ginebra y Jamundí (Valle del Cauca). Sin emb</v>
          </cell>
          <cell r="AF550">
            <v>42490.208333333299</v>
          </cell>
          <cell r="AG550">
            <v>42501.481746909703</v>
          </cell>
          <cell r="AH550" t="str">
            <v>Rafael Alfredo Colón Torres</v>
          </cell>
          <cell r="AI550" t="str">
            <v>rafaelcolon@presidencia.gov.co</v>
          </cell>
          <cell r="AJ550">
            <v>10</v>
          </cell>
          <cell r="AK550">
            <v>0</v>
          </cell>
          <cell r="AL550">
            <v>0</v>
          </cell>
        </row>
        <row r="551">
          <cell r="A551">
            <v>4293</v>
          </cell>
          <cell r="B551" t="str">
            <v>Todos por un Nuevo País</v>
          </cell>
          <cell r="C551" t="str">
            <v>Seguridad, justicia y democracia para la construcción de paz</v>
          </cell>
          <cell r="D551" t="str">
            <v>Fortalecer las instituciones democráticas para la promoción, respeto y protección de Derechos Humanos, la construcción de acuerdos sociales incluyentes y la gestión pacífica de conflictos</v>
          </cell>
          <cell r="E551" t="str">
            <v>Presidencia</v>
          </cell>
          <cell r="F551" t="str">
            <v>PRESIDENCIA</v>
          </cell>
          <cell r="G551" t="str">
            <v>Generación de condiciones de paz y seguridad en el territorio nacional</v>
          </cell>
          <cell r="H551">
            <v>4293</v>
          </cell>
          <cell r="I551" t="str">
            <v>Personas sensibilizadas en prevención y promoción de comportamientos seguros</v>
          </cell>
          <cell r="J551" t="str">
            <v>Producto</v>
          </cell>
          <cell r="K551" t="str">
            <v>Sectorial</v>
          </cell>
          <cell r="L551" t="str">
            <v>SI</v>
          </cell>
          <cell r="M551" t="str">
            <v>NO</v>
          </cell>
          <cell r="N551" t="str">
            <v>NO</v>
          </cell>
          <cell r="O551" t="str">
            <v>SI</v>
          </cell>
          <cell r="P551" t="str">
            <v>Otro (Personas)</v>
          </cell>
          <cell r="Q551" t="str">
            <v>Semestral</v>
          </cell>
          <cell r="R551" t="str">
            <v>Flujo</v>
          </cell>
          <cell r="S551">
            <v>19959</v>
          </cell>
          <cell r="T551">
            <v>11421</v>
          </cell>
          <cell r="U551">
            <v>23985</v>
          </cell>
          <cell r="V551">
            <v>37807</v>
          </cell>
          <cell r="W551">
            <v>53010</v>
          </cell>
          <cell r="X551">
            <v>53010</v>
          </cell>
          <cell r="Y551">
            <v>0</v>
          </cell>
          <cell r="Z551">
            <v>0</v>
          </cell>
          <cell r="AA551">
            <v>0</v>
          </cell>
          <cell r="AB551">
            <v>0</v>
          </cell>
          <cell r="AC551">
            <v>0</v>
          </cell>
          <cell r="AD551">
            <v>0</v>
          </cell>
          <cell r="AE551" t="str">
            <v>Con funcionarios de la Dirección, se sensibilizaron 21 personas de la organización Gran Tierra que lidera procesos de exploración sísmica en Puerto Asís. Adicionalmente en 2016, se han sensibilizado 157 personas de la vereda el Orejón (Briceño, Antioquia)</v>
          </cell>
          <cell r="AF551">
            <v>42490.208333333299</v>
          </cell>
          <cell r="AG551">
            <v>42501.480675312501</v>
          </cell>
          <cell r="AH551" t="str">
            <v>Rafael Alfredo Colón Torres</v>
          </cell>
          <cell r="AI551" t="str">
            <v>rafaelcolon@presidencia.gov.co</v>
          </cell>
          <cell r="AJ551">
            <v>10</v>
          </cell>
          <cell r="AK551">
            <v>0</v>
          </cell>
          <cell r="AL551">
            <v>0</v>
          </cell>
        </row>
        <row r="552">
          <cell r="A552">
            <v>4277</v>
          </cell>
          <cell r="B552" t="str">
            <v>Todos por un Nuevo País</v>
          </cell>
          <cell r="C552" t="str">
            <v>Seguridad, justicia y democracia para la construcción de paz</v>
          </cell>
          <cell r="D552" t="str">
            <v>Fortalecer las instituciones democráticas para la promoción, respeto y protección de Derechos Humanos, la construcción de acuerdos sociales incluyentes y la gestión pacífica de conflictos</v>
          </cell>
          <cell r="E552" t="str">
            <v>Presidencia</v>
          </cell>
          <cell r="F552" t="str">
            <v>PRESIDENCIA</v>
          </cell>
          <cell r="G552" t="str">
            <v>Generación de condiciones de paz y seguridad en el territorio nacional</v>
          </cell>
          <cell r="H552">
            <v>4277</v>
          </cell>
          <cell r="I552" t="str">
            <v>Áreas peligrosas confirmadas</v>
          </cell>
          <cell r="J552" t="str">
            <v>Gestión</v>
          </cell>
          <cell r="K552" t="str">
            <v>Sectorial</v>
          </cell>
          <cell r="L552" t="str">
            <v>SI</v>
          </cell>
          <cell r="M552" t="str">
            <v>SI</v>
          </cell>
          <cell r="N552" t="str">
            <v>NO</v>
          </cell>
          <cell r="O552" t="str">
            <v>SI</v>
          </cell>
          <cell r="P552" t="str">
            <v>Otro (Areas)</v>
          </cell>
          <cell r="Q552" t="str">
            <v>Semestral</v>
          </cell>
          <cell r="R552" t="str">
            <v>Flujo</v>
          </cell>
          <cell r="S552">
            <v>358</v>
          </cell>
          <cell r="T552">
            <v>393</v>
          </cell>
          <cell r="U552">
            <v>826</v>
          </cell>
          <cell r="V552">
            <v>1302</v>
          </cell>
          <cell r="W552">
            <v>1826</v>
          </cell>
          <cell r="X552">
            <v>1826</v>
          </cell>
          <cell r="Y552">
            <v>0</v>
          </cell>
          <cell r="Z552">
            <v>0</v>
          </cell>
          <cell r="AA552">
            <v>0</v>
          </cell>
          <cell r="AB552">
            <v>0</v>
          </cell>
          <cell r="AC552">
            <v>0</v>
          </cell>
          <cell r="AD552">
            <v>0</v>
          </cell>
          <cell r="AE552" t="str">
            <v>Con corte a abril se cuenta con un área peligrosa confirmada en el municipio de Ataco, Tolima (equivalente al 0.23% de la meta de la vigencia 2016). En relación a la meta rezagada, el Ministerio de Defensa mediante correo del 08 de abril, informa que está</v>
          </cell>
          <cell r="AF552">
            <v>42490.208333333299</v>
          </cell>
          <cell r="AG552">
            <v>42501.4939318287</v>
          </cell>
          <cell r="AH552" t="str">
            <v>Rafael Alfredo Colón Torres</v>
          </cell>
          <cell r="AI552" t="str">
            <v>rafaelcolon@presidencia.gov.co</v>
          </cell>
          <cell r="AJ552">
            <v>10</v>
          </cell>
          <cell r="AK552">
            <v>0</v>
          </cell>
          <cell r="AL552">
            <v>0</v>
          </cell>
        </row>
        <row r="553">
          <cell r="A553">
            <v>4278</v>
          </cell>
          <cell r="B553" t="str">
            <v>Todos por un Nuevo País</v>
          </cell>
          <cell r="C553" t="str">
            <v>Seguridad, justicia y democracia para la construcción de paz</v>
          </cell>
          <cell r="D553" t="str">
            <v>Fortalecer las instituciones democráticas para la promoción, respeto y protección de Derechos Humanos, la construcción de acuerdos sociales incluyentes y la gestión pacífica de conflictos</v>
          </cell>
          <cell r="E553" t="str">
            <v>Presidencia</v>
          </cell>
          <cell r="F553" t="str">
            <v>PRESIDENCIA</v>
          </cell>
          <cell r="G553" t="str">
            <v>Generación de condiciones de paz y seguridad en el territorio nacional</v>
          </cell>
          <cell r="H553">
            <v>4278</v>
          </cell>
          <cell r="I553" t="str">
            <v>Municipios con intervenciones de difusión pública en Educación en el Riesgo de Minas (ERM)</v>
          </cell>
          <cell r="J553" t="str">
            <v>Gestión</v>
          </cell>
          <cell r="K553" t="str">
            <v>Sectorial</v>
          </cell>
          <cell r="L553" t="str">
            <v>SI</v>
          </cell>
          <cell r="M553" t="str">
            <v>SI</v>
          </cell>
          <cell r="N553" t="str">
            <v>NO</v>
          </cell>
          <cell r="O553" t="str">
            <v>SI</v>
          </cell>
          <cell r="P553" t="str">
            <v>Otro (Planes municipales)</v>
          </cell>
          <cell r="Q553" t="str">
            <v>Semestral</v>
          </cell>
          <cell r="R553" t="str">
            <v>Flujo</v>
          </cell>
          <cell r="S553">
            <v>79</v>
          </cell>
          <cell r="T553">
            <v>100</v>
          </cell>
          <cell r="U553">
            <v>351</v>
          </cell>
          <cell r="V553">
            <v>523</v>
          </cell>
          <cell r="W553">
            <v>688</v>
          </cell>
          <cell r="X553">
            <v>688</v>
          </cell>
          <cell r="Y553">
            <v>0</v>
          </cell>
          <cell r="Z553">
            <v>0</v>
          </cell>
          <cell r="AA553">
            <v>0</v>
          </cell>
          <cell r="AB553">
            <v>0</v>
          </cell>
          <cell r="AC553">
            <v>0</v>
          </cell>
          <cell r="AD553">
            <v>0</v>
          </cell>
          <cell r="AE553" t="str">
            <v>Se continuó con la estrategia de envió de material para el desarrollo de talleres de Educación en el Riesgo de Minas (implementada desde 2015) al municipio de San Jose del Guaviare (se envió el 29 de marzo pero por omisión no se reportó el mes pasado). Ad</v>
          </cell>
          <cell r="AF553">
            <v>42490.208333333299</v>
          </cell>
          <cell r="AG553">
            <v>42501.491665046298</v>
          </cell>
          <cell r="AH553" t="str">
            <v>Rafael Alfredo Colón Torres</v>
          </cell>
          <cell r="AI553" t="str">
            <v>rafaelcolon@presidencia.gov.co</v>
          </cell>
          <cell r="AJ553">
            <v>10</v>
          </cell>
          <cell r="AK553">
            <v>0</v>
          </cell>
          <cell r="AL553">
            <v>0</v>
          </cell>
        </row>
        <row r="554">
          <cell r="A554">
            <v>4279</v>
          </cell>
          <cell r="B554" t="str">
            <v>Todos por un Nuevo País</v>
          </cell>
          <cell r="C554" t="str">
            <v>Seguridad, justicia y democracia para la construcción de paz</v>
          </cell>
          <cell r="D554" t="str">
            <v>Fortalecer las instituciones democráticas para la promoción, respeto y protección de Derechos Humanos, la construcción de acuerdos sociales incluyentes y la gestión pacífica de conflictos</v>
          </cell>
          <cell r="E554" t="str">
            <v>Presidencia</v>
          </cell>
          <cell r="F554" t="str">
            <v>PRESIDENCIA</v>
          </cell>
          <cell r="G554" t="str">
            <v>Generación de condiciones de paz y seguridad en el territorio nacional</v>
          </cell>
          <cell r="H554">
            <v>4279</v>
          </cell>
          <cell r="I554" t="str">
            <v>Porcentaje de víctimas civiles de MAP, MUSE o AEI con seguimiento al acceso a las medidas de atención, asistencia y reparación integral</v>
          </cell>
          <cell r="J554" t="str">
            <v>Gestión</v>
          </cell>
          <cell r="K554" t="str">
            <v>Sectorial</v>
          </cell>
          <cell r="L554" t="str">
            <v>SI</v>
          </cell>
          <cell r="M554" t="str">
            <v>SI</v>
          </cell>
          <cell r="N554" t="str">
            <v>NO</v>
          </cell>
          <cell r="O554" t="str">
            <v>SI</v>
          </cell>
          <cell r="P554" t="str">
            <v>Porcentaje</v>
          </cell>
          <cell r="Q554" t="str">
            <v>Anual</v>
          </cell>
          <cell r="R554" t="str">
            <v>Stock</v>
          </cell>
          <cell r="S554">
            <v>0</v>
          </cell>
          <cell r="T554">
            <v>100</v>
          </cell>
          <cell r="U554">
            <v>100</v>
          </cell>
          <cell r="V554">
            <v>100</v>
          </cell>
          <cell r="W554">
            <v>100</v>
          </cell>
          <cell r="X554">
            <v>100</v>
          </cell>
          <cell r="Y554">
            <v>0</v>
          </cell>
          <cell r="Z554">
            <v>0</v>
          </cell>
          <cell r="AA554">
            <v>0</v>
          </cell>
          <cell r="AB554">
            <v>0</v>
          </cell>
          <cell r="AC554">
            <v>0</v>
          </cell>
          <cell r="AD554">
            <v>0</v>
          </cell>
          <cell r="AE554" t="str">
            <v>Durante el mes de abril se estableció contacto con familiares de cuatro (4) víctimas civiles de población indígena) reportadas en 2015, de los cuales se puede establecer que todos han sido incluidos dentro del registro VIVANTO (sistema de la Unidad de víc</v>
          </cell>
          <cell r="AF554">
            <v>42490.208333333299</v>
          </cell>
          <cell r="AG554">
            <v>42501.48995625</v>
          </cell>
          <cell r="AH554" t="str">
            <v>Rafael Alfredo Colón Torres</v>
          </cell>
          <cell r="AI554" t="str">
            <v>rafaelcolon@presidencia.gov.co</v>
          </cell>
          <cell r="AJ554">
            <v>10</v>
          </cell>
          <cell r="AK554">
            <v>0</v>
          </cell>
          <cell r="AL554">
            <v>0</v>
          </cell>
        </row>
        <row r="555">
          <cell r="A555">
            <v>4280</v>
          </cell>
          <cell r="B555" t="str">
            <v>Todos por un Nuevo País</v>
          </cell>
          <cell r="C555" t="str">
            <v>Seguridad, justicia y democracia para la construcción de paz</v>
          </cell>
          <cell r="D555" t="str">
            <v>Fortalecer las instituciones democráticas para la promoción, respeto y protección de Derechos Humanos, la construcción de acuerdos sociales incluyentes y la gestión pacífica de conflictos</v>
          </cell>
          <cell r="E555" t="str">
            <v>Presidencia</v>
          </cell>
          <cell r="F555" t="str">
            <v>PRESIDENCIA</v>
          </cell>
          <cell r="G555" t="str">
            <v>Generación de condiciones de paz y seguridad en el territorio nacional</v>
          </cell>
          <cell r="H555">
            <v>4280</v>
          </cell>
          <cell r="I555" t="str">
            <v>Rutas municipales para la atención, asistencia y reparación a las victimas de MAP,MUSE y/o AEI en el marco de la Ley 1448 de 2011</v>
          </cell>
          <cell r="J555" t="str">
            <v>Gestión</v>
          </cell>
          <cell r="K555" t="str">
            <v>Sectorial</v>
          </cell>
          <cell r="L555" t="str">
            <v>SI</v>
          </cell>
          <cell r="M555" t="str">
            <v>SI</v>
          </cell>
          <cell r="N555" t="str">
            <v>NO</v>
          </cell>
          <cell r="O555" t="str">
            <v>SI</v>
          </cell>
          <cell r="P555" t="str">
            <v>Otro (Rutas municipales)</v>
          </cell>
          <cell r="Q555" t="str">
            <v>Anual</v>
          </cell>
          <cell r="R555" t="str">
            <v>Acumulado</v>
          </cell>
          <cell r="S555">
            <v>8</v>
          </cell>
          <cell r="T555">
            <v>17</v>
          </cell>
          <cell r="U555">
            <v>36</v>
          </cell>
          <cell r="V555">
            <v>55</v>
          </cell>
          <cell r="W555">
            <v>77</v>
          </cell>
          <cell r="X555">
            <v>77</v>
          </cell>
          <cell r="Y555">
            <v>0</v>
          </cell>
          <cell r="Z555">
            <v>0</v>
          </cell>
          <cell r="AA555">
            <v>0</v>
          </cell>
          <cell r="AB555">
            <v>0</v>
          </cell>
          <cell r="AC555">
            <v>0</v>
          </cell>
          <cell r="AD555">
            <v>0</v>
          </cell>
          <cell r="AE555" t="str">
            <v xml:space="preserve">Se realizó el seguimiento de los acuerdos realizados en los meses de enero a marzo con la finalidad que sea incluido el tema de AICMA (incluyendo la definición de rutas municipales para la atención, asistencia y reparación a las víctimas de MAP, MUSE y/o </v>
          </cell>
          <cell r="AF555">
            <v>42490.208333333299</v>
          </cell>
          <cell r="AG555">
            <v>42501.4826066319</v>
          </cell>
          <cell r="AH555" t="str">
            <v>Rafael Alfredo Colón Torres</v>
          </cell>
          <cell r="AI555" t="str">
            <v>rafaelcolon@presidencia.gov.co</v>
          </cell>
          <cell r="AJ555">
            <v>10</v>
          </cell>
          <cell r="AK555">
            <v>0</v>
          </cell>
          <cell r="AL555">
            <v>0</v>
          </cell>
        </row>
        <row r="556">
          <cell r="A556">
            <v>4281</v>
          </cell>
          <cell r="B556" t="str">
            <v>Todos por un Nuevo País</v>
          </cell>
          <cell r="C556" t="str">
            <v>Seguridad, justicia y democracia para la construcción de paz</v>
          </cell>
          <cell r="D556" t="str">
            <v>Fortalecer las instituciones democráticas para la promoción, respeto y protección de Derechos Humanos, la construcción de acuerdos sociales incluyentes y la gestión pacífica de conflictos</v>
          </cell>
          <cell r="E556" t="str">
            <v>Presidencia</v>
          </cell>
          <cell r="F556" t="str">
            <v>PRESIDENCIA</v>
          </cell>
          <cell r="G556" t="str">
            <v>Generación de condiciones de paz y seguridad en el territorio nacional</v>
          </cell>
          <cell r="H556">
            <v>4281</v>
          </cell>
          <cell r="I556" t="str">
            <v>Planes municipales con inclusión de las acciones de atención, asistencia y reparación a víctimas de MAP, MUSE y/o AEI</v>
          </cell>
          <cell r="J556" t="str">
            <v>Producto</v>
          </cell>
          <cell r="K556" t="str">
            <v>Sectorial</v>
          </cell>
          <cell r="L556" t="str">
            <v>SI</v>
          </cell>
          <cell r="M556" t="str">
            <v>SI</v>
          </cell>
          <cell r="N556" t="str">
            <v>NO</v>
          </cell>
          <cell r="O556" t="str">
            <v>SI</v>
          </cell>
          <cell r="P556" t="str">
            <v>Otro (Planes municipales)</v>
          </cell>
          <cell r="Q556" t="str">
            <v>Anual</v>
          </cell>
          <cell r="R556" t="str">
            <v>Flujo</v>
          </cell>
          <cell r="S556">
            <v>25</v>
          </cell>
          <cell r="T556">
            <v>17</v>
          </cell>
          <cell r="U556">
            <v>36</v>
          </cell>
          <cell r="V556">
            <v>55</v>
          </cell>
          <cell r="W556">
            <v>77</v>
          </cell>
          <cell r="X556">
            <v>77</v>
          </cell>
          <cell r="Y556">
            <v>0</v>
          </cell>
          <cell r="Z556">
            <v>0</v>
          </cell>
          <cell r="AA556">
            <v>0</v>
          </cell>
          <cell r="AB556">
            <v>0</v>
          </cell>
          <cell r="AC556">
            <v>0</v>
          </cell>
          <cell r="AD556">
            <v>0</v>
          </cell>
          <cell r="AE556" t="str">
            <v>Se realizó el seguimiento de los acuerdos realizados en los meses de enero a marzo con la finalidad que sean incluidas acciones de asistencia a víctimas en los planes de desarrollo municipal, por lo cual aún no se presenta avance en la meta para la vigenc</v>
          </cell>
          <cell r="AF556">
            <v>42490.208333333299</v>
          </cell>
          <cell r="AG556">
            <v>42501.4821687847</v>
          </cell>
          <cell r="AH556" t="str">
            <v>Rafael Alfredo Colón Torres</v>
          </cell>
          <cell r="AI556" t="str">
            <v>rafaelcolon@presidencia.gov.co</v>
          </cell>
          <cell r="AJ556">
            <v>10</v>
          </cell>
          <cell r="AK556">
            <v>0</v>
          </cell>
          <cell r="AL556">
            <v>0</v>
          </cell>
        </row>
        <row r="557">
          <cell r="A557">
            <v>4269</v>
          </cell>
          <cell r="B557" t="str">
            <v>Todos por un Nuevo País</v>
          </cell>
          <cell r="C557" t="str">
            <v>Seguridad, justicia y democracia para la construcción de paz</v>
          </cell>
          <cell r="D557" t="str">
            <v>Fortalecer las instituciones democráticas para la promoción, respeto y protección de Derechos Humanos, la construcción de acuerdos sociales incluyentes y la gestión pacífica de conflictos</v>
          </cell>
          <cell r="E557" t="str">
            <v>Presidencia</v>
          </cell>
          <cell r="F557" t="str">
            <v>PRESIDENCIA</v>
          </cell>
          <cell r="G557" t="str">
            <v>Generación de condiciones de paz y seguridad en el territorio nacional</v>
          </cell>
          <cell r="H557">
            <v>4269</v>
          </cell>
          <cell r="I557" t="str">
            <v>Medidas de reparación implementadas en materia de DD.HH ordenadas en decisiones de instancias internacionales</v>
          </cell>
          <cell r="J557" t="str">
            <v>Producto</v>
          </cell>
          <cell r="K557" t="str">
            <v>Sectorial</v>
          </cell>
          <cell r="L557" t="str">
            <v>SI</v>
          </cell>
          <cell r="M557" t="str">
            <v>NO</v>
          </cell>
          <cell r="N557" t="str">
            <v>NO</v>
          </cell>
          <cell r="O557" t="str">
            <v>SI</v>
          </cell>
          <cell r="P557" t="str">
            <v>Otro (Medidas de reparación)</v>
          </cell>
          <cell r="Q557" t="str">
            <v>Semestral</v>
          </cell>
          <cell r="R557" t="str">
            <v>Flujo</v>
          </cell>
          <cell r="S557">
            <v>5</v>
          </cell>
          <cell r="T557">
            <v>5</v>
          </cell>
          <cell r="U557">
            <v>10</v>
          </cell>
          <cell r="V557">
            <v>15</v>
          </cell>
          <cell r="W557">
            <v>20</v>
          </cell>
          <cell r="X557">
            <v>20</v>
          </cell>
          <cell r="Y557">
            <v>0</v>
          </cell>
          <cell r="Z557">
            <v>0</v>
          </cell>
          <cell r="AA557">
            <v>0</v>
          </cell>
          <cell r="AB557">
            <v>0</v>
          </cell>
          <cell r="AC557">
            <v>0</v>
          </cell>
          <cell r="AD557">
            <v>0</v>
          </cell>
          <cell r="AE557" t="str">
            <v>Con el fin de atender esta estrategia, durante el mes de abril de 2016 la Consejería Presidencial para los Derechos Humanos, a través del Área de Asuntos Internacionales, ha venido impulsado e implementando medidas de reparación en cumplimiento de decisio</v>
          </cell>
          <cell r="AF557">
            <v>42490.208333333299</v>
          </cell>
          <cell r="AG557">
            <v>42501.4773185995</v>
          </cell>
          <cell r="AH557" t="str">
            <v>Juan Manuel Mejía Salazar</v>
          </cell>
          <cell r="AI557" t="str">
            <v>juanmejia@presidencia.gov.co</v>
          </cell>
          <cell r="AJ557">
            <v>10</v>
          </cell>
          <cell r="AK557">
            <v>0</v>
          </cell>
          <cell r="AL557">
            <v>0</v>
          </cell>
        </row>
        <row r="558">
          <cell r="A558">
            <v>4270</v>
          </cell>
          <cell r="B558" t="str">
            <v>Todos por un Nuevo País</v>
          </cell>
          <cell r="C558" t="str">
            <v>Seguridad, justicia y democracia para la construcción de paz</v>
          </cell>
          <cell r="D558" t="str">
            <v>Fortalecer las instituciones democráticas para la promoción, respeto y protección de Derechos Humanos, la construcción de acuerdos sociales incluyentes y la gestión pacífica de conflictos</v>
          </cell>
          <cell r="E558" t="str">
            <v>Presidencia</v>
          </cell>
          <cell r="F558" t="str">
            <v>PRESIDENCIA</v>
          </cell>
          <cell r="G558" t="str">
            <v>Generación de condiciones de paz y seguridad en el territorio nacional</v>
          </cell>
          <cell r="H558">
            <v>4270</v>
          </cell>
          <cell r="I558" t="str">
            <v>Entidades territoriales asistidas técnicamente en el proceso de apropiación de la  Estrategia Nacional de DD.HH.</v>
          </cell>
          <cell r="J558" t="str">
            <v>Gestión</v>
          </cell>
          <cell r="K558" t="str">
            <v>Sectorial</v>
          </cell>
          <cell r="L558" t="str">
            <v>SI</v>
          </cell>
          <cell r="M558" t="str">
            <v>SI</v>
          </cell>
          <cell r="N558" t="str">
            <v>NO</v>
          </cell>
          <cell r="O558" t="str">
            <v>SI</v>
          </cell>
          <cell r="P558" t="str">
            <v>Otro (Entidades)</v>
          </cell>
          <cell r="Q558" t="str">
            <v>Anual</v>
          </cell>
          <cell r="R558" t="str">
            <v>Capacidad</v>
          </cell>
          <cell r="S558">
            <v>4</v>
          </cell>
          <cell r="T558">
            <v>8</v>
          </cell>
          <cell r="U558">
            <v>16</v>
          </cell>
          <cell r="V558">
            <v>24</v>
          </cell>
          <cell r="W558">
            <v>32</v>
          </cell>
          <cell r="X558">
            <v>32</v>
          </cell>
          <cell r="Y558">
            <v>0</v>
          </cell>
          <cell r="Z558">
            <v>0</v>
          </cell>
          <cell r="AA558">
            <v>0</v>
          </cell>
          <cell r="AB558">
            <v>0</v>
          </cell>
          <cell r="AC558">
            <v>0</v>
          </cell>
          <cell r="AD558">
            <v>0</v>
          </cell>
          <cell r="AE558" t="str">
            <v>• Taller con adolescentes y jóvenes desvinculados de grupos armados al margen de la ley. El jueves 14 de abril, la Consejería Presidencial para los Derechos Humanos en calidad de la Secretaria Técnica de la Comisión Intersectorial, la OACP, la OIM y el IC</v>
          </cell>
          <cell r="AF558">
            <v>42490.208333333299</v>
          </cell>
          <cell r="AG558">
            <v>42501.476970370401</v>
          </cell>
          <cell r="AH558" t="str">
            <v>Juan Manuel Mejía Salazar</v>
          </cell>
          <cell r="AI558" t="str">
            <v>juanmejia@presidencia.gov.co</v>
          </cell>
          <cell r="AJ558">
            <v>0</v>
          </cell>
          <cell r="AK558">
            <v>0</v>
          </cell>
          <cell r="AL558">
            <v>0</v>
          </cell>
        </row>
        <row r="559">
          <cell r="A559">
            <v>4271</v>
          </cell>
          <cell r="B559" t="str">
            <v>Todos por un Nuevo País</v>
          </cell>
          <cell r="C559" t="str">
            <v>Seguridad, justicia y democracia para la construcción de paz</v>
          </cell>
          <cell r="D559" t="str">
            <v>Fortalecer las instituciones democráticas para la promoción, respeto y protección de Derechos Humanos, la construcción de acuerdos sociales incluyentes y la gestión pacífica de conflictos</v>
          </cell>
          <cell r="E559" t="str">
            <v>Presidencia</v>
          </cell>
          <cell r="F559" t="str">
            <v>PRESIDENCIA</v>
          </cell>
          <cell r="G559" t="str">
            <v>Generación de condiciones de paz y seguridad en el territorio nacional</v>
          </cell>
          <cell r="H559">
            <v>4271</v>
          </cell>
          <cell r="I559" t="str">
            <v>Proyectos de educación en derechos humanos y cultura de paz desarrollados por la Consejería Presidencial para los DD.HH</v>
          </cell>
          <cell r="J559" t="str">
            <v>Producto</v>
          </cell>
          <cell r="K559" t="str">
            <v>Sectorial</v>
          </cell>
          <cell r="L559" t="str">
            <v>SI</v>
          </cell>
          <cell r="M559" t="str">
            <v>SI</v>
          </cell>
          <cell r="N559" t="str">
            <v>NO</v>
          </cell>
          <cell r="O559" t="str">
            <v>SI</v>
          </cell>
          <cell r="P559" t="str">
            <v>Otro (Proyectos)</v>
          </cell>
          <cell r="Q559" t="str">
            <v>Anual</v>
          </cell>
          <cell r="R559" t="str">
            <v>Flujo</v>
          </cell>
          <cell r="S559">
            <v>3</v>
          </cell>
          <cell r="T559">
            <v>1</v>
          </cell>
          <cell r="U559">
            <v>2</v>
          </cell>
          <cell r="V559">
            <v>4</v>
          </cell>
          <cell r="W559">
            <v>6</v>
          </cell>
          <cell r="X559">
            <v>6</v>
          </cell>
          <cell r="Y559">
            <v>0</v>
          </cell>
          <cell r="Z559">
            <v>0</v>
          </cell>
          <cell r="AA559">
            <v>0</v>
          </cell>
          <cell r="AB559">
            <v>0</v>
          </cell>
          <cell r="AC559">
            <v>0</v>
          </cell>
          <cell r="AD559">
            <v>0</v>
          </cell>
          <cell r="AE559" t="str">
            <v>ATLANTICO Se brindó asesoría para la construcción del capítulo de DDHH del Plan de Desarrollo Departamental para que se incluyera la Estrategia Nac. para la Garantía de DDHH y el Enfoque Basado en DD.HH. Conforme a esta actividad, la Secretaria de Gobiern</v>
          </cell>
          <cell r="AF559">
            <v>42490.208333333299</v>
          </cell>
          <cell r="AG559">
            <v>42501.476390509299</v>
          </cell>
          <cell r="AH559" t="str">
            <v>Juan Manuel Mejía Salazar</v>
          </cell>
          <cell r="AI559" t="str">
            <v>juanmejia@presidencia.gov.co</v>
          </cell>
          <cell r="AJ559">
            <v>0</v>
          </cell>
          <cell r="AK559">
            <v>0</v>
          </cell>
          <cell r="AL559">
            <v>0</v>
          </cell>
        </row>
        <row r="560">
          <cell r="A560">
            <v>4272</v>
          </cell>
          <cell r="B560" t="str">
            <v>Todos por un Nuevo País</v>
          </cell>
          <cell r="C560" t="str">
            <v>Seguridad, justicia y democracia para la construcción de paz</v>
          </cell>
          <cell r="D560" t="str">
            <v>Fortalecer las instituciones democráticas para la promoción, respeto y protección de Derechos Humanos, la construcción de acuerdos sociales incluyentes y la gestión pacífica de conflictos</v>
          </cell>
          <cell r="E560" t="str">
            <v>Presidencia</v>
          </cell>
          <cell r="F560" t="str">
            <v>PRESIDENCIA</v>
          </cell>
          <cell r="G560" t="str">
            <v>Generación de condiciones de paz y seguridad en el territorio nacional</v>
          </cell>
          <cell r="H560">
            <v>4272</v>
          </cell>
          <cell r="I560" t="str">
            <v>Municipios con  rutas de prevención de reclutamiento, utilización y violencia sexual contra NNA implementadas.</v>
          </cell>
          <cell r="J560" t="str">
            <v>Producto</v>
          </cell>
          <cell r="K560" t="str">
            <v>Sectorial</v>
          </cell>
          <cell r="L560" t="str">
            <v>SI</v>
          </cell>
          <cell r="M560" t="str">
            <v>SI</v>
          </cell>
          <cell r="N560" t="str">
            <v>NO</v>
          </cell>
          <cell r="O560" t="str">
            <v>SI</v>
          </cell>
          <cell r="P560" t="str">
            <v>Otro (Municipios)</v>
          </cell>
          <cell r="Q560" t="str">
            <v>Anual</v>
          </cell>
          <cell r="R560" t="str">
            <v>Capacidad</v>
          </cell>
          <cell r="S560">
            <v>80</v>
          </cell>
          <cell r="T560">
            <v>100</v>
          </cell>
          <cell r="U560">
            <v>120</v>
          </cell>
          <cell r="V560">
            <v>140</v>
          </cell>
          <cell r="W560">
            <v>160</v>
          </cell>
          <cell r="X560">
            <v>160</v>
          </cell>
          <cell r="Y560">
            <v>0</v>
          </cell>
          <cell r="Z560">
            <v>0</v>
          </cell>
          <cell r="AA560">
            <v>0</v>
          </cell>
          <cell r="AB560">
            <v>0</v>
          </cell>
          <cell r="AC560">
            <v>0</v>
          </cell>
          <cell r="AD560">
            <v>0</v>
          </cell>
          <cell r="AE560" t="str">
            <v>• Estrategia para la prevención del reclutamiento en Tumaco, Nariño En seguimiento a los compromisos con Futuro Colombia y la Subdirección de Víctimas de la Fiscalía -Nariño, se apoyó la articulación con las entidades que la ST había identificado con pres</v>
          </cell>
          <cell r="AF560">
            <v>42490.208333333299</v>
          </cell>
          <cell r="AG560">
            <v>42501.469513391203</v>
          </cell>
          <cell r="AH560" t="str">
            <v>Juan Manuel Mejía Salazar</v>
          </cell>
          <cell r="AI560" t="str">
            <v>juanmejia@presidencia.gov.co</v>
          </cell>
          <cell r="AJ560">
            <v>0</v>
          </cell>
          <cell r="AK560">
            <v>0</v>
          </cell>
          <cell r="AL560">
            <v>0</v>
          </cell>
        </row>
        <row r="561">
          <cell r="A561">
            <v>4273</v>
          </cell>
          <cell r="B561" t="str">
            <v>Todos por un Nuevo País</v>
          </cell>
          <cell r="C561" t="str">
            <v>Seguridad, justicia y democracia para la construcción de paz</v>
          </cell>
          <cell r="D561" t="str">
            <v>Fortalecer las instituciones democráticas para la promoción, respeto y protección de Derechos Humanos, la construcción de acuerdos sociales incluyentes y la gestión pacífica de conflictos</v>
          </cell>
          <cell r="E561" t="str">
            <v>Presidencia</v>
          </cell>
          <cell r="F561" t="str">
            <v>PRESIDENCIA</v>
          </cell>
          <cell r="G561" t="str">
            <v>Generación de condiciones de paz y seguridad en el territorio nacional</v>
          </cell>
          <cell r="H561">
            <v>4273</v>
          </cell>
          <cell r="I561" t="str">
            <v>Municipios con Plan de prevención  de reclutamiento, utilización y violencia sexual contra NNA implementados.</v>
          </cell>
          <cell r="J561" t="str">
            <v>Producto</v>
          </cell>
          <cell r="K561" t="str">
            <v>Sectorial</v>
          </cell>
          <cell r="L561" t="str">
            <v>SI</v>
          </cell>
          <cell r="M561" t="str">
            <v>SI</v>
          </cell>
          <cell r="N561" t="str">
            <v>NO</v>
          </cell>
          <cell r="O561" t="str">
            <v>SI</v>
          </cell>
          <cell r="P561" t="str">
            <v>Otro (Municipios)</v>
          </cell>
          <cell r="Q561" t="str">
            <v>Anual</v>
          </cell>
          <cell r="R561" t="str">
            <v>Capacidad</v>
          </cell>
          <cell r="S561">
            <v>27</v>
          </cell>
          <cell r="T561">
            <v>28</v>
          </cell>
          <cell r="U561">
            <v>32</v>
          </cell>
          <cell r="V561">
            <v>36</v>
          </cell>
          <cell r="W561">
            <v>40</v>
          </cell>
          <cell r="X561">
            <v>40</v>
          </cell>
          <cell r="Y561">
            <v>0</v>
          </cell>
          <cell r="Z561">
            <v>0</v>
          </cell>
          <cell r="AA561">
            <v>0</v>
          </cell>
          <cell r="AB561">
            <v>0</v>
          </cell>
          <cell r="AC561">
            <v>0</v>
          </cell>
          <cell r="AD561">
            <v>0</v>
          </cell>
          <cell r="AE561" t="str">
            <v>• Taller con adolescentes y jóvenes desvinculados de grupos armados al margen de la ley El jueves 14 de abril, la Consejería Presidencial para los Derechos Humanos en calidad de la Secretaria Técnica de la Comisión Intersectorial, la OACP, la OIM y el ICB</v>
          </cell>
          <cell r="AF561">
            <v>42490.208333333299</v>
          </cell>
          <cell r="AG561">
            <v>42501.438213773101</v>
          </cell>
          <cell r="AH561" t="str">
            <v>Juan Manuel Mejía Salazar</v>
          </cell>
          <cell r="AI561" t="str">
            <v>juanmejia@presidencia.gov.co</v>
          </cell>
          <cell r="AJ561">
            <v>0</v>
          </cell>
          <cell r="AK561">
            <v>0</v>
          </cell>
          <cell r="AL561">
            <v>0</v>
          </cell>
        </row>
        <row r="562">
          <cell r="A562">
            <v>4274</v>
          </cell>
          <cell r="B562" t="str">
            <v>Todos por un Nuevo País</v>
          </cell>
          <cell r="C562" t="str">
            <v>Seguridad, justicia y democracia para la construcción de paz</v>
          </cell>
          <cell r="D562" t="str">
            <v>Fortalecer las instituciones democráticas para la promoción, respeto y protección de Derechos Humanos, la construcción de acuerdos sociales incluyentes y la gestión pacífica de conflictos</v>
          </cell>
          <cell r="E562" t="str">
            <v>Presidencia</v>
          </cell>
          <cell r="F562" t="str">
            <v>PRESIDENCIA</v>
          </cell>
          <cell r="G562" t="str">
            <v>Generación de condiciones de paz y seguridad en el territorio nacional</v>
          </cell>
          <cell r="H562">
            <v>4274</v>
          </cell>
          <cell r="I562" t="str">
            <v>Municipios con planes de intervención</v>
          </cell>
          <cell r="J562" t="str">
            <v>Producto</v>
          </cell>
          <cell r="K562" t="str">
            <v>Sectorial</v>
          </cell>
          <cell r="L562" t="str">
            <v>SI</v>
          </cell>
          <cell r="M562" t="str">
            <v>SI</v>
          </cell>
          <cell r="N562" t="str">
            <v>NO</v>
          </cell>
          <cell r="O562" t="str">
            <v>SI</v>
          </cell>
          <cell r="P562" t="str">
            <v>Otro (Municipios)</v>
          </cell>
          <cell r="Q562" t="str">
            <v>Semestral</v>
          </cell>
          <cell r="R562" t="str">
            <v>Capacidad</v>
          </cell>
          <cell r="S562">
            <v>11</v>
          </cell>
          <cell r="T562">
            <v>17</v>
          </cell>
          <cell r="U562">
            <v>36</v>
          </cell>
          <cell r="V562">
            <v>55</v>
          </cell>
          <cell r="W562">
            <v>77</v>
          </cell>
          <cell r="X562">
            <v>77</v>
          </cell>
          <cell r="Y562">
            <v>0</v>
          </cell>
          <cell r="Z562">
            <v>0</v>
          </cell>
          <cell r="AA562">
            <v>0</v>
          </cell>
          <cell r="AB562">
            <v>0</v>
          </cell>
          <cell r="AC562">
            <v>0</v>
          </cell>
          <cell r="AD562">
            <v>0</v>
          </cell>
          <cell r="AE562" t="str">
            <v>Para el mes de abril no se cuenta con municipios nuevos con planes de intervención. Es así que en lo corrido de vigencia 2016, se continúa con 6 municipios con planes de intervención (equivalente al 31,58%).</v>
          </cell>
          <cell r="AF562">
            <v>42490.208333333299</v>
          </cell>
          <cell r="AG562">
            <v>42501.4941283218</v>
          </cell>
          <cell r="AH562" t="str">
            <v>Rafael Alfredo Colón Torres</v>
          </cell>
          <cell r="AI562" t="str">
            <v>rafaelcolon@presidencia.gov.co</v>
          </cell>
          <cell r="AJ562">
            <v>10</v>
          </cell>
          <cell r="AK562">
            <v>0</v>
          </cell>
          <cell r="AL562">
            <v>0</v>
          </cell>
        </row>
        <row r="563">
          <cell r="A563">
            <v>4416</v>
          </cell>
          <cell r="B563" t="str">
            <v>Todos por un Nuevo País</v>
          </cell>
          <cell r="C563" t="str">
            <v>Seguridad, justicia y democracia para la construcción de paz</v>
          </cell>
          <cell r="D563" t="str">
            <v xml:space="preserve">Fortalecer la articulación del Estado en un marco de política criminal coherente, eficaz y con enfoque restaurativo </v>
          </cell>
          <cell r="E563" t="str">
            <v>Justicia</v>
          </cell>
          <cell r="F563" t="str">
            <v>INPEC</v>
          </cell>
          <cell r="G563" t="str">
            <v>Prevención, Persecución del Delito y Resocialización de personas privadas de la libertad</v>
          </cell>
          <cell r="H563">
            <v>4416</v>
          </cell>
          <cell r="I563" t="str">
            <v>Tasa de hacinamiento en los Establecimientos Penitenciarios y Carcelarios</v>
          </cell>
          <cell r="J563" t="str">
            <v>Resultado</v>
          </cell>
          <cell r="K563" t="str">
            <v>Sectorial</v>
          </cell>
          <cell r="L563" t="str">
            <v>SI</v>
          </cell>
          <cell r="M563" t="str">
            <v>NO</v>
          </cell>
          <cell r="N563" t="str">
            <v>NO</v>
          </cell>
          <cell r="O563" t="str">
            <v>SI</v>
          </cell>
          <cell r="P563" t="str">
            <v>Tasa</v>
          </cell>
          <cell r="Q563" t="str">
            <v>Mensual</v>
          </cell>
          <cell r="R563" t="str">
            <v>Reducción</v>
          </cell>
          <cell r="S563">
            <v>52.9</v>
          </cell>
          <cell r="T563">
            <v>51.9</v>
          </cell>
          <cell r="U563">
            <v>49.9</v>
          </cell>
          <cell r="V563">
            <v>47.9</v>
          </cell>
          <cell r="W563">
            <v>45.9</v>
          </cell>
          <cell r="X563">
            <v>45.9</v>
          </cell>
          <cell r="Y563">
            <v>56.07</v>
          </cell>
          <cell r="Z563">
            <v>0</v>
          </cell>
          <cell r="AA563">
            <v>56.07</v>
          </cell>
          <cell r="AB563">
            <v>0</v>
          </cell>
          <cell r="AC563">
            <v>42490.208333333299</v>
          </cell>
          <cell r="AD563">
            <v>42496.771546527802</v>
          </cell>
          <cell r="AE563" t="str">
            <v xml:space="preserve">En el mes de abril el Instituto Nacional Penitenciario y carcelario “INPEC” presento una capacidad de (78.181) cupos ofertados por los 136 establecimientos de reclusión del orden nacional, finalizando con una población privada de la libertad de (122.016) </v>
          </cell>
          <cell r="AF563">
            <v>42490.208333333299</v>
          </cell>
          <cell r="AG563">
            <v>42496.771546411997</v>
          </cell>
          <cell r="AH563" t="str">
            <v>Juan Manuel Riaño Vargas</v>
          </cell>
          <cell r="AI563" t="str">
            <v>juanmanuel.riano@inpec.gov.co</v>
          </cell>
          <cell r="AJ563">
            <v>8</v>
          </cell>
          <cell r="AK563">
            <v>42520.208333333299</v>
          </cell>
          <cell r="AL563">
            <v>-21</v>
          </cell>
        </row>
        <row r="564">
          <cell r="A564">
            <v>4417</v>
          </cell>
          <cell r="B564" t="str">
            <v>Todos por un Nuevo País</v>
          </cell>
          <cell r="C564" t="str">
            <v>Seguridad, justicia y democracia para la construcción de paz</v>
          </cell>
          <cell r="D564" t="str">
            <v xml:space="preserve">Fortalecer la articulación del Estado en un marco de política criminal coherente, eficaz y con enfoque restaurativo </v>
          </cell>
          <cell r="E564" t="str">
            <v>Justicia</v>
          </cell>
          <cell r="F564" t="str">
            <v>INPEC</v>
          </cell>
          <cell r="G564" t="str">
            <v>Prevención, Persecución del Delito y Resocialización de personas privadas de la libertad</v>
          </cell>
          <cell r="H564">
            <v>4417</v>
          </cell>
          <cell r="I564" t="str">
            <v>Personas que acceden a programas de tratamiento penitenciario para su resocialización</v>
          </cell>
          <cell r="J564" t="str">
            <v>Producto</v>
          </cell>
          <cell r="K564" t="str">
            <v>Sectorial</v>
          </cell>
          <cell r="L564" t="str">
            <v>SI</v>
          </cell>
          <cell r="M564" t="str">
            <v>NO</v>
          </cell>
          <cell r="N564" t="str">
            <v>NO</v>
          </cell>
          <cell r="O564" t="str">
            <v>SI</v>
          </cell>
          <cell r="P564" t="str">
            <v>Personas</v>
          </cell>
          <cell r="Q564" t="str">
            <v>Trimestral</v>
          </cell>
          <cell r="R564" t="str">
            <v>Acumulado</v>
          </cell>
          <cell r="S564">
            <v>2444</v>
          </cell>
          <cell r="T564">
            <v>1390</v>
          </cell>
          <cell r="U564">
            <v>1387</v>
          </cell>
          <cell r="V564">
            <v>1387</v>
          </cell>
          <cell r="W564">
            <v>1387</v>
          </cell>
          <cell r="X564">
            <v>5551</v>
          </cell>
          <cell r="Y564">
            <v>780</v>
          </cell>
          <cell r="Z564">
            <v>56.24</v>
          </cell>
          <cell r="AA564">
            <v>3991</v>
          </cell>
          <cell r="AB564">
            <v>71.900000000000006</v>
          </cell>
          <cell r="AC564">
            <v>42460.208333333299</v>
          </cell>
          <cell r="AD564">
            <v>42468.441275428202</v>
          </cell>
          <cell r="AE564" t="str">
            <v>En el mes de abril se genera un ponderado de (286) personas privadas de la libertad clasificadas en fase de tratamiento penitenciario de mínima seguridad y confianza, según reporte suministrado por el aplicativo “SISIPEC WEB”, un avance del (76,86)% frent</v>
          </cell>
          <cell r="AF564">
            <v>42490.208333333299</v>
          </cell>
          <cell r="AG564">
            <v>42496.774617939802</v>
          </cell>
          <cell r="AH564" t="str">
            <v>Roselin Martinez Rosales</v>
          </cell>
          <cell r="AI564" t="str">
            <v>roselin.martinez@inpec.gov.co</v>
          </cell>
          <cell r="AJ564">
            <v>0</v>
          </cell>
          <cell r="AK564">
            <v>42551.208333333299</v>
          </cell>
          <cell r="AL564">
            <v>-43</v>
          </cell>
        </row>
        <row r="565">
          <cell r="A565">
            <v>5197</v>
          </cell>
          <cell r="B565" t="str">
            <v>Todos por un Nuevo País</v>
          </cell>
          <cell r="C565" t="str">
            <v>Seguridad, justicia y democracia para la construcción de paz</v>
          </cell>
          <cell r="D565" t="str">
            <v xml:space="preserve">Fortalecer la articulación del Estado en un marco de política criminal coherente, eficaz y con enfoque restaurativo </v>
          </cell>
          <cell r="E565" t="str">
            <v>Justicia</v>
          </cell>
          <cell r="F565" t="str">
            <v>INPEC</v>
          </cell>
          <cell r="G565" t="str">
            <v>Prevención, Persecución del Delito y Resocialización de personas privadas de la libertad</v>
          </cell>
          <cell r="H565">
            <v>5197</v>
          </cell>
          <cell r="I565" t="str">
            <v>Número de Establecimientos de Reclusión del Orden Nacional - ERON con bloqueo de señales de telefonía móvil</v>
          </cell>
          <cell r="J565" t="str">
            <v>Producto</v>
          </cell>
          <cell r="K565" t="str">
            <v>Sectorial</v>
          </cell>
          <cell r="L565" t="str">
            <v>NO</v>
          </cell>
          <cell r="M565" t="str">
            <v>NO</v>
          </cell>
          <cell r="N565" t="str">
            <v>NO</v>
          </cell>
          <cell r="O565" t="str">
            <v>SI</v>
          </cell>
          <cell r="P565" t="str">
            <v>Establecimientos de reclusión del orden nacional</v>
          </cell>
          <cell r="Q565" t="str">
            <v>Semestral</v>
          </cell>
          <cell r="R565" t="str">
            <v>Acumulado</v>
          </cell>
          <cell r="S565">
            <v>11</v>
          </cell>
          <cell r="T565">
            <v>5</v>
          </cell>
          <cell r="U565">
            <v>1</v>
          </cell>
          <cell r="V565">
            <v>2</v>
          </cell>
          <cell r="W565">
            <v>2</v>
          </cell>
          <cell r="X565">
            <v>10</v>
          </cell>
          <cell r="Y565">
            <v>0</v>
          </cell>
          <cell r="Z565">
            <v>0</v>
          </cell>
          <cell r="AA565">
            <v>0</v>
          </cell>
          <cell r="AB565">
            <v>0</v>
          </cell>
          <cell r="AC565">
            <v>0</v>
          </cell>
          <cell r="AD565">
            <v>0</v>
          </cell>
          <cell r="AE565" t="str">
            <v>En el mes de abril no se realizó instalación de inhibidores de frecuencias en los establecimientos de reclusión del orden nacional, a garantizar que los circuitos de recepción de cualquier dispositivo electrónico para telecomunicaciones personales al inte</v>
          </cell>
          <cell r="AF565">
            <v>42490.208333333299</v>
          </cell>
          <cell r="AG565">
            <v>42496.777387997703</v>
          </cell>
          <cell r="AH565" t="str">
            <v>Leonel Rios Soto</v>
          </cell>
          <cell r="AI565" t="str">
            <v>leonel.rios@inpec.gov.co</v>
          </cell>
          <cell r="AJ565">
            <v>5</v>
          </cell>
          <cell r="AK565">
            <v>0</v>
          </cell>
          <cell r="AL565">
            <v>0</v>
          </cell>
        </row>
        <row r="566">
          <cell r="A566">
            <v>5207</v>
          </cell>
          <cell r="B566" t="str">
            <v>Todos por un Nuevo País</v>
          </cell>
          <cell r="C566" t="str">
            <v>Seguridad, justicia y democracia para la construcción de paz</v>
          </cell>
          <cell r="D566" t="str">
            <v xml:space="preserve">Fortalecer la articulación del Estado en un marco de política criminal coherente, eficaz y con enfoque restaurativo </v>
          </cell>
          <cell r="E566" t="str">
            <v>Justicia</v>
          </cell>
          <cell r="F566" t="str">
            <v>INPEC</v>
          </cell>
          <cell r="G566" t="str">
            <v>Prevención, Persecución del Delito y Resocialización de personas privadas de la libertad</v>
          </cell>
          <cell r="H566">
            <v>5207</v>
          </cell>
          <cell r="I566" t="str">
            <v>Porcentaje de Establecimientos de Reclusión de Orden Nacional con tecnología biométrica integral para visitantes de los internos.</v>
          </cell>
          <cell r="J566" t="str">
            <v>Producto</v>
          </cell>
          <cell r="K566" t="str">
            <v>Sectorial</v>
          </cell>
          <cell r="L566" t="str">
            <v>NO</v>
          </cell>
          <cell r="M566" t="str">
            <v>SI</v>
          </cell>
          <cell r="N566" t="str">
            <v>NO</v>
          </cell>
          <cell r="O566" t="str">
            <v>SI</v>
          </cell>
          <cell r="P566" t="str">
            <v>Porcentaje</v>
          </cell>
          <cell r="Q566" t="str">
            <v>Semestral</v>
          </cell>
          <cell r="R566" t="str">
            <v>Capacidad</v>
          </cell>
          <cell r="S566">
            <v>18</v>
          </cell>
          <cell r="T566">
            <v>40</v>
          </cell>
          <cell r="U566">
            <v>61</v>
          </cell>
          <cell r="V566">
            <v>81</v>
          </cell>
          <cell r="W566">
            <v>100</v>
          </cell>
          <cell r="X566">
            <v>100</v>
          </cell>
          <cell r="Y566">
            <v>0</v>
          </cell>
          <cell r="Z566">
            <v>0</v>
          </cell>
          <cell r="AA566">
            <v>0</v>
          </cell>
          <cell r="AB566">
            <v>0</v>
          </cell>
          <cell r="AC566">
            <v>0</v>
          </cell>
          <cell r="AD566">
            <v>0</v>
          </cell>
          <cell r="AE566" t="str">
            <v>En el mes de marzo no se implementó ninguna integración y validación entre el Sistema Biométrico con el componente de asignación de visitas por internet y telefónicas, en la identificación y verificación de la población privada de la libertad y visitantes</v>
          </cell>
          <cell r="AF566">
            <v>42460.208333333299</v>
          </cell>
          <cell r="AG566">
            <v>42468.441465011601</v>
          </cell>
          <cell r="AH566" t="str">
            <v>Leonel Rios Soto</v>
          </cell>
          <cell r="AI566" t="str">
            <v>leonel.rios@inpec.gov.co</v>
          </cell>
          <cell r="AJ566">
            <v>5</v>
          </cell>
          <cell r="AK566">
            <v>0</v>
          </cell>
          <cell r="AL566">
            <v>0</v>
          </cell>
        </row>
        <row r="567">
          <cell r="A567">
            <v>4427</v>
          </cell>
          <cell r="B567" t="str">
            <v>Todos por un Nuevo País</v>
          </cell>
          <cell r="C567" t="str">
            <v>Seguridad, justicia y democracia para la construcción de paz</v>
          </cell>
          <cell r="D567" t="str">
            <v xml:space="preserve">Fortalecer la articulación del Estado en un marco de política criminal coherente, eficaz y con enfoque restaurativo </v>
          </cell>
          <cell r="E567" t="str">
            <v>Justicia</v>
          </cell>
          <cell r="F567" t="str">
            <v>MinJusticia</v>
          </cell>
          <cell r="G567" t="str">
            <v>Prevención, Persecución del Delito y Resocialización de personas privadas de la libertad</v>
          </cell>
          <cell r="H567">
            <v>4427</v>
          </cell>
          <cell r="I567" t="str">
            <v>Municipios con intervenciones sociales focalizadas para prevenir la comisión de delitos en adolescentes y jóvenes</v>
          </cell>
          <cell r="J567" t="str">
            <v>Producto</v>
          </cell>
          <cell r="K567" t="str">
            <v>Sectorial</v>
          </cell>
          <cell r="L567" t="str">
            <v>SI</v>
          </cell>
          <cell r="M567" t="str">
            <v>NO</v>
          </cell>
          <cell r="N567" t="str">
            <v>NO</v>
          </cell>
          <cell r="O567" t="str">
            <v>SI</v>
          </cell>
          <cell r="P567" t="str">
            <v>Municipios</v>
          </cell>
          <cell r="Q567" t="str">
            <v>Anual</v>
          </cell>
          <cell r="R567" t="str">
            <v>Acumulado</v>
          </cell>
          <cell r="S567">
            <v>0</v>
          </cell>
          <cell r="T567">
            <v>0</v>
          </cell>
          <cell r="U567">
            <v>2</v>
          </cell>
          <cell r="V567">
            <v>1</v>
          </cell>
          <cell r="W567">
            <v>1</v>
          </cell>
          <cell r="X567">
            <v>4</v>
          </cell>
          <cell r="Y567">
            <v>0</v>
          </cell>
          <cell r="Z567">
            <v>0</v>
          </cell>
          <cell r="AA567">
            <v>0</v>
          </cell>
          <cell r="AB567">
            <v>0</v>
          </cell>
          <cell r="AC567">
            <v>0</v>
          </cell>
          <cell r="AD567">
            <v>0</v>
          </cell>
          <cell r="AE567" t="str">
            <v xml:space="preserve">Se inicio la elaboración de los términos de referencia para contratar a los profesionales que implementarán los pilotajes en relación con las guías operativas en materia de justicia restaurativa.2. Se elaboraron los siguientes documentos: instrumentos de </v>
          </cell>
          <cell r="AF567">
            <v>42490.208333333299</v>
          </cell>
          <cell r="AG567">
            <v>42496.786010069402</v>
          </cell>
          <cell r="AH567" t="str">
            <v>Gloria Marcela Abadía Cubillos</v>
          </cell>
          <cell r="AI567" t="str">
            <v>marcela.abadia@minjusticia.gov.co</v>
          </cell>
          <cell r="AJ567">
            <v>15</v>
          </cell>
          <cell r="AK567">
            <v>0</v>
          </cell>
          <cell r="AL567">
            <v>0</v>
          </cell>
        </row>
        <row r="568">
          <cell r="A568">
            <v>4428</v>
          </cell>
          <cell r="B568" t="str">
            <v>Todos por un Nuevo País</v>
          </cell>
          <cell r="C568" t="str">
            <v>Seguridad, justicia y democracia para la construcción de paz</v>
          </cell>
          <cell r="D568" t="str">
            <v xml:space="preserve">Fortalecer la articulación del Estado en un marco de política criminal coherente, eficaz y con enfoque restaurativo </v>
          </cell>
          <cell r="E568" t="str">
            <v>Justicia</v>
          </cell>
          <cell r="F568" t="str">
            <v>MinJusticia</v>
          </cell>
          <cell r="G568" t="str">
            <v>Prevención, Persecución del Delito y Resocialización de personas privadas de la libertad</v>
          </cell>
          <cell r="H568">
            <v>4428</v>
          </cell>
          <cell r="I568" t="str">
            <v>Política criminal y penitenciaria articulada para su implementación</v>
          </cell>
          <cell r="J568" t="str">
            <v>Producto</v>
          </cell>
          <cell r="K568" t="str">
            <v>Sectorial</v>
          </cell>
          <cell r="L568" t="str">
            <v>SI</v>
          </cell>
          <cell r="M568" t="str">
            <v>NO</v>
          </cell>
          <cell r="N568" t="str">
            <v>NO</v>
          </cell>
          <cell r="O568" t="str">
            <v>SI</v>
          </cell>
          <cell r="P568" t="str">
            <v>Porcentaje</v>
          </cell>
          <cell r="Q568" t="str">
            <v>Anual</v>
          </cell>
          <cell r="R568" t="str">
            <v>Acumulado</v>
          </cell>
          <cell r="S568">
            <v>0</v>
          </cell>
          <cell r="T568">
            <v>25</v>
          </cell>
          <cell r="U568">
            <v>30</v>
          </cell>
          <cell r="V568">
            <v>25</v>
          </cell>
          <cell r="W568">
            <v>20</v>
          </cell>
          <cell r="X568">
            <v>100</v>
          </cell>
          <cell r="Y568">
            <v>0</v>
          </cell>
          <cell r="Z568">
            <v>0</v>
          </cell>
          <cell r="AA568">
            <v>0</v>
          </cell>
          <cell r="AB568">
            <v>0</v>
          </cell>
          <cell r="AC568">
            <v>0</v>
          </cell>
          <cell r="AD568">
            <v>0</v>
          </cell>
          <cell r="AE568" t="str">
            <v>1.Proyecto ajuste a proporcionalidad de las penas(3%) Se elaboró informe específico insumo para elaboración del plan Nal de pol. criminal. Se revisaron 2 títulos dl C.P para corregir incoherencias de la propuesta 2.Propuesta de penas alternativas a privac</v>
          </cell>
          <cell r="AF568">
            <v>42490.208333333299</v>
          </cell>
          <cell r="AG568">
            <v>42496.769246411997</v>
          </cell>
          <cell r="AH568" t="str">
            <v>Gloria Marcela Abadía Cubillos</v>
          </cell>
          <cell r="AI568" t="str">
            <v>marcela.abadia@minjusticia.gov.co</v>
          </cell>
          <cell r="AJ568">
            <v>15</v>
          </cell>
          <cell r="AK568">
            <v>0</v>
          </cell>
          <cell r="AL568">
            <v>0</v>
          </cell>
        </row>
        <row r="569">
          <cell r="A569">
            <v>4429</v>
          </cell>
          <cell r="B569" t="str">
            <v>Todos por un Nuevo País</v>
          </cell>
          <cell r="C569" t="str">
            <v>Seguridad, justicia y democracia para la construcción de paz</v>
          </cell>
          <cell r="D569" t="str">
            <v xml:space="preserve">Fortalecer la articulación del Estado en un marco de política criminal coherente, eficaz y con enfoque restaurativo </v>
          </cell>
          <cell r="E569" t="str">
            <v>Justicia</v>
          </cell>
          <cell r="F569" t="str">
            <v>SPC</v>
          </cell>
          <cell r="G569" t="str">
            <v>Prevención, Persecución del Delito y Resocialización de personas privadas de la libertad</v>
          </cell>
          <cell r="H569">
            <v>4429</v>
          </cell>
          <cell r="I569" t="str">
            <v>Cupos penitenciarios y carcelarios entregados</v>
          </cell>
          <cell r="J569" t="str">
            <v>Gestión</v>
          </cell>
          <cell r="K569" t="str">
            <v>Sectorial</v>
          </cell>
          <cell r="L569" t="str">
            <v>SI</v>
          </cell>
          <cell r="M569" t="str">
            <v>NO</v>
          </cell>
          <cell r="N569" t="str">
            <v>NO</v>
          </cell>
          <cell r="O569" t="str">
            <v>SI</v>
          </cell>
          <cell r="P569" t="str">
            <v>Cupos penitenciarios y carcelarios</v>
          </cell>
          <cell r="Q569" t="str">
            <v>Anual</v>
          </cell>
          <cell r="R569" t="str">
            <v>Acumulado</v>
          </cell>
          <cell r="S569">
            <v>9525</v>
          </cell>
          <cell r="T569">
            <v>3594</v>
          </cell>
          <cell r="U569">
            <v>4928</v>
          </cell>
          <cell r="V569">
            <v>1500</v>
          </cell>
          <cell r="W569">
            <v>1500</v>
          </cell>
          <cell r="X569">
            <v>11882</v>
          </cell>
          <cell r="Y569">
            <v>0</v>
          </cell>
          <cell r="Z569">
            <v>0</v>
          </cell>
          <cell r="AA569">
            <v>0</v>
          </cell>
          <cell r="AB569">
            <v>0</v>
          </cell>
          <cell r="AC569">
            <v>0</v>
          </cell>
          <cell r="AD569">
            <v>0</v>
          </cell>
          <cell r="AE569" t="str">
            <v>Programa de Rehabilitación de Cupos: EPMSC Girardot 98%, EPAMSCAS Combita 82%, Complejo Metropolitano Cúcuta 78%, EPAMS Girón 50%, EPMSC Jerico 94%, EPMSC Medellín Bellavista 94%. Programa de Construcción de Pabellones: Espinal 98%, Tuluá 89%, Buga 74%, G</v>
          </cell>
          <cell r="AF569">
            <v>42490.208333333299</v>
          </cell>
          <cell r="AG569">
            <v>42501.7906125347</v>
          </cell>
          <cell r="AH569" t="str">
            <v>Wilman René Garzón Ramírez</v>
          </cell>
          <cell r="AI569" t="str">
            <v>rene.garzon@uspec.gov.co</v>
          </cell>
          <cell r="AJ569">
            <v>0</v>
          </cell>
          <cell r="AK569">
            <v>0</v>
          </cell>
          <cell r="AL569">
            <v>0</v>
          </cell>
        </row>
        <row r="570">
          <cell r="A570">
            <v>4742</v>
          </cell>
          <cell r="B570" t="str">
            <v>Todos por un Nuevo País</v>
          </cell>
          <cell r="C570" t="str">
            <v>Seguridad, justicia y democracia para la construcción de paz</v>
          </cell>
          <cell r="D570" t="str">
            <v>Avanzar hacia la garantía del goce efectivo de derechos de las víctimas del conflicto armado en Colombia.</v>
          </cell>
          <cell r="E570" t="str">
            <v>Inclusión Social y Reconciliación</v>
          </cell>
          <cell r="F570" t="str">
            <v>Centro de Memoria Histórica</v>
          </cell>
          <cell r="G570" t="str">
            <v>Atención y Reparación Integral a Víctimas</v>
          </cell>
          <cell r="H570">
            <v>4742</v>
          </cell>
          <cell r="I570" t="str">
            <v>Documentos de archivo y colecciones documentales de derechos humanos y conflicto armado, acopiados y puestos al servicio de la sociedad en general</v>
          </cell>
          <cell r="J570" t="str">
            <v>Producto</v>
          </cell>
          <cell r="K570" t="str">
            <v>Sectorial</v>
          </cell>
          <cell r="L570" t="str">
            <v>SI</v>
          </cell>
          <cell r="M570" t="str">
            <v>NO</v>
          </cell>
          <cell r="N570" t="str">
            <v>NO</v>
          </cell>
          <cell r="O570" t="str">
            <v>SI</v>
          </cell>
          <cell r="P570" t="str">
            <v>Documentos de archivo</v>
          </cell>
          <cell r="Q570" t="str">
            <v>Semestral</v>
          </cell>
          <cell r="R570" t="str">
            <v>Capacidad</v>
          </cell>
          <cell r="S570">
            <v>99248</v>
          </cell>
          <cell r="T570">
            <v>160000</v>
          </cell>
          <cell r="U570">
            <v>229000</v>
          </cell>
          <cell r="V570">
            <v>301600</v>
          </cell>
          <cell r="W570">
            <v>381460</v>
          </cell>
          <cell r="X570">
            <v>381460</v>
          </cell>
          <cell r="Y570">
            <v>0</v>
          </cell>
          <cell r="Z570">
            <v>0</v>
          </cell>
          <cell r="AA570">
            <v>0</v>
          </cell>
          <cell r="AB570">
            <v>0</v>
          </cell>
          <cell r="AC570">
            <v>0</v>
          </cell>
          <cell r="AD570">
            <v>0</v>
          </cell>
          <cell r="AE570" t="str">
            <v>"En el mes de abril, la Dirección de Archivo de los Derechos Humanos realizó la puesta al servicio de 3.048 documentos de archivo de Derechos Humanos y Memoria Histórica; documentos que fueron acopiados y se encuentra disponibles para su consulta en el ce</v>
          </cell>
          <cell r="AF570">
            <v>42490.208333333299</v>
          </cell>
          <cell r="AG570">
            <v>42499.745171990697</v>
          </cell>
          <cell r="AH570" t="str">
            <v>German Augusto Cano Torres</v>
          </cell>
          <cell r="AI570" t="str">
            <v>german.cano@centrodememoriahistorica.gov.co</v>
          </cell>
          <cell r="AJ570">
            <v>0</v>
          </cell>
          <cell r="AK570">
            <v>0</v>
          </cell>
          <cell r="AL570">
            <v>0</v>
          </cell>
        </row>
        <row r="571">
          <cell r="A571">
            <v>4743</v>
          </cell>
          <cell r="B571" t="str">
            <v>Todos por un Nuevo País</v>
          </cell>
          <cell r="C571" t="str">
            <v>Seguridad, justicia y democracia para la construcción de paz</v>
          </cell>
          <cell r="D571" t="str">
            <v>Avanzar hacia la garantía del goce efectivo de derechos de las víctimas del conflicto armado en Colombia.</v>
          </cell>
          <cell r="E571" t="str">
            <v>Inclusión Social y Reconciliación</v>
          </cell>
          <cell r="F571" t="str">
            <v>Centro de Memoria Histórica</v>
          </cell>
          <cell r="G571" t="str">
            <v>Atención y Reparación Integral a Víctimas</v>
          </cell>
          <cell r="H571">
            <v>4743</v>
          </cell>
          <cell r="I571" t="str">
            <v>Hechos victimizantes documentados</v>
          </cell>
          <cell r="J571" t="str">
            <v>Producto</v>
          </cell>
          <cell r="K571" t="str">
            <v>Sectorial</v>
          </cell>
          <cell r="L571" t="str">
            <v>SI</v>
          </cell>
          <cell r="M571" t="str">
            <v>NO</v>
          </cell>
          <cell r="N571" t="str">
            <v>NO</v>
          </cell>
          <cell r="O571" t="str">
            <v>SI</v>
          </cell>
          <cell r="P571" t="str">
            <v>Hechos Victimizantes</v>
          </cell>
          <cell r="Q571" t="str">
            <v>Semestral</v>
          </cell>
          <cell r="R571" t="str">
            <v>Capacidad</v>
          </cell>
          <cell r="S571">
            <v>0</v>
          </cell>
          <cell r="T571">
            <v>55000</v>
          </cell>
          <cell r="U571">
            <v>90000</v>
          </cell>
          <cell r="V571">
            <v>125000</v>
          </cell>
          <cell r="W571">
            <v>155000</v>
          </cell>
          <cell r="X571">
            <v>155000</v>
          </cell>
          <cell r="Y571">
            <v>0</v>
          </cell>
          <cell r="Z571">
            <v>0</v>
          </cell>
          <cell r="AA571">
            <v>0</v>
          </cell>
          <cell r="AB571">
            <v>0</v>
          </cell>
          <cell r="AC571">
            <v>0</v>
          </cell>
          <cell r="AD571">
            <v>0</v>
          </cell>
          <cell r="AE571" t="str">
            <v xml:space="preserve">Durante el mes de abril el equipo del Observatorio Nacional de Memoria y Conflicto (ONMC) avanzó en la documentación de 3.000 hechos, para un total acumulado de 65.300 casos procesados en el sistema de información. </v>
          </cell>
          <cell r="AF571">
            <v>42490.208333333299</v>
          </cell>
          <cell r="AG571">
            <v>42499.745623576397</v>
          </cell>
          <cell r="AH571" t="str">
            <v>German Augusto Cano Torres</v>
          </cell>
          <cell r="AI571" t="str">
            <v>german.cano@centrodememoriahistorica.gov.co</v>
          </cell>
          <cell r="AJ571">
            <v>0</v>
          </cell>
          <cell r="AK571">
            <v>0</v>
          </cell>
          <cell r="AL571">
            <v>0</v>
          </cell>
        </row>
        <row r="572">
          <cell r="A572">
            <v>4744</v>
          </cell>
          <cell r="B572" t="str">
            <v>Todos por un Nuevo País</v>
          </cell>
          <cell r="C572" t="str">
            <v>Seguridad, justicia y democracia para la construcción de paz</v>
          </cell>
          <cell r="D572" t="str">
            <v>Avanzar hacia la garantía del goce efectivo de derechos de las víctimas del conflicto armado en Colombia.</v>
          </cell>
          <cell r="E572" t="str">
            <v>Inclusión Social y Reconciliación</v>
          </cell>
          <cell r="F572" t="str">
            <v>Centro de Memoria Histórica</v>
          </cell>
          <cell r="G572" t="str">
            <v>Atención y Reparación Integral a Víctimas</v>
          </cell>
          <cell r="H572">
            <v>4744</v>
          </cell>
          <cell r="I572" t="str">
            <v>Iniciativas de memoria histórica sobre el conflicto armado vinculadas a la red de memoria histórica</v>
          </cell>
          <cell r="J572" t="str">
            <v>Producto</v>
          </cell>
          <cell r="K572" t="str">
            <v>Sectorial</v>
          </cell>
          <cell r="L572" t="str">
            <v>SI</v>
          </cell>
          <cell r="M572" t="str">
            <v>SI</v>
          </cell>
          <cell r="N572" t="str">
            <v>NO</v>
          </cell>
          <cell r="O572" t="str">
            <v>SI</v>
          </cell>
          <cell r="P572" t="str">
            <v>Iniciativas</v>
          </cell>
          <cell r="Q572" t="str">
            <v>Trimestral</v>
          </cell>
          <cell r="R572" t="str">
            <v>Capacidad</v>
          </cell>
          <cell r="S572">
            <v>21</v>
          </cell>
          <cell r="T572">
            <v>45</v>
          </cell>
          <cell r="U572">
            <v>70</v>
          </cell>
          <cell r="V572">
            <v>95</v>
          </cell>
          <cell r="W572">
            <v>120</v>
          </cell>
          <cell r="X572">
            <v>120</v>
          </cell>
          <cell r="Y572">
            <v>51</v>
          </cell>
          <cell r="Z572">
            <v>61.22</v>
          </cell>
          <cell r="AA572">
            <v>51</v>
          </cell>
          <cell r="AB572">
            <v>30.3</v>
          </cell>
          <cell r="AC572">
            <v>42460.208333333299</v>
          </cell>
          <cell r="AD572">
            <v>42482.473097766197</v>
          </cell>
          <cell r="AE572" t="str">
            <v xml:space="preserve">"Caquetá, Samaniego y Buenaventura: se realizaron los trámites administrativos y jurídicos de los convenios. En los dos últimos casos todavía se está en etapa de formalización, mientras que el primero se inició ya. Magdalena Medio: se tomó la decisión de </v>
          </cell>
          <cell r="AF572">
            <v>42490.208333333299</v>
          </cell>
          <cell r="AG572">
            <v>42495.825673877298</v>
          </cell>
          <cell r="AH572" t="str">
            <v>German Augusto Cano Torres</v>
          </cell>
          <cell r="AI572" t="str">
            <v>german.cano@centrodememoriahistorica.gov.co</v>
          </cell>
          <cell r="AJ572">
            <v>0</v>
          </cell>
          <cell r="AK572">
            <v>42551.208333333299</v>
          </cell>
          <cell r="AL572">
            <v>-43</v>
          </cell>
        </row>
        <row r="573">
          <cell r="A573">
            <v>4745</v>
          </cell>
          <cell r="B573" t="str">
            <v>Todos por un Nuevo País</v>
          </cell>
          <cell r="C573" t="str">
            <v>Seguridad, justicia y democracia para la construcción de paz</v>
          </cell>
          <cell r="D573" t="str">
            <v>Avanzar hacia la garantía del goce efectivo de derechos de las víctimas del conflicto armado en Colombia.</v>
          </cell>
          <cell r="E573" t="str">
            <v>Inclusión Social y Reconciliación</v>
          </cell>
          <cell r="F573" t="str">
            <v>Centro de Memoria Histórica</v>
          </cell>
          <cell r="G573" t="str">
            <v>Atención y Reparación Integral a Víctimas</v>
          </cell>
          <cell r="H573">
            <v>4745</v>
          </cell>
          <cell r="I573" t="str">
            <v>Investigaciones publicadas para el esclarecimiento histórico del conflicto</v>
          </cell>
          <cell r="J573" t="str">
            <v>Producto</v>
          </cell>
          <cell r="K573" t="str">
            <v>Sectorial</v>
          </cell>
          <cell r="L573" t="str">
            <v>SI</v>
          </cell>
          <cell r="M573" t="str">
            <v>NO</v>
          </cell>
          <cell r="N573" t="str">
            <v>NO</v>
          </cell>
          <cell r="O573" t="str">
            <v>SI</v>
          </cell>
          <cell r="P573" t="str">
            <v>Investigaciones</v>
          </cell>
          <cell r="Q573" t="str">
            <v>Semestral</v>
          </cell>
          <cell r="R573" t="str">
            <v>Capacidad</v>
          </cell>
          <cell r="S573">
            <v>23</v>
          </cell>
          <cell r="T573">
            <v>29</v>
          </cell>
          <cell r="U573">
            <v>34</v>
          </cell>
          <cell r="V573">
            <v>39</v>
          </cell>
          <cell r="W573">
            <v>44</v>
          </cell>
          <cell r="X573">
            <v>44</v>
          </cell>
          <cell r="Y573">
            <v>0</v>
          </cell>
          <cell r="Z573">
            <v>0</v>
          </cell>
          <cell r="AA573">
            <v>0</v>
          </cell>
          <cell r="AB573">
            <v>0</v>
          </cell>
          <cell r="AC573">
            <v>0</v>
          </cell>
          <cell r="AD573">
            <v>0</v>
          </cell>
          <cell r="AE573" t="str">
            <v>Durante el período de reporte, no se realiza la publicación de ningún informe de esclarecimiento, la cual se tiene prevista para el período siguiente de reporte; así mismo, ningún informe de memoria ingresa a proceso editorial, continúan cinco (5) informe</v>
          </cell>
          <cell r="AF573">
            <v>42490.208333333299</v>
          </cell>
          <cell r="AG573">
            <v>42499.746032905103</v>
          </cell>
          <cell r="AH573" t="str">
            <v>German Augusto Cano Torres</v>
          </cell>
          <cell r="AI573" t="str">
            <v>german.cano@centrodememoriahistorica.gov.co</v>
          </cell>
          <cell r="AJ573">
            <v>0</v>
          </cell>
          <cell r="AK573">
            <v>0</v>
          </cell>
          <cell r="AL573">
            <v>0</v>
          </cell>
        </row>
        <row r="574">
          <cell r="A574">
            <v>4746</v>
          </cell>
          <cell r="B574" t="str">
            <v>Todos por un Nuevo País</v>
          </cell>
          <cell r="C574" t="str">
            <v>Seguridad, justicia y democracia para la construcción de paz</v>
          </cell>
          <cell r="D574" t="str">
            <v>Avanzar hacia la garantía del goce efectivo de derechos de las víctimas del conflicto armado en Colombia.</v>
          </cell>
          <cell r="E574" t="str">
            <v>Inclusión Social y Reconciliación</v>
          </cell>
          <cell r="F574" t="str">
            <v>Centro de Memoria Histórica</v>
          </cell>
          <cell r="G574" t="str">
            <v>Atención y Reparación Integral a Víctimas</v>
          </cell>
          <cell r="H574">
            <v>4746</v>
          </cell>
          <cell r="I574" t="str">
            <v>Museo Nacional de la memoria histórica construido</v>
          </cell>
          <cell r="J574" t="str">
            <v>Producto</v>
          </cell>
          <cell r="K574" t="str">
            <v>Sectorial</v>
          </cell>
          <cell r="L574" t="str">
            <v>SI</v>
          </cell>
          <cell r="M574" t="str">
            <v>NO</v>
          </cell>
          <cell r="N574" t="str">
            <v>NO</v>
          </cell>
          <cell r="O574" t="str">
            <v>SI</v>
          </cell>
          <cell r="P574" t="str">
            <v>Porcentaje</v>
          </cell>
          <cell r="Q574" t="str">
            <v>Semestral</v>
          </cell>
          <cell r="R574" t="str">
            <v>Capacidad</v>
          </cell>
          <cell r="S574">
            <v>10</v>
          </cell>
          <cell r="T574">
            <v>20</v>
          </cell>
          <cell r="U574">
            <v>40</v>
          </cell>
          <cell r="V574">
            <v>70</v>
          </cell>
          <cell r="W574">
            <v>100</v>
          </cell>
          <cell r="X574">
            <v>100</v>
          </cell>
          <cell r="Y574">
            <v>0</v>
          </cell>
          <cell r="Z574">
            <v>0</v>
          </cell>
          <cell r="AA574">
            <v>0</v>
          </cell>
          <cell r="AB574">
            <v>0</v>
          </cell>
          <cell r="AC574">
            <v>0</v>
          </cell>
          <cell r="AD574">
            <v>0</v>
          </cell>
          <cell r="AE574" t="str">
            <v>Desarrollo de Comités de Diseño para realizar seguimiento al desarrollo del proyecto arquitectónico (2016.04.01 / 2016.04.22)). Reuniones de seguimiento con SDP, IDU, DADEP y Catastro (2016.04.07 / 2016.04.27). Evento de Sanación Espiritual del predio por</v>
          </cell>
          <cell r="AF574">
            <v>42490.208333333299</v>
          </cell>
          <cell r="AG574">
            <v>42499.738223460598</v>
          </cell>
          <cell r="AH574" t="str">
            <v>German Augusto Cano Torres</v>
          </cell>
          <cell r="AI574" t="str">
            <v>german.cano@centrodememoriahistorica.gov.co</v>
          </cell>
          <cell r="AJ574">
            <v>0</v>
          </cell>
          <cell r="AK574">
            <v>0</v>
          </cell>
          <cell r="AL574">
            <v>0</v>
          </cell>
        </row>
        <row r="575">
          <cell r="A575">
            <v>4747</v>
          </cell>
          <cell r="B575" t="str">
            <v>Todos por un Nuevo País</v>
          </cell>
          <cell r="C575" t="str">
            <v>Seguridad, justicia y democracia para la construcción de paz</v>
          </cell>
          <cell r="D575" t="str">
            <v>Avanzar hacia la garantía del goce efectivo de derechos de las víctimas del conflicto armado en Colombia.</v>
          </cell>
          <cell r="E575" t="str">
            <v>Inclusión Social y Reconciliación</v>
          </cell>
          <cell r="F575" t="str">
            <v>Centro de Memoria Histórica</v>
          </cell>
          <cell r="G575" t="str">
            <v>Atención y Reparación Integral a Víctimas</v>
          </cell>
          <cell r="H575">
            <v>4747</v>
          </cell>
          <cell r="I575" t="str">
            <v>Personas desmovilizadas certificadas en el marco del mecanismo no judicial de contribución a la verdad</v>
          </cell>
          <cell r="J575" t="str">
            <v>Producto</v>
          </cell>
          <cell r="K575" t="str">
            <v>Sectorial</v>
          </cell>
          <cell r="L575" t="str">
            <v>SI</v>
          </cell>
          <cell r="M575" t="str">
            <v>SI</v>
          </cell>
          <cell r="N575" t="str">
            <v>NO</v>
          </cell>
          <cell r="O575" t="str">
            <v>SI</v>
          </cell>
          <cell r="P575" t="str">
            <v>Personas</v>
          </cell>
          <cell r="Q575" t="str">
            <v>Mensual</v>
          </cell>
          <cell r="R575" t="str">
            <v>Capacidad</v>
          </cell>
          <cell r="S575">
            <v>0</v>
          </cell>
          <cell r="T575">
            <v>4200</v>
          </cell>
          <cell r="U575">
            <v>7400</v>
          </cell>
          <cell r="V575">
            <v>10600</v>
          </cell>
          <cell r="W575">
            <v>13000</v>
          </cell>
          <cell r="X575">
            <v>13000</v>
          </cell>
          <cell r="Y575">
            <v>3719</v>
          </cell>
          <cell r="Z575">
            <v>50.256999999999998</v>
          </cell>
          <cell r="AA575">
            <v>3719</v>
          </cell>
          <cell r="AB575">
            <v>28.608000000000001</v>
          </cell>
          <cell r="AC575">
            <v>42490.208333333299</v>
          </cell>
          <cell r="AD575">
            <v>42499.749302465301</v>
          </cell>
          <cell r="AE575" t="str">
            <v>En el mes de abril se ha llevado a cabo el procedimiento de certificación, a lo largo del mes se han convocado y notificado a 201 firmantes del acuerdo de contribución a la verdad y para la vigencia 2,016 se tiene un acumulado de 735 firmantes en el marco</v>
          </cell>
          <cell r="AF575">
            <v>42490.208333333299</v>
          </cell>
          <cell r="AG575">
            <v>42499.749302349497</v>
          </cell>
          <cell r="AH575" t="str">
            <v>German Augusto Cano Torres</v>
          </cell>
          <cell r="AI575" t="str">
            <v>german.cano@centrodememoriahistorica.gov.co</v>
          </cell>
          <cell r="AJ575">
            <v>0</v>
          </cell>
          <cell r="AK575">
            <v>42520.208333333299</v>
          </cell>
          <cell r="AL575">
            <v>-13</v>
          </cell>
        </row>
        <row r="576">
          <cell r="A576">
            <v>4751</v>
          </cell>
          <cell r="B576" t="str">
            <v>Todos por un Nuevo País</v>
          </cell>
          <cell r="C576" t="str">
            <v>Seguridad, justicia y democracia para la construcción de paz</v>
          </cell>
          <cell r="D576" t="str">
            <v>Avanzar hacia la garantía del goce efectivo de derechos de las víctimas del conflicto armado en Colombia.</v>
          </cell>
          <cell r="E576" t="str">
            <v>Inclusión Social y Reconciliación</v>
          </cell>
          <cell r="F576" t="str">
            <v>Prosperidad Social</v>
          </cell>
          <cell r="G576" t="str">
            <v>Atención y Reparación Integral a Víctimas</v>
          </cell>
          <cell r="H576">
            <v>4751</v>
          </cell>
          <cell r="I576" t="str">
            <v>Planes de reparación colectiva con infraestructura para la reparación mejorada y/o construida</v>
          </cell>
          <cell r="J576" t="str">
            <v>Producto</v>
          </cell>
          <cell r="K576" t="str">
            <v>Sectorial</v>
          </cell>
          <cell r="L576" t="str">
            <v>SI</v>
          </cell>
          <cell r="M576" t="str">
            <v>SI</v>
          </cell>
          <cell r="N576" t="str">
            <v>NO</v>
          </cell>
          <cell r="O576" t="str">
            <v>SI</v>
          </cell>
          <cell r="P576" t="str">
            <v>Planes</v>
          </cell>
          <cell r="Q576" t="str">
            <v>Mensual</v>
          </cell>
          <cell r="R576" t="str">
            <v>Acumulado</v>
          </cell>
          <cell r="S576">
            <v>3</v>
          </cell>
          <cell r="T576">
            <v>13</v>
          </cell>
          <cell r="U576">
            <v>13</v>
          </cell>
          <cell r="V576">
            <v>12</v>
          </cell>
          <cell r="W576">
            <v>12</v>
          </cell>
          <cell r="X576">
            <v>50</v>
          </cell>
          <cell r="Y576">
            <v>0</v>
          </cell>
          <cell r="Z576">
            <v>0</v>
          </cell>
          <cell r="AA576">
            <v>0</v>
          </cell>
          <cell r="AB576">
            <v>0</v>
          </cell>
          <cell r="AC576">
            <v>0</v>
          </cell>
          <cell r="AD576">
            <v>0</v>
          </cell>
          <cell r="AE576">
            <v>0</v>
          </cell>
          <cell r="AF576">
            <v>0</v>
          </cell>
          <cell r="AG576">
            <v>0</v>
          </cell>
          <cell r="AH576" t="str">
            <v>Mario Alfonso   Pardo Pardo</v>
          </cell>
          <cell r="AI576" t="str">
            <v>mario.pardo@unidadvictimas.gov.co</v>
          </cell>
          <cell r="AJ576">
            <v>10</v>
          </cell>
          <cell r="AK576">
            <v>0</v>
          </cell>
          <cell r="AL576">
            <v>0</v>
          </cell>
        </row>
        <row r="577">
          <cell r="A577">
            <v>5133</v>
          </cell>
          <cell r="B577" t="str">
            <v>Todos por un Nuevo País</v>
          </cell>
          <cell r="C577" t="str">
            <v>Seguridad, justicia y democracia para la construcción de paz</v>
          </cell>
          <cell r="D577" t="str">
            <v>Avanzar hacia la garantía del goce efectivo de derechos de las víctimas del conflicto armado en Colombia.</v>
          </cell>
          <cell r="E577" t="str">
            <v>Inclusión Social y Reconciliación</v>
          </cell>
          <cell r="F577" t="str">
            <v>Prosperidad Social</v>
          </cell>
          <cell r="G577" t="str">
            <v>Atención y Reparación Integral a Víctimas</v>
          </cell>
          <cell r="H577">
            <v>5133</v>
          </cell>
          <cell r="I577" t="str">
            <v>Hogares víctimas  acompañadas en esquemas especiales de acompañamiento en retorno o reubicación durante el cuatrienio (incluye víctimas en el exterior y enfoque diferencial)</v>
          </cell>
          <cell r="J577" t="str">
            <v>Producto</v>
          </cell>
          <cell r="K577" t="str">
            <v>Transversal</v>
          </cell>
          <cell r="L577" t="str">
            <v>SI</v>
          </cell>
          <cell r="M577" t="str">
            <v>SI</v>
          </cell>
          <cell r="N577" t="str">
            <v>NO</v>
          </cell>
          <cell r="O577" t="str">
            <v>SI</v>
          </cell>
          <cell r="P577" t="str">
            <v>Hogares</v>
          </cell>
          <cell r="Q577" t="str">
            <v>Mensual</v>
          </cell>
          <cell r="R577" t="str">
            <v>Acumulado</v>
          </cell>
          <cell r="S577">
            <v>43144</v>
          </cell>
          <cell r="T577">
            <v>1500</v>
          </cell>
          <cell r="U577">
            <v>15500</v>
          </cell>
          <cell r="V577">
            <v>11500</v>
          </cell>
          <cell r="W577">
            <v>21500</v>
          </cell>
          <cell r="X577">
            <v>50000</v>
          </cell>
          <cell r="Y577">
            <v>1536</v>
          </cell>
          <cell r="Z577">
            <v>9.91</v>
          </cell>
          <cell r="AA577">
            <v>2777</v>
          </cell>
          <cell r="AB577">
            <v>5.5540000000000003</v>
          </cell>
          <cell r="AC577">
            <v>42490.208333333299</v>
          </cell>
          <cell r="AD577">
            <v>42499.748176469897</v>
          </cell>
          <cell r="AE577" t="str">
            <v>La UARIV ha venido trabajando en la identificación de posibles operadores para la contratación de Esquemas Especiales de Acompañamiento (EEA). Se está adelantando una solicitud de cotización para los EEA, cuya fecha límite de respuesta es el 10 de mayo pa</v>
          </cell>
          <cell r="AF577">
            <v>42490.208333333299</v>
          </cell>
          <cell r="AG577">
            <v>42499.748176354202</v>
          </cell>
          <cell r="AH577" t="str">
            <v>Sergio Barraza</v>
          </cell>
          <cell r="AI577" t="str">
            <v>sergio.Barraza@prosperidadsocial.gov.co</v>
          </cell>
          <cell r="AJ577">
            <v>10</v>
          </cell>
          <cell r="AK577">
            <v>42520.208333333299</v>
          </cell>
          <cell r="AL577">
            <v>-23</v>
          </cell>
        </row>
        <row r="578">
          <cell r="A578">
            <v>4775</v>
          </cell>
          <cell r="B578" t="str">
            <v>Todos por un Nuevo País</v>
          </cell>
          <cell r="C578" t="str">
            <v>Seguridad, justicia y democracia para la construcción de paz</v>
          </cell>
          <cell r="D578" t="str">
            <v>Avanzar hacia la garantía del goce efectivo de derechos de las víctimas del conflicto armado en Colombia.</v>
          </cell>
          <cell r="E578" t="str">
            <v>Inclusión Social y Reconciliación</v>
          </cell>
          <cell r="F578" t="str">
            <v>Prosperidad Social</v>
          </cell>
          <cell r="G578" t="str">
            <v>Desarrollo Organizacional e institucional para la atención de población vulnerable y/o excluida</v>
          </cell>
          <cell r="H578">
            <v>4775</v>
          </cell>
          <cell r="I578" t="str">
            <v>Comunidades urbanas con fortalecimiento del tejido social</v>
          </cell>
          <cell r="J578" t="str">
            <v>Producto</v>
          </cell>
          <cell r="K578" t="str">
            <v>Sectorial</v>
          </cell>
          <cell r="L578" t="str">
            <v>SI</v>
          </cell>
          <cell r="M578" t="str">
            <v>SI</v>
          </cell>
          <cell r="N578" t="str">
            <v>NO</v>
          </cell>
          <cell r="O578" t="str">
            <v>SI</v>
          </cell>
          <cell r="P578" t="str">
            <v>Comunidades Urbanas</v>
          </cell>
          <cell r="Q578" t="str">
            <v>Semestral</v>
          </cell>
          <cell r="R578" t="str">
            <v>Acumulado</v>
          </cell>
          <cell r="S578">
            <v>0</v>
          </cell>
          <cell r="T578">
            <v>30</v>
          </cell>
          <cell r="U578">
            <v>70</v>
          </cell>
          <cell r="V578">
            <v>70</v>
          </cell>
          <cell r="W578">
            <v>30</v>
          </cell>
          <cell r="X578">
            <v>200</v>
          </cell>
          <cell r="Y578">
            <v>0</v>
          </cell>
          <cell r="Z578">
            <v>0</v>
          </cell>
          <cell r="AA578">
            <v>0</v>
          </cell>
          <cell r="AB578">
            <v>0</v>
          </cell>
          <cell r="AC578">
            <v>0</v>
          </cell>
          <cell r="AD578">
            <v>0</v>
          </cell>
          <cell r="AE578">
            <v>0</v>
          </cell>
          <cell r="AF578">
            <v>0</v>
          </cell>
          <cell r="AG578">
            <v>0</v>
          </cell>
          <cell r="AH578" t="str">
            <v>Marilyn Jímenez Chaves</v>
          </cell>
          <cell r="AI578" t="str">
            <v>marilyn.jimenez@dps.gov.co</v>
          </cell>
          <cell r="AJ578">
            <v>0</v>
          </cell>
          <cell r="AK578">
            <v>0</v>
          </cell>
          <cell r="AL578">
            <v>0</v>
          </cell>
        </row>
        <row r="579">
          <cell r="A579">
            <v>4334</v>
          </cell>
          <cell r="B579" t="str">
            <v>Todos por un Nuevo País</v>
          </cell>
          <cell r="C579" t="str">
            <v>Seguridad, justicia y democracia para la construcción de paz</v>
          </cell>
          <cell r="D579" t="str">
            <v>Avanzar hacia la garantía del goce efectivo de derechos de las víctimas del conflicto armado en Colombia.</v>
          </cell>
          <cell r="E579" t="str">
            <v>Inclusión Social y Reconciliación</v>
          </cell>
          <cell r="F579" t="str">
            <v>Unidad Administrtiva Epecial para la Consolidación</v>
          </cell>
          <cell r="G579" t="str">
            <v>Desarrollo Organizacional e institucional para la atención de población vulnerable y/o excluida</v>
          </cell>
          <cell r="H579">
            <v>4334</v>
          </cell>
          <cell r="I579" t="str">
            <v>Capacidades institucionales y sociales para la consolidación del Estado Social de Derecho y la reconstrucción en los territorios priorizados para la garantía y ejercicio de los derechos (Índice de Consolidación)</v>
          </cell>
          <cell r="J579" t="str">
            <v>Resultado</v>
          </cell>
          <cell r="K579" t="str">
            <v>Sectorial</v>
          </cell>
          <cell r="L579" t="str">
            <v>SI</v>
          </cell>
          <cell r="M579" t="str">
            <v>SI</v>
          </cell>
          <cell r="N579" t="str">
            <v>NO</v>
          </cell>
          <cell r="O579" t="str">
            <v>SI</v>
          </cell>
          <cell r="P579" t="str">
            <v>Indice</v>
          </cell>
          <cell r="Q579" t="str">
            <v>Anual</v>
          </cell>
          <cell r="R579" t="str">
            <v>Flujo</v>
          </cell>
          <cell r="S579">
            <v>63</v>
          </cell>
          <cell r="T579">
            <v>64</v>
          </cell>
          <cell r="U579">
            <v>65</v>
          </cell>
          <cell r="V579">
            <v>66</v>
          </cell>
          <cell r="W579">
            <v>67</v>
          </cell>
          <cell r="X579">
            <v>67</v>
          </cell>
          <cell r="Y579">
            <v>0</v>
          </cell>
          <cell r="Z579">
            <v>0</v>
          </cell>
          <cell r="AA579">
            <v>0</v>
          </cell>
          <cell r="AB579">
            <v>0</v>
          </cell>
          <cell r="AC579">
            <v>0</v>
          </cell>
          <cell r="AD579">
            <v>0</v>
          </cell>
          <cell r="AE579" t="str">
            <v>Teniendo en cuenta que el Decreto 2559 de 2015 fusiona a la Unidad de Consolidación con el DPS y crea la Dirección de Gestión Territorial, la dirección se encuentra en un periodo de transición durante el cual se adoptará nuevos modelos de atención, por lo</v>
          </cell>
          <cell r="AF579">
            <v>42490.208333333299</v>
          </cell>
          <cell r="AG579">
            <v>42494.582023344898</v>
          </cell>
          <cell r="AH579" t="str">
            <v>Carlos Alberto Parodi Hernández</v>
          </cell>
          <cell r="AI579" t="str">
            <v>carlos.parodi@consolidacion.gov.co</v>
          </cell>
          <cell r="AJ579">
            <v>240</v>
          </cell>
          <cell r="AK579">
            <v>0</v>
          </cell>
          <cell r="AL579">
            <v>0</v>
          </cell>
        </row>
        <row r="580">
          <cell r="A580">
            <v>4754</v>
          </cell>
          <cell r="B580" t="str">
            <v>Todos por un Nuevo País</v>
          </cell>
          <cell r="C580" t="str">
            <v>Seguridad, justicia y democracia para la construcción de paz</v>
          </cell>
          <cell r="D580" t="str">
            <v>Avanzar hacia la garantía del goce efectivo de derechos de las víctimas del conflicto armado en Colombia.</v>
          </cell>
          <cell r="E580" t="str">
            <v>Inclusión Social y Reconciliación</v>
          </cell>
          <cell r="F580" t="str">
            <v>Unidad de Atención y Reparación Integral a las Vic</v>
          </cell>
          <cell r="G580" t="str">
            <v>Atención y Reparación Integral a Víctimas</v>
          </cell>
          <cell r="H580">
            <v>4754</v>
          </cell>
          <cell r="I580" t="str">
            <v>Sujetos de reparación colectiva étnicos que cuentan con consulta previa y han sido indemnizados</v>
          </cell>
          <cell r="J580" t="str">
            <v>Producto</v>
          </cell>
          <cell r="K580" t="str">
            <v>Sectorial</v>
          </cell>
          <cell r="L580" t="str">
            <v>SI</v>
          </cell>
          <cell r="M580" t="str">
            <v>SI</v>
          </cell>
          <cell r="N580" t="str">
            <v>NO</v>
          </cell>
          <cell r="O580" t="str">
            <v>SI</v>
          </cell>
          <cell r="P580" t="str">
            <v>Sujetos de Reparación Colectiva Étnicos</v>
          </cell>
          <cell r="Q580" t="str">
            <v>Mensual</v>
          </cell>
          <cell r="R580" t="str">
            <v>Acumulado</v>
          </cell>
          <cell r="S580">
            <v>0</v>
          </cell>
          <cell r="T580">
            <v>4</v>
          </cell>
          <cell r="U580">
            <v>4</v>
          </cell>
          <cell r="V580">
            <v>12</v>
          </cell>
          <cell r="W580">
            <v>50</v>
          </cell>
          <cell r="X580">
            <v>70</v>
          </cell>
          <cell r="Y580">
            <v>0</v>
          </cell>
          <cell r="Z580">
            <v>0</v>
          </cell>
          <cell r="AA580">
            <v>0</v>
          </cell>
          <cell r="AB580">
            <v>0</v>
          </cell>
          <cell r="AC580">
            <v>42490.208333333299</v>
          </cell>
          <cell r="AD580">
            <v>42499.741568055601</v>
          </cell>
          <cell r="AE580" t="str">
            <v>Durante este periodo el acto administrativo que contienen los lineamientos para realizar el pago de la indemnización económica dirigida a sujetos étnicos que cuentan con PIRC protocolizado se encuentra en revisión por parte de la OAJ de la Unidad, por tal</v>
          </cell>
          <cell r="AF580">
            <v>42490.208333333299</v>
          </cell>
          <cell r="AG580">
            <v>42499.741567905097</v>
          </cell>
          <cell r="AH580" t="str">
            <v>Mario Alfonso   Pardo Pardo</v>
          </cell>
          <cell r="AI580" t="str">
            <v>mario.pardo@unidadvictimas.gov.co</v>
          </cell>
          <cell r="AJ580">
            <v>10</v>
          </cell>
          <cell r="AK580">
            <v>42520.208333333299</v>
          </cell>
          <cell r="AL580">
            <v>-23</v>
          </cell>
        </row>
        <row r="581">
          <cell r="A581">
            <v>4755</v>
          </cell>
          <cell r="B581" t="str">
            <v>Todos por un Nuevo País</v>
          </cell>
          <cell r="C581" t="str">
            <v>Seguridad, justicia y democracia para la construcción de paz</v>
          </cell>
          <cell r="D581" t="str">
            <v>Avanzar hacia la garantía del goce efectivo de derechos de las víctimas del conflicto armado en Colombia.</v>
          </cell>
          <cell r="E581" t="str">
            <v>Inclusión Social y Reconciliación</v>
          </cell>
          <cell r="F581" t="str">
            <v>Unidad de Atención y Reparación Integral a las Vic</v>
          </cell>
          <cell r="G581" t="str">
            <v>Atención y Reparación Integral a Víctimas</v>
          </cell>
          <cell r="H581">
            <v>4755</v>
          </cell>
          <cell r="I581" t="str">
            <v>Número de indemnizaciones otorgadas a víctimas del conflicto armado interno</v>
          </cell>
          <cell r="J581" t="str">
            <v>Producto</v>
          </cell>
          <cell r="K581" t="str">
            <v>Sectorial</v>
          </cell>
          <cell r="L581" t="str">
            <v>SI</v>
          </cell>
          <cell r="M581" t="str">
            <v>SI</v>
          </cell>
          <cell r="N581" t="str">
            <v>NO</v>
          </cell>
          <cell r="O581" t="str">
            <v>SI</v>
          </cell>
          <cell r="P581" t="str">
            <v>Indemnizaciones</v>
          </cell>
          <cell r="Q581" t="str">
            <v>Mensual</v>
          </cell>
          <cell r="R581" t="str">
            <v>Capacidad</v>
          </cell>
          <cell r="S581">
            <v>460826</v>
          </cell>
          <cell r="T581">
            <v>582629</v>
          </cell>
          <cell r="U581">
            <v>682859</v>
          </cell>
          <cell r="V581">
            <v>783089</v>
          </cell>
          <cell r="W581">
            <v>952399</v>
          </cell>
          <cell r="X581">
            <v>952399</v>
          </cell>
          <cell r="Y581">
            <v>592430</v>
          </cell>
          <cell r="Z581">
            <v>59.271999999999998</v>
          </cell>
          <cell r="AA581">
            <v>592430</v>
          </cell>
          <cell r="AB581">
            <v>26.771999999999998</v>
          </cell>
          <cell r="AC581">
            <v>42490.208333333299</v>
          </cell>
          <cell r="AD581">
            <v>42501.648003391201</v>
          </cell>
          <cell r="AE581" t="str">
            <v xml:space="preserve">A 30 de Abril no se han constituido encargos fiduciarios, se han otorgado indemnizaciones por hechos distintos al desplazamiento por un valor de $4.904 millones,e indemnizaciones por desplazamiento por un monto de $11.596 milllones, durante el 2016 no se </v>
          </cell>
          <cell r="AF581">
            <v>42490.208333333299</v>
          </cell>
          <cell r="AG581">
            <v>42501.648003240698</v>
          </cell>
          <cell r="AH581" t="str">
            <v>Mario Alfonso   Pardo Pardo</v>
          </cell>
          <cell r="AI581" t="str">
            <v>mario.pardo@unidadvictimas.gov.co</v>
          </cell>
          <cell r="AJ581">
            <v>10</v>
          </cell>
          <cell r="AK581">
            <v>42520.208333333299</v>
          </cell>
          <cell r="AL581">
            <v>-23</v>
          </cell>
        </row>
        <row r="582">
          <cell r="A582">
            <v>4756</v>
          </cell>
          <cell r="B582" t="str">
            <v>Todos por un Nuevo País</v>
          </cell>
          <cell r="C582" t="str">
            <v>Seguridad, justicia y democracia para la construcción de paz</v>
          </cell>
          <cell r="D582" t="str">
            <v>Avanzar hacia la garantía del goce efectivo de derechos de las víctimas del conflicto armado en Colombia.</v>
          </cell>
          <cell r="E582" t="str">
            <v>Inclusión Social y Reconciliación</v>
          </cell>
          <cell r="F582" t="str">
            <v>Unidad de Atención y Reparación Integral a las Vic</v>
          </cell>
          <cell r="G582" t="str">
            <v>Atención y Reparación Integral a Víctimas</v>
          </cell>
          <cell r="H582">
            <v>4756</v>
          </cell>
          <cell r="I582" t="str">
            <v>Sujetos colectivos víctimas que cuentan con al menos dos medidas de reparación administrativa implementadas.</v>
          </cell>
          <cell r="J582" t="str">
            <v>Producto</v>
          </cell>
          <cell r="K582" t="str">
            <v>Sectorial</v>
          </cell>
          <cell r="L582" t="str">
            <v>SI</v>
          </cell>
          <cell r="M582" t="str">
            <v>SI</v>
          </cell>
          <cell r="N582" t="str">
            <v>NO</v>
          </cell>
          <cell r="O582" t="str">
            <v>SI</v>
          </cell>
          <cell r="P582" t="str">
            <v>Sujetos de Reparación Colectiva</v>
          </cell>
          <cell r="Q582" t="str">
            <v>Mensual</v>
          </cell>
          <cell r="R582" t="str">
            <v>Capacidad</v>
          </cell>
          <cell r="S582">
            <v>76</v>
          </cell>
          <cell r="T582">
            <v>150</v>
          </cell>
          <cell r="U582">
            <v>170</v>
          </cell>
          <cell r="V582">
            <v>190</v>
          </cell>
          <cell r="W582">
            <v>210</v>
          </cell>
          <cell r="X582">
            <v>210</v>
          </cell>
          <cell r="Y582">
            <v>118</v>
          </cell>
          <cell r="Z582">
            <v>44.680999999999997</v>
          </cell>
          <cell r="AA582">
            <v>118</v>
          </cell>
          <cell r="AB582">
            <v>31.343</v>
          </cell>
          <cell r="AC582">
            <v>42490.208333333299</v>
          </cell>
          <cell r="AD582">
            <v>42499.742551736097</v>
          </cell>
          <cell r="AE582" t="str">
            <v xml:space="preserve">Durante abril se implementan medidas de reparación en 118 SRC, estas medidas se ejecutan principalmente en el marco del 9 de abril - Día de la memoria y la solidaridad con las victimas. </v>
          </cell>
          <cell r="AF582">
            <v>42490.208333333299</v>
          </cell>
          <cell r="AG582">
            <v>42499.742551585601</v>
          </cell>
          <cell r="AH582" t="str">
            <v>Mario Alfonso   Pardo Pardo</v>
          </cell>
          <cell r="AI582" t="str">
            <v>mario.pardo@unidadvictimas.gov.co</v>
          </cell>
          <cell r="AJ582">
            <v>10</v>
          </cell>
          <cell r="AK582">
            <v>42520.208333333299</v>
          </cell>
          <cell r="AL582">
            <v>-23</v>
          </cell>
        </row>
        <row r="583">
          <cell r="A583">
            <v>4757</v>
          </cell>
          <cell r="B583" t="str">
            <v>Todos por un Nuevo País</v>
          </cell>
          <cell r="C583" t="str">
            <v>Seguridad, justicia y democracia para la construcción de paz</v>
          </cell>
          <cell r="D583" t="str">
            <v>Avanzar hacia la garantía del goce efectivo de derechos de las víctimas del conflicto armado en Colombia.</v>
          </cell>
          <cell r="E583" t="str">
            <v>Inclusión Social y Reconciliación</v>
          </cell>
          <cell r="F583" t="str">
            <v>Unidad de Atención y Reparación Integral a las Vic</v>
          </cell>
          <cell r="G583" t="str">
            <v>Atención y Reparación Integral a Víctimas</v>
          </cell>
          <cell r="H583">
            <v>4757</v>
          </cell>
          <cell r="I583" t="str">
            <v>Víctimas que han avanzado en la reparación integral por vía administrativa durante el cuatrienio</v>
          </cell>
          <cell r="J583" t="str">
            <v>Resultado</v>
          </cell>
          <cell r="K583" t="str">
            <v>Sectorial</v>
          </cell>
          <cell r="L583" t="str">
            <v>SI</v>
          </cell>
          <cell r="M583" t="str">
            <v>SI</v>
          </cell>
          <cell r="N583" t="str">
            <v>NO</v>
          </cell>
          <cell r="O583" t="str">
            <v>SI</v>
          </cell>
          <cell r="P583" t="str">
            <v>Personas Víctimas</v>
          </cell>
          <cell r="Q583" t="str">
            <v>Semestral</v>
          </cell>
          <cell r="R583" t="str">
            <v>Capacidad</v>
          </cell>
          <cell r="S583">
            <v>195942</v>
          </cell>
          <cell r="T583">
            <v>240000</v>
          </cell>
          <cell r="U583">
            <v>480000</v>
          </cell>
          <cell r="V583">
            <v>700000</v>
          </cell>
          <cell r="W583">
            <v>920000</v>
          </cell>
          <cell r="X583">
            <v>920000</v>
          </cell>
          <cell r="Y583">
            <v>0</v>
          </cell>
          <cell r="Z583">
            <v>0</v>
          </cell>
          <cell r="AA583">
            <v>0</v>
          </cell>
          <cell r="AB583">
            <v>0</v>
          </cell>
          <cell r="AC583">
            <v>0</v>
          </cell>
          <cell r="AD583">
            <v>0</v>
          </cell>
          <cell r="AE583" t="str">
            <v>Al cierre de Diciembre de 2015 se avanzó en la reparación de 246.924 victimas con 2 medidas de reparación integral implementadas. Durante Abril de 2016 La Unidad continua en el proceso de focalización, con el fin de definir los alcances que permitan cumpl</v>
          </cell>
          <cell r="AF583">
            <v>42490.208333333299</v>
          </cell>
          <cell r="AG583">
            <v>42499.743374618098</v>
          </cell>
          <cell r="AH583" t="str">
            <v>Mario Alfonso   Pardo Pardo</v>
          </cell>
          <cell r="AI583" t="str">
            <v>mario.pardo@unidadvictimas.gov.co</v>
          </cell>
          <cell r="AJ583">
            <v>30</v>
          </cell>
          <cell r="AK583">
            <v>0</v>
          </cell>
          <cell r="AL583">
            <v>0</v>
          </cell>
        </row>
        <row r="584">
          <cell r="A584">
            <v>4758</v>
          </cell>
          <cell r="B584" t="str">
            <v>Todos por un Nuevo País</v>
          </cell>
          <cell r="C584" t="str">
            <v>Seguridad, justicia y democracia para la construcción de paz</v>
          </cell>
          <cell r="D584" t="str">
            <v>Avanzar hacia la garantía del goce efectivo de derechos de las víctimas del conflicto armado en Colombia.</v>
          </cell>
          <cell r="E584" t="str">
            <v>Inclusión Social y Reconciliación</v>
          </cell>
          <cell r="F584" t="str">
            <v>Unidad de Atención y Reparación Integral a las Vic</v>
          </cell>
          <cell r="G584" t="str">
            <v>Atención y Reparación Integral a Víctimas</v>
          </cell>
          <cell r="H584">
            <v>4758</v>
          </cell>
          <cell r="I584" t="str">
            <v>Planes de retornos y reubicaciones y reparación colectiva articulados entre las entidades nacionales y las entidades territoriales en temas estratégicos</v>
          </cell>
          <cell r="J584" t="str">
            <v>Producto</v>
          </cell>
          <cell r="K584" t="str">
            <v>Sectorial</v>
          </cell>
          <cell r="L584" t="str">
            <v>SI</v>
          </cell>
          <cell r="M584" t="str">
            <v>SI</v>
          </cell>
          <cell r="N584" t="str">
            <v>NO</v>
          </cell>
          <cell r="O584" t="str">
            <v>SI</v>
          </cell>
          <cell r="P584" t="str">
            <v>Planes</v>
          </cell>
          <cell r="Q584" t="str">
            <v>Anual</v>
          </cell>
          <cell r="R584" t="str">
            <v>Acumulado</v>
          </cell>
          <cell r="S584">
            <v>0</v>
          </cell>
          <cell r="T584">
            <v>0</v>
          </cell>
          <cell r="U584">
            <v>40</v>
          </cell>
          <cell r="V584">
            <v>50</v>
          </cell>
          <cell r="W584">
            <v>60</v>
          </cell>
          <cell r="X584">
            <v>150</v>
          </cell>
          <cell r="Y584">
            <v>0</v>
          </cell>
          <cell r="Z584">
            <v>0</v>
          </cell>
          <cell r="AA584">
            <v>0</v>
          </cell>
          <cell r="AB584">
            <v>0</v>
          </cell>
          <cell r="AC584">
            <v>0</v>
          </cell>
          <cell r="AD584">
            <v>0</v>
          </cell>
          <cell r="AE584" t="str">
            <v>Durante Abril se constituyó la mesa de restitución de capacidades productivas, el objetivo de la misma es construir la propuesta de intervención para la implementación de estas medidas de acuerdo a los diferentes momentos de la cadena productiva y las com</v>
          </cell>
          <cell r="AF584">
            <v>42490.208333333299</v>
          </cell>
          <cell r="AG584">
            <v>42499.739950347197</v>
          </cell>
          <cell r="AH584" t="str">
            <v>Mario Alfonso   Pardo Pardo</v>
          </cell>
          <cell r="AI584" t="str">
            <v>mario.pardo@unidadvictimas.gov.co</v>
          </cell>
          <cell r="AJ584">
            <v>120</v>
          </cell>
          <cell r="AK584">
            <v>0</v>
          </cell>
          <cell r="AL584">
            <v>0</v>
          </cell>
        </row>
        <row r="585">
          <cell r="A585">
            <v>4759</v>
          </cell>
          <cell r="B585" t="str">
            <v>Todos por un Nuevo País</v>
          </cell>
          <cell r="C585" t="str">
            <v>Seguridad, justicia y democracia para la construcción de paz</v>
          </cell>
          <cell r="D585" t="str">
            <v>Avanzar hacia la garantía del goce efectivo de derechos de las víctimas del conflicto armado en Colombia.</v>
          </cell>
          <cell r="E585" t="str">
            <v>Inclusión Social y Reconciliación</v>
          </cell>
          <cell r="F585" t="str">
            <v>Unidad de Atención y Reparación Integral a las Vic</v>
          </cell>
          <cell r="G585" t="str">
            <v>Atención y Reparación Integral a Víctimas</v>
          </cell>
          <cell r="H585">
            <v>4759</v>
          </cell>
          <cell r="I585" t="str">
            <v>Sujetos de reparación colectiva con acompañamiento y asistencia técnica nueva en la formulación de proyectos, estudios y diseños para la construcción de obras de infraestructura para la reparación colectiva.</v>
          </cell>
          <cell r="J585" t="str">
            <v>Producto</v>
          </cell>
          <cell r="K585" t="str">
            <v>Sectorial</v>
          </cell>
          <cell r="L585" t="str">
            <v>SI</v>
          </cell>
          <cell r="M585" t="str">
            <v>SI</v>
          </cell>
          <cell r="N585" t="str">
            <v>NO</v>
          </cell>
          <cell r="O585" t="str">
            <v>SI</v>
          </cell>
          <cell r="P585" t="str">
            <v>Sujetos de Reparación Colectiva</v>
          </cell>
          <cell r="Q585" t="str">
            <v>Mensual</v>
          </cell>
          <cell r="R585" t="str">
            <v>Acumulado</v>
          </cell>
          <cell r="S585">
            <v>5</v>
          </cell>
          <cell r="T585">
            <v>20</v>
          </cell>
          <cell r="U585">
            <v>20</v>
          </cell>
          <cell r="V585">
            <v>20</v>
          </cell>
          <cell r="W585">
            <v>20</v>
          </cell>
          <cell r="X585">
            <v>80</v>
          </cell>
          <cell r="Y585">
            <v>0</v>
          </cell>
          <cell r="Z585">
            <v>0</v>
          </cell>
          <cell r="AA585">
            <v>0</v>
          </cell>
          <cell r="AB585">
            <v>0</v>
          </cell>
          <cell r="AC585">
            <v>0</v>
          </cell>
          <cell r="AD585">
            <v>0</v>
          </cell>
          <cell r="AE585">
            <v>0</v>
          </cell>
          <cell r="AF585">
            <v>0</v>
          </cell>
          <cell r="AG585">
            <v>0</v>
          </cell>
          <cell r="AH585" t="str">
            <v>Marilyn Jímenez Chaves</v>
          </cell>
          <cell r="AI585" t="str">
            <v>marilyn.jimenez@dps.gov.co</v>
          </cell>
          <cell r="AJ585">
            <v>10</v>
          </cell>
          <cell r="AK585">
            <v>0</v>
          </cell>
          <cell r="AL585">
            <v>0</v>
          </cell>
        </row>
        <row r="586">
          <cell r="A586">
            <v>4748</v>
          </cell>
          <cell r="B586" t="str">
            <v>Todos por un Nuevo País</v>
          </cell>
          <cell r="C586" t="str">
            <v>Seguridad, justicia y democracia para la construcción de paz</v>
          </cell>
          <cell r="D586" t="str">
            <v>Avanzar hacia la garantía del goce efectivo de derechos de las víctimas del conflicto armado en Colombia.</v>
          </cell>
          <cell r="E586" t="str">
            <v>Inclusión Social y Reconciliación</v>
          </cell>
          <cell r="F586" t="str">
            <v>Unidad de Atención y Reparación Integral a las Vic</v>
          </cell>
          <cell r="G586" t="str">
            <v>Atención y Reparación Integral a Víctimas</v>
          </cell>
          <cell r="H586">
            <v>4748</v>
          </cell>
          <cell r="I586" t="str">
            <v>Comunidades en procesos de reparación colectiva con intervenciones implementadas para la reconstrucción del tejido social con enfoque psicosocial</v>
          </cell>
          <cell r="J586" t="str">
            <v>Producto</v>
          </cell>
          <cell r="K586" t="str">
            <v>Sectorial</v>
          </cell>
          <cell r="L586" t="str">
            <v>SI</v>
          </cell>
          <cell r="M586" t="str">
            <v>SI</v>
          </cell>
          <cell r="N586" t="str">
            <v>NO</v>
          </cell>
          <cell r="O586" t="str">
            <v>SI</v>
          </cell>
          <cell r="P586" t="str">
            <v>Comunidades</v>
          </cell>
          <cell r="Q586" t="str">
            <v>Mensual</v>
          </cell>
          <cell r="R586" t="str">
            <v>Capacidad</v>
          </cell>
          <cell r="S586">
            <v>135</v>
          </cell>
          <cell r="T586">
            <v>150</v>
          </cell>
          <cell r="U586">
            <v>200</v>
          </cell>
          <cell r="V586">
            <v>250</v>
          </cell>
          <cell r="W586">
            <v>300</v>
          </cell>
          <cell r="X586">
            <v>300</v>
          </cell>
          <cell r="Y586">
            <v>146</v>
          </cell>
          <cell r="Z586">
            <v>16.922999999999998</v>
          </cell>
          <cell r="AA586">
            <v>146</v>
          </cell>
          <cell r="AB586">
            <v>6.6669999999999998</v>
          </cell>
          <cell r="AC586">
            <v>42490.208333333299</v>
          </cell>
          <cell r="AD586">
            <v>42499.741177893498</v>
          </cell>
          <cell r="AE586" t="str">
            <v>Al cierre de abril, se continua el proceso de intervención a través de la medida de rehabilitación comunitaria en los 146 SRC, durante este periodo se efectúan procesos de formación comunitaria dirigidos a tejedores y tejedoras, de igual manera se ejecuta</v>
          </cell>
          <cell r="AF586">
            <v>42490.208333333299</v>
          </cell>
          <cell r="AG586">
            <v>42499.741177777803</v>
          </cell>
          <cell r="AH586" t="str">
            <v>Mario Alfonso   Pardo Pardo</v>
          </cell>
          <cell r="AI586" t="str">
            <v>mario.pardo@unidadvictimas.gov.co</v>
          </cell>
          <cell r="AJ586">
            <v>10</v>
          </cell>
          <cell r="AK586">
            <v>42520.208333333299</v>
          </cell>
          <cell r="AL586">
            <v>-23</v>
          </cell>
        </row>
        <row r="587">
          <cell r="A587">
            <v>4749</v>
          </cell>
          <cell r="B587" t="str">
            <v>Todos por un Nuevo País</v>
          </cell>
          <cell r="C587" t="str">
            <v>Seguridad, justicia y democracia para la construcción de paz</v>
          </cell>
          <cell r="D587" t="str">
            <v>Avanzar hacia la garantía del goce efectivo de derechos de las víctimas del conflicto armado en Colombia.</v>
          </cell>
          <cell r="E587" t="str">
            <v>Inclusión Social y Reconciliación</v>
          </cell>
          <cell r="F587" t="str">
            <v>Unidad de Atención y Reparación Integral a las Vic</v>
          </cell>
          <cell r="G587" t="str">
            <v>Atención y Reparación Integral a Víctimas</v>
          </cell>
          <cell r="H587">
            <v>4749</v>
          </cell>
          <cell r="I587" t="str">
            <v>Entidades territoriales cofinanciadas para la atención de comunidades étnicas, en cumplimiento de los autos diferenciales de la Sentencia T-25 de 2004</v>
          </cell>
          <cell r="J587" t="str">
            <v>Producto</v>
          </cell>
          <cell r="K587" t="str">
            <v>Sectorial</v>
          </cell>
          <cell r="L587" t="str">
            <v>SI</v>
          </cell>
          <cell r="M587" t="str">
            <v>SI</v>
          </cell>
          <cell r="N587" t="str">
            <v>NO</v>
          </cell>
          <cell r="O587" t="str">
            <v>SI</v>
          </cell>
          <cell r="P587" t="str">
            <v>Entidades Territoriales</v>
          </cell>
          <cell r="Q587" t="str">
            <v>Semestral</v>
          </cell>
          <cell r="R587" t="str">
            <v>Acumulado</v>
          </cell>
          <cell r="S587">
            <v>0</v>
          </cell>
          <cell r="T587">
            <v>2</v>
          </cell>
          <cell r="U587">
            <v>2</v>
          </cell>
          <cell r="V587">
            <v>3</v>
          </cell>
          <cell r="W587">
            <v>3</v>
          </cell>
          <cell r="X587">
            <v>10</v>
          </cell>
          <cell r="Y587">
            <v>0</v>
          </cell>
          <cell r="Z587">
            <v>0</v>
          </cell>
          <cell r="AA587">
            <v>0</v>
          </cell>
          <cell r="AB587">
            <v>0</v>
          </cell>
          <cell r="AC587">
            <v>0</v>
          </cell>
          <cell r="AD587">
            <v>0</v>
          </cell>
          <cell r="AE587" t="str">
            <v>Durante el mes de abril se evaluaron y aprobaron dos proyectos dirigidos a atender a comunidades étnicas, el primero en el distrito de Cartagena denominado: "Apoyo al proceso de rescate y reconstrucción de la identidad de los pueblos y comunidades indígen</v>
          </cell>
          <cell r="AF587">
            <v>42490.208333333299</v>
          </cell>
          <cell r="AG587">
            <v>42499.738885300903</v>
          </cell>
          <cell r="AH587" t="str">
            <v>Mario Alfonso   Pardo Pardo</v>
          </cell>
          <cell r="AI587" t="str">
            <v>mario.pardo@unidadvictimas.gov.co</v>
          </cell>
          <cell r="AJ587">
            <v>0</v>
          </cell>
          <cell r="AK587">
            <v>0</v>
          </cell>
          <cell r="AL587">
            <v>0</v>
          </cell>
        </row>
        <row r="588">
          <cell r="A588">
            <v>4750</v>
          </cell>
          <cell r="B588" t="str">
            <v>Todos por un Nuevo País</v>
          </cell>
          <cell r="C588" t="str">
            <v>Seguridad, justicia y democracia para la construcción de paz</v>
          </cell>
          <cell r="D588" t="str">
            <v>Avanzar hacia la garantía del goce efectivo de derechos de las víctimas del conflicto armado en Colombia.</v>
          </cell>
          <cell r="E588" t="str">
            <v>Inclusión Social y Reconciliación</v>
          </cell>
          <cell r="F588" t="str">
            <v>Unidad de Atención y Reparación Integral a las Vic</v>
          </cell>
          <cell r="G588" t="str">
            <v>Atención y Reparación Integral a Víctimas</v>
          </cell>
          <cell r="H588">
            <v>4750</v>
          </cell>
          <cell r="I588" t="str">
            <v>Personas víctimas que han superado la situación de vulnerabilidad causada por el desplazamiento forzado</v>
          </cell>
          <cell r="J588" t="str">
            <v>Producto</v>
          </cell>
          <cell r="K588" t="str">
            <v>Sectorial</v>
          </cell>
          <cell r="L588" t="str">
            <v>SI</v>
          </cell>
          <cell r="M588" t="str">
            <v>NO</v>
          </cell>
          <cell r="N588" t="str">
            <v>NO</v>
          </cell>
          <cell r="O588" t="str">
            <v>SI</v>
          </cell>
          <cell r="P588" t="str">
            <v>Personas Víctimas</v>
          </cell>
          <cell r="Q588" t="str">
            <v>Semestral</v>
          </cell>
          <cell r="R588" t="str">
            <v>Acumulado</v>
          </cell>
          <cell r="S588">
            <v>0</v>
          </cell>
          <cell r="T588">
            <v>30000</v>
          </cell>
          <cell r="U588">
            <v>156000</v>
          </cell>
          <cell r="V588">
            <v>156000</v>
          </cell>
          <cell r="W588">
            <v>158000</v>
          </cell>
          <cell r="X588">
            <v>500000</v>
          </cell>
          <cell r="Y588">
            <v>33496</v>
          </cell>
          <cell r="Z588">
            <v>21.47</v>
          </cell>
          <cell r="AA588">
            <v>66992</v>
          </cell>
          <cell r="AB588">
            <v>13.4</v>
          </cell>
          <cell r="AC588">
            <v>42735.208333333299</v>
          </cell>
          <cell r="AD588">
            <v>42468.633167627297</v>
          </cell>
          <cell r="AE588" t="str">
            <v>Durante lo corrido del 2016 y con corte al mes de abril, 86.911 víctimas han superado la situación de vulnerabilidad causada por el desplazamiento forzado de acuerdo a la medición de derechos.</v>
          </cell>
          <cell r="AF588">
            <v>42490.208333333299</v>
          </cell>
          <cell r="AG588">
            <v>42501.683353784698</v>
          </cell>
          <cell r="AH588" t="str">
            <v>Mario Alfonso   Pardo Pardo</v>
          </cell>
          <cell r="AI588" t="str">
            <v>mario.pardo@unidadvictimas.gov.co</v>
          </cell>
          <cell r="AJ588">
            <v>10</v>
          </cell>
          <cell r="AK588">
            <v>42916.208333333299</v>
          </cell>
          <cell r="AL588">
            <v>-418</v>
          </cell>
        </row>
        <row r="589">
          <cell r="A589">
            <v>4752</v>
          </cell>
          <cell r="B589" t="str">
            <v>Todos por un Nuevo País</v>
          </cell>
          <cell r="C589" t="str">
            <v>Seguridad, justicia y democracia para la construcción de paz</v>
          </cell>
          <cell r="D589" t="str">
            <v>Avanzar hacia la garantía del goce efectivo de derechos de las víctimas del conflicto armado en Colombia.</v>
          </cell>
          <cell r="E589" t="str">
            <v>Inclusión Social y Reconciliación</v>
          </cell>
          <cell r="F589" t="str">
            <v>Unidad de Atención y Reparación Integral a las Vic</v>
          </cell>
          <cell r="G589" t="str">
            <v>Atención y Reparación Integral a Víctimas</v>
          </cell>
          <cell r="H589">
            <v>4752</v>
          </cell>
          <cell r="I589" t="str">
            <v>Porcentaje de personas víctimas de desplazamiento forzado con carencias en subsistencia mínima que reciben atención humanitaria</v>
          </cell>
          <cell r="J589" t="str">
            <v>Producto</v>
          </cell>
          <cell r="K589" t="str">
            <v>Sectorial</v>
          </cell>
          <cell r="L589" t="str">
            <v>SI</v>
          </cell>
          <cell r="M589" t="str">
            <v>NO</v>
          </cell>
          <cell r="N589" t="str">
            <v>NO</v>
          </cell>
          <cell r="O589" t="str">
            <v>SI</v>
          </cell>
          <cell r="P589" t="str">
            <v>Porcentaje</v>
          </cell>
          <cell r="Q589" t="str">
            <v>Mensual</v>
          </cell>
          <cell r="R589" t="str">
            <v>Stock</v>
          </cell>
          <cell r="S589">
            <v>0</v>
          </cell>
          <cell r="T589">
            <v>100</v>
          </cell>
          <cell r="U589">
            <v>100</v>
          </cell>
          <cell r="V589">
            <v>100</v>
          </cell>
          <cell r="W589">
            <v>100</v>
          </cell>
          <cell r="X589">
            <v>100</v>
          </cell>
          <cell r="Y589">
            <v>83</v>
          </cell>
          <cell r="Z589">
            <v>83</v>
          </cell>
          <cell r="AA589">
            <v>83</v>
          </cell>
          <cell r="AB589">
            <v>83</v>
          </cell>
          <cell r="AC589">
            <v>42490.208333333299</v>
          </cell>
          <cell r="AD589">
            <v>42499.744687812497</v>
          </cell>
          <cell r="AE589" t="str">
            <v>Al cierre de Abril de 247.050 Hogares Viables para Giro de Atención Humanitaria (incluye:de Subsistencia Mínima 121.021 HOGARES DE REZAGO DE 2015 COLOCADO EN 2016 - 17.784 HOGARES DE RECOLOCACIONES - 1.085 HOGARES DE CARGADOS EN 2016 - 85.712 HOGARES DE H</v>
          </cell>
          <cell r="AF589">
            <v>42490.208333333299</v>
          </cell>
          <cell r="AG589">
            <v>42499.744687650498</v>
          </cell>
          <cell r="AH589" t="str">
            <v>Mario Alfonso   Pardo Pardo</v>
          </cell>
          <cell r="AI589" t="str">
            <v>mario.pardo@unidadvictimas.gov.co</v>
          </cell>
          <cell r="AJ589">
            <v>90</v>
          </cell>
          <cell r="AK589">
            <v>42520.208333333299</v>
          </cell>
          <cell r="AL589">
            <v>-103</v>
          </cell>
        </row>
        <row r="590">
          <cell r="A590">
            <v>4753</v>
          </cell>
          <cell r="B590" t="str">
            <v>Todos por un Nuevo País</v>
          </cell>
          <cell r="C590" t="str">
            <v>Seguridad, justicia y democracia para la construcción de paz</v>
          </cell>
          <cell r="D590" t="str">
            <v>Avanzar hacia la garantía del goce efectivo de derechos de las víctimas del conflicto armado en Colombia.</v>
          </cell>
          <cell r="E590" t="str">
            <v>Inclusión Social y Reconciliación</v>
          </cell>
          <cell r="F590" t="str">
            <v>Unidad de Atención y Reparación Integral a las Vic</v>
          </cell>
          <cell r="G590" t="str">
            <v>Atención y Reparación Integral a Víctimas</v>
          </cell>
          <cell r="H590">
            <v>4753</v>
          </cell>
          <cell r="I590" t="str">
            <v>Proyectos de las entidades territoriales, para la atención, asistencia y reparación integral a las víctimas, cofinanciados por el Gobierno Nacional durante el cuatrienio</v>
          </cell>
          <cell r="J590" t="str">
            <v>Producto</v>
          </cell>
          <cell r="K590" t="str">
            <v>Sectorial</v>
          </cell>
          <cell r="L590" t="str">
            <v>SI</v>
          </cell>
          <cell r="M590" t="str">
            <v>SI</v>
          </cell>
          <cell r="N590" t="str">
            <v>NO</v>
          </cell>
          <cell r="O590" t="str">
            <v>SI</v>
          </cell>
          <cell r="P590" t="str">
            <v>Proyectos</v>
          </cell>
          <cell r="Q590" t="str">
            <v>Semestral</v>
          </cell>
          <cell r="R590" t="str">
            <v>Acumulado</v>
          </cell>
          <cell r="S590">
            <v>19</v>
          </cell>
          <cell r="T590">
            <v>10</v>
          </cell>
          <cell r="U590">
            <v>15</v>
          </cell>
          <cell r="V590">
            <v>19</v>
          </cell>
          <cell r="W590">
            <v>22</v>
          </cell>
          <cell r="X590">
            <v>66</v>
          </cell>
          <cell r="Y590">
            <v>0</v>
          </cell>
          <cell r="Z590">
            <v>0</v>
          </cell>
          <cell r="AA590">
            <v>0</v>
          </cell>
          <cell r="AB590">
            <v>0</v>
          </cell>
          <cell r="AC590">
            <v>0</v>
          </cell>
          <cell r="AD590">
            <v>0</v>
          </cell>
          <cell r="AE590" t="str">
            <v>En el primer ciclo del Banco de Gestión de Proyectos de 2016, que se llevó a cabo durante los primeros días del mes de marzo, se recibieron 87 proyectos de 225 municipios de 23 departamentos por un valor total de $124.739.259.328, los cuales solicitan a l</v>
          </cell>
          <cell r="AF590">
            <v>42490.208333333299</v>
          </cell>
          <cell r="AG590">
            <v>42499.739531678199</v>
          </cell>
          <cell r="AH590" t="str">
            <v>Mario Alfonso   Pardo Pardo</v>
          </cell>
          <cell r="AI590" t="str">
            <v>mario.pardo@unidadvictimas.gov.co</v>
          </cell>
          <cell r="AJ590">
            <v>0</v>
          </cell>
          <cell r="AK590">
            <v>0</v>
          </cell>
          <cell r="AL590">
            <v>0</v>
          </cell>
        </row>
        <row r="591">
          <cell r="A591">
            <v>4760</v>
          </cell>
          <cell r="B591" t="str">
            <v>Todos por un Nuevo País</v>
          </cell>
          <cell r="C591" t="str">
            <v>Seguridad, justicia y democracia para la construcción de paz</v>
          </cell>
          <cell r="D591" t="str">
            <v>Avanzar hacia la garantía del goce efectivo de derechos de las víctimas del conflicto armado en Colombia.</v>
          </cell>
          <cell r="E591" t="str">
            <v>Inclusión Social y Reconciliación</v>
          </cell>
          <cell r="F591" t="str">
            <v>Unidad de Atención y Reparación Integral a las Vic</v>
          </cell>
          <cell r="G591" t="str">
            <v>Atención y Reparación Integral a Víctimas</v>
          </cell>
          <cell r="H591">
            <v>4760</v>
          </cell>
          <cell r="I591" t="str">
            <v>Hogares víctimas de desplazamiento forzado en proceso de retorno o reubicación, urbana o rural, con condiciones de seguridad, que han recibido acompañamiento de las entidades del SNARIV nacionales o territoriales</v>
          </cell>
          <cell r="J591" t="str">
            <v>Producto</v>
          </cell>
          <cell r="K591" t="str">
            <v>Sectorial</v>
          </cell>
          <cell r="L591" t="str">
            <v>SI</v>
          </cell>
          <cell r="M591" t="str">
            <v>SI</v>
          </cell>
          <cell r="N591" t="str">
            <v>NO</v>
          </cell>
          <cell r="O591" t="str">
            <v>SI</v>
          </cell>
          <cell r="P591" t="str">
            <v>Hogares</v>
          </cell>
          <cell r="Q591" t="str">
            <v>Mensual</v>
          </cell>
          <cell r="R591" t="str">
            <v>Acumulado</v>
          </cell>
          <cell r="S591">
            <v>24000</v>
          </cell>
          <cell r="T591">
            <v>30000</v>
          </cell>
          <cell r="U591">
            <v>50000</v>
          </cell>
          <cell r="V591">
            <v>70000</v>
          </cell>
          <cell r="W591">
            <v>80000</v>
          </cell>
          <cell r="X591">
            <v>230000</v>
          </cell>
          <cell r="Y591">
            <v>13555</v>
          </cell>
          <cell r="Z591">
            <v>27.11</v>
          </cell>
          <cell r="AA591">
            <v>42199</v>
          </cell>
          <cell r="AB591">
            <v>18.347000000000001</v>
          </cell>
          <cell r="AC591">
            <v>42490.208333333299</v>
          </cell>
          <cell r="AD591">
            <v>42501.609332638902</v>
          </cell>
          <cell r="AE591" t="str">
            <v>En Abril de 2016 se acompañaron 13,555 Hogares víctimas de desplazamiento forzado en proceso de retorno o reubicación. Esta ruta permitira avances significativos en los procesos de retorno y reubicación de acuerdo a la implementación de la ruta MAARIV (Mo</v>
          </cell>
          <cell r="AF591">
            <v>42490.208333333299</v>
          </cell>
          <cell r="AG591">
            <v>42501.609332523098</v>
          </cell>
          <cell r="AH591" t="str">
            <v>Mario Alfonso   Pardo Pardo</v>
          </cell>
          <cell r="AI591" t="str">
            <v>mario.pardo@unidadvictimas.gov.co</v>
          </cell>
          <cell r="AJ591">
            <v>10</v>
          </cell>
          <cell r="AK591">
            <v>42520.208333333299</v>
          </cell>
          <cell r="AL591">
            <v>-23</v>
          </cell>
        </row>
        <row r="592">
          <cell r="A592">
            <v>4614</v>
          </cell>
          <cell r="B592" t="str">
            <v>Todos por un Nuevo País</v>
          </cell>
          <cell r="C592" t="str">
            <v>Seguridad, justicia y democracia para la construcción de paz</v>
          </cell>
          <cell r="D592" t="str">
            <v>Avanzar hacia la garantía del goce efectivo de derechos de las víctimas del conflicto armado en Colombia.</v>
          </cell>
          <cell r="E592" t="str">
            <v>Interior</v>
          </cell>
          <cell r="F592" t="str">
            <v>MinInterior</v>
          </cell>
          <cell r="G592" t="str">
            <v>Desarrollo Organizacional e institucional para la atención de población vulnerable y/o excluida</v>
          </cell>
          <cell r="H592">
            <v>4614</v>
          </cell>
          <cell r="I592" t="str">
            <v>Entidades territoriales con niveles de coordinación avanzados para la prevención, atención, asistencia y reparación integral a las víctimas</v>
          </cell>
          <cell r="J592" t="str">
            <v>Gestión</v>
          </cell>
          <cell r="K592" t="str">
            <v>Sectorial</v>
          </cell>
          <cell r="L592" t="str">
            <v>SI</v>
          </cell>
          <cell r="M592" t="str">
            <v>SI</v>
          </cell>
          <cell r="N592" t="str">
            <v>NO</v>
          </cell>
          <cell r="O592" t="str">
            <v>SI</v>
          </cell>
          <cell r="P592" t="str">
            <v>Entidades territoriales</v>
          </cell>
          <cell r="Q592" t="str">
            <v>Mensual</v>
          </cell>
          <cell r="R592" t="str">
            <v>Acumulado</v>
          </cell>
          <cell r="S592">
            <v>0</v>
          </cell>
          <cell r="T592">
            <v>30</v>
          </cell>
          <cell r="U592">
            <v>80</v>
          </cell>
          <cell r="V592">
            <v>90</v>
          </cell>
          <cell r="W592">
            <v>100</v>
          </cell>
          <cell r="X592">
            <v>300</v>
          </cell>
          <cell r="Y592">
            <v>10</v>
          </cell>
          <cell r="Z592">
            <v>12.5</v>
          </cell>
          <cell r="AA592">
            <v>40</v>
          </cell>
          <cell r="AB592">
            <v>13.33</v>
          </cell>
          <cell r="AC592">
            <v>42460.208333333299</v>
          </cell>
          <cell r="AD592">
            <v>42468.6821815972</v>
          </cell>
          <cell r="AE592" t="str">
            <v>Para el mes de marzo, se avanzó en la construcción de lineamientos a las entidades territoriales en la formulación del Plan de Acción Territorial de Víctimas, que es el instrumento de planeación a cuatro años que contempla todas las medidas de prevención,</v>
          </cell>
          <cell r="AF592">
            <v>42460.208333333299</v>
          </cell>
          <cell r="AG592">
            <v>42468.682181446798</v>
          </cell>
          <cell r="AH592" t="str">
            <v>Jhovana Rojas</v>
          </cell>
          <cell r="AI592" t="str">
            <v>jhovana.rojas@mininterior.gov.co</v>
          </cell>
          <cell r="AJ592">
            <v>90</v>
          </cell>
          <cell r="AK592">
            <v>42490.208333333299</v>
          </cell>
          <cell r="AL592">
            <v>-73</v>
          </cell>
        </row>
        <row r="593">
          <cell r="A593">
            <v>4615</v>
          </cell>
          <cell r="B593" t="str">
            <v>Todos por un Nuevo País</v>
          </cell>
          <cell r="C593" t="str">
            <v>Seguridad, justicia y democracia para la construcción de paz</v>
          </cell>
          <cell r="D593" t="str">
            <v>Avanzar hacia la garantía del goce efectivo de derechos de las víctimas del conflicto armado en Colombia.</v>
          </cell>
          <cell r="E593" t="str">
            <v>Interior</v>
          </cell>
          <cell r="F593" t="str">
            <v>MinInterior</v>
          </cell>
          <cell r="G593" t="str">
            <v>Mejoramiento de la capacidad institucional para la Atención y Reparación Integral de las Víctimas</v>
          </cell>
          <cell r="H593">
            <v>4615</v>
          </cell>
          <cell r="I593" t="str">
            <v>Alianzas estratégicas con entidades territoriales para la superación de la situación de vulnerabilidad de las víctimas de desplazamiento forzado por la violencia y la reparación integral de las víctimas del conflicto armado</v>
          </cell>
          <cell r="J593" t="str">
            <v>Producto</v>
          </cell>
          <cell r="K593" t="str">
            <v>Sectorial</v>
          </cell>
          <cell r="L593" t="str">
            <v>SI</v>
          </cell>
          <cell r="M593" t="str">
            <v>SI</v>
          </cell>
          <cell r="N593" t="str">
            <v>NO</v>
          </cell>
          <cell r="O593" t="str">
            <v>SI</v>
          </cell>
          <cell r="P593" t="str">
            <v>Acuerdos</v>
          </cell>
          <cell r="Q593" t="str">
            <v>Mensual</v>
          </cell>
          <cell r="R593" t="str">
            <v>Acumulado</v>
          </cell>
          <cell r="S593">
            <v>0</v>
          </cell>
          <cell r="T593">
            <v>3</v>
          </cell>
          <cell r="U593">
            <v>3</v>
          </cell>
          <cell r="V593">
            <v>3</v>
          </cell>
          <cell r="W593">
            <v>3</v>
          </cell>
          <cell r="X593">
            <v>12</v>
          </cell>
          <cell r="Y593">
            <v>0</v>
          </cell>
          <cell r="Z593">
            <v>0</v>
          </cell>
          <cell r="AA593">
            <v>0</v>
          </cell>
          <cell r="AB593">
            <v>0</v>
          </cell>
          <cell r="AC593">
            <v>42429.208333333299</v>
          </cell>
          <cell r="AD593">
            <v>42468.678649386602</v>
          </cell>
          <cell r="AE593" t="str">
            <v>Para el mes de abril, se avanzó en el ajuste del documento metodológico sobre conformación de alianzas estratégicas en la política pública de víctimas. Igualmente se avanzó, en el estudio de posibles casos de intervención como son: (I) Bogotá - RAPE regió</v>
          </cell>
          <cell r="AF593">
            <v>42490.208333333299</v>
          </cell>
          <cell r="AG593">
            <v>42501.787543368097</v>
          </cell>
          <cell r="AH593" t="str">
            <v>Jhovana Rojas</v>
          </cell>
          <cell r="AI593" t="str">
            <v>jhovana.rojas@mininterior.gov.co</v>
          </cell>
          <cell r="AJ593">
            <v>0</v>
          </cell>
          <cell r="AK593">
            <v>42458.208333333299</v>
          </cell>
          <cell r="AL593">
            <v>48</v>
          </cell>
        </row>
        <row r="594">
          <cell r="A594">
            <v>4616</v>
          </cell>
          <cell r="B594" t="str">
            <v>Todos por un Nuevo País</v>
          </cell>
          <cell r="C594" t="str">
            <v>Seguridad, justicia y democracia para la construcción de paz</v>
          </cell>
          <cell r="D594" t="str">
            <v>Avanzar hacia la garantía del goce efectivo de derechos de las víctimas del conflicto armado en Colombia.</v>
          </cell>
          <cell r="E594" t="str">
            <v>Interior</v>
          </cell>
          <cell r="F594" t="str">
            <v>MinInterior</v>
          </cell>
          <cell r="G594" t="str">
            <v>Mejoramiento de la capacidad institucional para la Atención y Reparación Integral de las Víctimas</v>
          </cell>
          <cell r="H594">
            <v>4616</v>
          </cell>
          <cell r="I594" t="str">
            <v>Planes departamentales de atención y reparación integral a las víctimas aprobados que incorporan la oferta nacional</v>
          </cell>
          <cell r="J594" t="str">
            <v>Producto</v>
          </cell>
          <cell r="K594" t="str">
            <v>Sectorial</v>
          </cell>
          <cell r="L594" t="str">
            <v>SI</v>
          </cell>
          <cell r="M594" t="str">
            <v>SI</v>
          </cell>
          <cell r="N594" t="str">
            <v>NO</v>
          </cell>
          <cell r="O594" t="str">
            <v>SI</v>
          </cell>
          <cell r="P594" t="str">
            <v>Planes Departamentales de Acción Territorial</v>
          </cell>
          <cell r="Q594" t="str">
            <v>Mensual</v>
          </cell>
          <cell r="R594" t="str">
            <v>Acumulado</v>
          </cell>
          <cell r="S594">
            <v>0</v>
          </cell>
          <cell r="T594">
            <v>0</v>
          </cell>
          <cell r="U594">
            <v>6</v>
          </cell>
          <cell r="V594">
            <v>5</v>
          </cell>
          <cell r="W594">
            <v>5</v>
          </cell>
          <cell r="X594">
            <v>16</v>
          </cell>
          <cell r="Y594">
            <v>0</v>
          </cell>
          <cell r="Z594">
            <v>0</v>
          </cell>
          <cell r="AA594">
            <v>0</v>
          </cell>
          <cell r="AB594">
            <v>0</v>
          </cell>
          <cell r="AC594">
            <v>42429.208333333299</v>
          </cell>
          <cell r="AD594">
            <v>42468.6782185185</v>
          </cell>
          <cell r="AE594" t="str">
            <v>Para el mes de marzo, se avanzó en el diseño de guías y lineamientos para las gobernaciones sobre la construcción de los Planes de Acción Territorial de Víctimas que incorporen la oferta sobre las medidas de prevención, atención, asistencia y reparación a</v>
          </cell>
          <cell r="AF594">
            <v>42460.208333333299</v>
          </cell>
          <cell r="AG594">
            <v>42468.678218402798</v>
          </cell>
          <cell r="AH594" t="str">
            <v>Jhovana Rojas</v>
          </cell>
          <cell r="AI594" t="str">
            <v>jhovana.rojas@mininterior.gov.co</v>
          </cell>
          <cell r="AJ594">
            <v>30</v>
          </cell>
          <cell r="AK594">
            <v>42458.208333333299</v>
          </cell>
          <cell r="AL594">
            <v>18</v>
          </cell>
        </row>
        <row r="595">
          <cell r="A595">
            <v>5416</v>
          </cell>
          <cell r="B595" t="str">
            <v>Todos por un Nuevo País</v>
          </cell>
          <cell r="C595" t="str">
            <v>Seguridad, justicia y democracia para la construcción de paz</v>
          </cell>
          <cell r="D595" t="str">
            <v>Fortalecer y articular los mecanismos de transición hacia la paz</v>
          </cell>
          <cell r="E595" t="str">
            <v>Inclusión Social y Reconciliación</v>
          </cell>
          <cell r="F595" t="str">
            <v>Centro de Memoria Histórica</v>
          </cell>
          <cell r="G595" t="str">
            <v>Grupos Étnicos - Inclusión Social</v>
          </cell>
          <cell r="H595">
            <v>5416</v>
          </cell>
          <cell r="I595" t="str">
            <v>Observatorios de pensamiento apoyados en su diseño y articulación efectiva al Museo Nacional de Memoria</v>
          </cell>
          <cell r="J595" t="str">
            <v>Gestión</v>
          </cell>
          <cell r="K595" t="str">
            <v>Mixto</v>
          </cell>
          <cell r="L595" t="str">
            <v>SI</v>
          </cell>
          <cell r="M595" t="str">
            <v>SI</v>
          </cell>
          <cell r="N595" t="str">
            <v>NO</v>
          </cell>
          <cell r="O595" t="str">
            <v>SI</v>
          </cell>
          <cell r="P595" t="str">
            <v>Porcentaje</v>
          </cell>
          <cell r="Q595" t="str">
            <v>Anual</v>
          </cell>
          <cell r="R595" t="str">
            <v>Flujo</v>
          </cell>
          <cell r="S595">
            <v>0</v>
          </cell>
          <cell r="T595">
            <v>0</v>
          </cell>
          <cell r="U595">
            <v>100</v>
          </cell>
          <cell r="V595">
            <v>100</v>
          </cell>
          <cell r="W595">
            <v>100</v>
          </cell>
          <cell r="X595">
            <v>100</v>
          </cell>
          <cell r="Y595">
            <v>0</v>
          </cell>
          <cell r="Z595">
            <v>0</v>
          </cell>
          <cell r="AA595">
            <v>0</v>
          </cell>
          <cell r="AB595">
            <v>0</v>
          </cell>
          <cell r="AC595">
            <v>0</v>
          </cell>
          <cell r="AD595">
            <v>0</v>
          </cell>
          <cell r="AE595">
            <v>0</v>
          </cell>
          <cell r="AF595">
            <v>0</v>
          </cell>
          <cell r="AG595">
            <v>0</v>
          </cell>
          <cell r="AH595" t="str">
            <v>Patrick Morales</v>
          </cell>
          <cell r="AI595" t="str">
            <v>patrick.morales@centrodememoriahistorica.gov.co</v>
          </cell>
          <cell r="AJ595">
            <v>0</v>
          </cell>
          <cell r="AK595">
            <v>0</v>
          </cell>
          <cell r="AL595">
            <v>0</v>
          </cell>
        </row>
        <row r="596">
          <cell r="A596">
            <v>5419</v>
          </cell>
          <cell r="B596" t="str">
            <v>Todos por un Nuevo País</v>
          </cell>
          <cell r="C596" t="str">
            <v>Seguridad, justicia y democracia para la construcción de paz</v>
          </cell>
          <cell r="D596" t="str">
            <v>Fortalecer y articular los mecanismos de transición hacia la paz</v>
          </cell>
          <cell r="E596" t="str">
            <v>Inclusión Social y Reconciliación</v>
          </cell>
          <cell r="F596" t="str">
            <v>Centro de Memoria Histórica</v>
          </cell>
          <cell r="G596" t="str">
            <v>Grupos Étnicos - Inclusión Social</v>
          </cell>
          <cell r="H596">
            <v>5419</v>
          </cell>
          <cell r="I596" t="str">
            <v>Programas de reconstrucción fortalecimiento y revitalización de memoria histórica de los Pueblos Indígenas de Colombia</v>
          </cell>
          <cell r="J596" t="str">
            <v>Producto</v>
          </cell>
          <cell r="K596" t="str">
            <v>Mixto</v>
          </cell>
          <cell r="L596" t="str">
            <v>SI</v>
          </cell>
          <cell r="M596" t="str">
            <v>SI</v>
          </cell>
          <cell r="N596" t="str">
            <v>NO</v>
          </cell>
          <cell r="O596" t="str">
            <v>SI</v>
          </cell>
          <cell r="P596" t="str">
            <v>Porcentaje</v>
          </cell>
          <cell r="Q596" t="str">
            <v>Anual</v>
          </cell>
          <cell r="R596" t="str">
            <v>Flujo</v>
          </cell>
          <cell r="S596">
            <v>0</v>
          </cell>
          <cell r="T596">
            <v>0</v>
          </cell>
          <cell r="U596">
            <v>100</v>
          </cell>
          <cell r="V596">
            <v>100</v>
          </cell>
          <cell r="W596">
            <v>100</v>
          </cell>
          <cell r="X596">
            <v>100</v>
          </cell>
          <cell r="Y596">
            <v>0</v>
          </cell>
          <cell r="Z596">
            <v>0</v>
          </cell>
          <cell r="AA596">
            <v>0</v>
          </cell>
          <cell r="AB596">
            <v>0</v>
          </cell>
          <cell r="AC596">
            <v>0</v>
          </cell>
          <cell r="AD596">
            <v>0</v>
          </cell>
          <cell r="AE596">
            <v>0</v>
          </cell>
          <cell r="AF596">
            <v>0</v>
          </cell>
          <cell r="AG596">
            <v>0</v>
          </cell>
          <cell r="AH596" t="str">
            <v>Patrick Morales</v>
          </cell>
          <cell r="AI596" t="str">
            <v>patrick.morales@centrodememoriahistorica.gov.co</v>
          </cell>
          <cell r="AJ596">
            <v>0</v>
          </cell>
          <cell r="AK596">
            <v>0</v>
          </cell>
          <cell r="AL596">
            <v>0</v>
          </cell>
        </row>
        <row r="597">
          <cell r="A597">
            <v>5420</v>
          </cell>
          <cell r="B597" t="str">
            <v>Todos por un Nuevo País</v>
          </cell>
          <cell r="C597" t="str">
            <v>Seguridad, justicia y democracia para la construcción de paz</v>
          </cell>
          <cell r="D597" t="str">
            <v>Fortalecer y articular los mecanismos de transición hacia la paz</v>
          </cell>
          <cell r="E597" t="str">
            <v>Inclusión Social y Reconciliación</v>
          </cell>
          <cell r="F597" t="str">
            <v>Centro de Memoria Histórica</v>
          </cell>
          <cell r="G597" t="str">
            <v>Grupos Étnicos - Inclusión Social</v>
          </cell>
          <cell r="H597">
            <v>5420</v>
          </cell>
          <cell r="I597" t="str">
            <v>Escenarios apoyados técnica y financieramente que garanticen la participación de los Pueblos Indígenas en el Museo Nacional de Memoria y en el Archivo de DDHH</v>
          </cell>
          <cell r="J597" t="str">
            <v>Producto</v>
          </cell>
          <cell r="K597" t="str">
            <v>Mixto</v>
          </cell>
          <cell r="L597" t="str">
            <v>SI</v>
          </cell>
          <cell r="M597" t="str">
            <v>SI</v>
          </cell>
          <cell r="N597" t="str">
            <v>NO</v>
          </cell>
          <cell r="O597" t="str">
            <v>SI</v>
          </cell>
          <cell r="P597" t="str">
            <v>Porcentaje</v>
          </cell>
          <cell r="Q597" t="str">
            <v>Anual</v>
          </cell>
          <cell r="R597" t="str">
            <v>Flujo</v>
          </cell>
          <cell r="S597">
            <v>0</v>
          </cell>
          <cell r="T597">
            <v>0</v>
          </cell>
          <cell r="U597">
            <v>100</v>
          </cell>
          <cell r="V597">
            <v>100</v>
          </cell>
          <cell r="W597">
            <v>100</v>
          </cell>
          <cell r="X597">
            <v>100</v>
          </cell>
          <cell r="Y597">
            <v>0</v>
          </cell>
          <cell r="Z597">
            <v>0</v>
          </cell>
          <cell r="AA597">
            <v>0</v>
          </cell>
          <cell r="AB597">
            <v>0</v>
          </cell>
          <cell r="AC597">
            <v>0</v>
          </cell>
          <cell r="AD597">
            <v>0</v>
          </cell>
          <cell r="AE597">
            <v>0</v>
          </cell>
          <cell r="AF597">
            <v>0</v>
          </cell>
          <cell r="AG597">
            <v>0</v>
          </cell>
          <cell r="AH597" t="str">
            <v>Patrick Morales</v>
          </cell>
          <cell r="AI597" t="str">
            <v>patrick.morales@centrodememoriahistorica.gov.co</v>
          </cell>
          <cell r="AJ597">
            <v>0</v>
          </cell>
          <cell r="AK597">
            <v>0</v>
          </cell>
          <cell r="AL597">
            <v>0</v>
          </cell>
        </row>
        <row r="598">
          <cell r="A598">
            <v>5325</v>
          </cell>
          <cell r="B598" t="str">
            <v>Todos por un Nuevo País</v>
          </cell>
          <cell r="C598" t="str">
            <v>Seguridad, justicia y democracia para la construcción de paz</v>
          </cell>
          <cell r="D598" t="str">
            <v>Fortalecer y articular los mecanismos de transición hacia la paz</v>
          </cell>
          <cell r="E598" t="str">
            <v>Inclusión Social y Reconciliación</v>
          </cell>
          <cell r="F598" t="str">
            <v>ICBF</v>
          </cell>
          <cell r="G598" t="str">
            <v>Grupos Étnicos - Inclusión Social</v>
          </cell>
          <cell r="H598">
            <v>5325</v>
          </cell>
          <cell r="I598" t="str">
            <v>Número de comunidades indígenas participando en el diseño e implementación del programa para la recuperación de la armonía a traves  del retorno digno y con garantía de derechos a niños, niñas y  adolescentes desvinculados de actores armados.</v>
          </cell>
          <cell r="J598" t="str">
            <v>Producto</v>
          </cell>
          <cell r="K598" t="str">
            <v>Sectorial</v>
          </cell>
          <cell r="L598" t="str">
            <v>NO</v>
          </cell>
          <cell r="M598" t="str">
            <v>NO</v>
          </cell>
          <cell r="N598" t="str">
            <v>SI</v>
          </cell>
          <cell r="O598" t="str">
            <v>SI</v>
          </cell>
          <cell r="P598" t="str">
            <v>Comunidades</v>
          </cell>
          <cell r="Q598" t="str">
            <v>Semestral</v>
          </cell>
          <cell r="R598" t="str">
            <v>Capacidad</v>
          </cell>
          <cell r="S598">
            <v>0</v>
          </cell>
          <cell r="T598">
            <v>1</v>
          </cell>
          <cell r="U598">
            <v>4</v>
          </cell>
          <cell r="V598">
            <v>10</v>
          </cell>
          <cell r="W598">
            <v>20</v>
          </cell>
          <cell r="X598">
            <v>20</v>
          </cell>
          <cell r="Y598">
            <v>0</v>
          </cell>
          <cell r="Z598">
            <v>0</v>
          </cell>
          <cell r="AA598">
            <v>0</v>
          </cell>
          <cell r="AB598">
            <v>0</v>
          </cell>
          <cell r="AC598">
            <v>0</v>
          </cell>
          <cell r="AD598">
            <v>0</v>
          </cell>
          <cell r="AE598">
            <v>0</v>
          </cell>
          <cell r="AF598">
            <v>0</v>
          </cell>
          <cell r="AG598">
            <v>0</v>
          </cell>
          <cell r="AH598" t="str">
            <v>Ana María Fergusson</v>
          </cell>
          <cell r="AI598" t="str">
            <v>Ana.Fergusson@icbf.gov.co</v>
          </cell>
          <cell r="AJ598">
            <v>45</v>
          </cell>
          <cell r="AK598">
            <v>0</v>
          </cell>
          <cell r="AL598">
            <v>0</v>
          </cell>
        </row>
        <row r="599">
          <cell r="A599">
            <v>5330</v>
          </cell>
          <cell r="B599" t="str">
            <v>Todos por un Nuevo País</v>
          </cell>
          <cell r="C599" t="str">
            <v>Seguridad, justicia y democracia para la construcción de paz</v>
          </cell>
          <cell r="D599" t="str">
            <v>Fortalecer y articular los mecanismos de transición hacia la paz</v>
          </cell>
          <cell r="E599" t="str">
            <v>Inclusión Social y Reconciliación</v>
          </cell>
          <cell r="F599" t="str">
            <v>Prosperidad Social</v>
          </cell>
          <cell r="G599" t="str">
            <v>Grupos Étnicos - Inclusión Social</v>
          </cell>
          <cell r="H599">
            <v>5330</v>
          </cell>
          <cell r="I599" t="str">
            <v>Familias Indígenas beneficiadas con proyectos comunitarios de seguridad alimentaria, productivos y de gestión territorial.</v>
          </cell>
          <cell r="J599" t="str">
            <v>Producto</v>
          </cell>
          <cell r="K599" t="str">
            <v>Sectorial</v>
          </cell>
          <cell r="L599" t="str">
            <v>NO</v>
          </cell>
          <cell r="M599" t="str">
            <v>NO</v>
          </cell>
          <cell r="N599" t="str">
            <v>SI</v>
          </cell>
          <cell r="O599" t="str">
            <v>SI</v>
          </cell>
          <cell r="P599" t="str">
            <v>familias indígenas</v>
          </cell>
          <cell r="Q599" t="str">
            <v>Anual</v>
          </cell>
          <cell r="R599" t="str">
            <v>Acumulado</v>
          </cell>
          <cell r="S599">
            <v>10000</v>
          </cell>
          <cell r="T599">
            <v>11545</v>
          </cell>
          <cell r="U599">
            <v>0</v>
          </cell>
          <cell r="V599">
            <v>5000</v>
          </cell>
          <cell r="W599">
            <v>0</v>
          </cell>
          <cell r="X599">
            <v>16545</v>
          </cell>
          <cell r="Y599">
            <v>0</v>
          </cell>
          <cell r="Z599">
            <v>0</v>
          </cell>
          <cell r="AA599">
            <v>0</v>
          </cell>
          <cell r="AB599">
            <v>0</v>
          </cell>
          <cell r="AC599">
            <v>0</v>
          </cell>
          <cell r="AD599">
            <v>0</v>
          </cell>
          <cell r="AE599" t="str">
            <v>Hogares con planes de seguridad alimentaria con entregas realizadas de herramientas, semillas, insumos y animales, en proceso de implementación</v>
          </cell>
          <cell r="AF599">
            <v>42490.208333333299</v>
          </cell>
          <cell r="AG599">
            <v>42501.648934108802</v>
          </cell>
          <cell r="AH599" t="str">
            <v>Sergio Barraza</v>
          </cell>
          <cell r="AI599" t="str">
            <v>sergio.Barraza@prosperidadsocial.gov.co</v>
          </cell>
          <cell r="AJ599">
            <v>30</v>
          </cell>
          <cell r="AK599">
            <v>0</v>
          </cell>
          <cell r="AL599">
            <v>0</v>
          </cell>
        </row>
        <row r="600">
          <cell r="A600">
            <v>4773</v>
          </cell>
          <cell r="B600" t="str">
            <v>Todos por un Nuevo País</v>
          </cell>
          <cell r="C600" t="str">
            <v>Seguridad, justicia y democracia para la construcción de paz</v>
          </cell>
          <cell r="D600" t="str">
            <v>Fortalecer y articular los mecanismos de transición hacia la paz</v>
          </cell>
          <cell r="E600" t="str">
            <v>Inclusión Social y Reconciliación</v>
          </cell>
          <cell r="F600" t="str">
            <v>Prosperidad Social</v>
          </cell>
          <cell r="G600" t="str">
            <v>Promoción de la participación social y política de la ciudadanía desde el sector Inclusión Social</v>
          </cell>
          <cell r="H600">
            <v>4773</v>
          </cell>
          <cell r="I600" t="str">
            <v>Municipios con condiciones para la integración comunitaria</v>
          </cell>
          <cell r="J600" t="str">
            <v>Producto</v>
          </cell>
          <cell r="K600" t="str">
            <v>Sectorial</v>
          </cell>
          <cell r="L600" t="str">
            <v>SI</v>
          </cell>
          <cell r="M600" t="str">
            <v>SI</v>
          </cell>
          <cell r="N600" t="str">
            <v>NO</v>
          </cell>
          <cell r="O600" t="str">
            <v>SI</v>
          </cell>
          <cell r="P600" t="str">
            <v>Municipios</v>
          </cell>
          <cell r="Q600" t="str">
            <v>Anual</v>
          </cell>
          <cell r="R600" t="str">
            <v>Capacidad</v>
          </cell>
          <cell r="S600">
            <v>0</v>
          </cell>
          <cell r="T600">
            <v>15</v>
          </cell>
          <cell r="U600">
            <v>22</v>
          </cell>
          <cell r="V600">
            <v>30</v>
          </cell>
          <cell r="W600">
            <v>45</v>
          </cell>
          <cell r="X600">
            <v>45</v>
          </cell>
          <cell r="Y600">
            <v>0</v>
          </cell>
          <cell r="Z600">
            <v>0</v>
          </cell>
          <cell r="AA600">
            <v>0</v>
          </cell>
          <cell r="AB600">
            <v>0</v>
          </cell>
          <cell r="AC600">
            <v>0</v>
          </cell>
          <cell r="AD600">
            <v>0</v>
          </cell>
          <cell r="AE600">
            <v>0</v>
          </cell>
          <cell r="AF600">
            <v>0</v>
          </cell>
          <cell r="AG600">
            <v>0</v>
          </cell>
          <cell r="AH600" t="str">
            <v>Marilyn Jímenez Chaves</v>
          </cell>
          <cell r="AI600" t="str">
            <v>marilyn.jimenez@dps.gov.co</v>
          </cell>
          <cell r="AJ600">
            <v>0</v>
          </cell>
          <cell r="AK600">
            <v>0</v>
          </cell>
          <cell r="AL600">
            <v>0</v>
          </cell>
        </row>
        <row r="601">
          <cell r="A601">
            <v>4335</v>
          </cell>
          <cell r="B601" t="str">
            <v>Todos por un Nuevo País</v>
          </cell>
          <cell r="C601" t="str">
            <v>Seguridad, justicia y democracia para la construcción de paz</v>
          </cell>
          <cell r="D601" t="str">
            <v>Fortalecer y articular los mecanismos de transición hacia la paz</v>
          </cell>
          <cell r="E601" t="str">
            <v>Inclusión Social y Reconciliación</v>
          </cell>
          <cell r="F601" t="str">
            <v>Unidad Administrtiva Epecial para la Consolidación</v>
          </cell>
          <cell r="G601" t="str">
            <v>Consolidación y reconstrucción territorial desde el sector Inclusión Social</v>
          </cell>
          <cell r="H601">
            <v>4335</v>
          </cell>
          <cell r="I601" t="str">
            <v>Organizaciones sociales y comunitarias vinculadas a procesos socio-económicos impulsados por el Estado</v>
          </cell>
          <cell r="J601" t="str">
            <v>Producto</v>
          </cell>
          <cell r="K601" t="str">
            <v>Sectorial</v>
          </cell>
          <cell r="L601" t="str">
            <v>SI</v>
          </cell>
          <cell r="M601" t="str">
            <v>SI</v>
          </cell>
          <cell r="N601" t="str">
            <v>NO</v>
          </cell>
          <cell r="O601" t="str">
            <v>SI</v>
          </cell>
          <cell r="P601" t="str">
            <v>Organizaciones</v>
          </cell>
          <cell r="Q601" t="str">
            <v>Bimestral</v>
          </cell>
          <cell r="R601" t="str">
            <v>Acumulado</v>
          </cell>
          <cell r="S601">
            <v>271</v>
          </cell>
          <cell r="T601">
            <v>30</v>
          </cell>
          <cell r="U601">
            <v>50</v>
          </cell>
          <cell r="V601">
            <v>60</v>
          </cell>
          <cell r="W601">
            <v>60</v>
          </cell>
          <cell r="X601">
            <v>200</v>
          </cell>
          <cell r="Y601">
            <v>79</v>
          </cell>
          <cell r="Z601">
            <v>100</v>
          </cell>
          <cell r="AA601">
            <v>300</v>
          </cell>
          <cell r="AB601">
            <v>100</v>
          </cell>
          <cell r="AC601">
            <v>42490.208333333299</v>
          </cell>
          <cell r="AD601">
            <v>42501.605164583299</v>
          </cell>
          <cell r="AE601" t="str">
            <v xml:space="preserve">Se han vinculado 79 organizaciones sociales y comunitarias a procesos de fortalecimiento mediante la implementación de los proyectos y el fortalecimiento psicosocial. </v>
          </cell>
          <cell r="AF601">
            <v>42490.208333333299</v>
          </cell>
          <cell r="AG601">
            <v>42501.605164432898</v>
          </cell>
          <cell r="AH601" t="str">
            <v>Jose Diego Henao</v>
          </cell>
          <cell r="AI601" t="str">
            <v>jose.henao@consolidacion.gov.co</v>
          </cell>
          <cell r="AJ601">
            <v>15</v>
          </cell>
          <cell r="AK601">
            <v>42551.208333333299</v>
          </cell>
          <cell r="AL601">
            <v>-58</v>
          </cell>
        </row>
        <row r="602">
          <cell r="A602">
            <v>4336</v>
          </cell>
          <cell r="B602" t="str">
            <v>Todos por un Nuevo País</v>
          </cell>
          <cell r="C602" t="str">
            <v>Seguridad, justicia y democracia para la construcción de paz</v>
          </cell>
          <cell r="D602" t="str">
            <v>Fortalecer y articular los mecanismos de transición hacia la paz</v>
          </cell>
          <cell r="E602" t="str">
            <v>Inclusión Social y Reconciliación</v>
          </cell>
          <cell r="F602" t="str">
            <v>Unidad Administrtiva Epecial para la Consolidación</v>
          </cell>
          <cell r="G602" t="str">
            <v>Consolidación y reconstrucción territorial desde el sector Inclusión Social</v>
          </cell>
          <cell r="H602">
            <v>4336</v>
          </cell>
          <cell r="I602" t="str">
            <v>Territorios intervenidos con los programas de generación de confianza</v>
          </cell>
          <cell r="J602" t="str">
            <v>Producto</v>
          </cell>
          <cell r="K602" t="str">
            <v>Sectorial</v>
          </cell>
          <cell r="L602" t="str">
            <v>SI</v>
          </cell>
          <cell r="M602" t="str">
            <v>SI</v>
          </cell>
          <cell r="N602" t="str">
            <v>NO</v>
          </cell>
          <cell r="O602" t="str">
            <v>SI</v>
          </cell>
          <cell r="P602" t="str">
            <v>Territorios</v>
          </cell>
          <cell r="Q602" t="str">
            <v>Mensual</v>
          </cell>
          <cell r="R602" t="str">
            <v>Acumulado</v>
          </cell>
          <cell r="S602">
            <v>630</v>
          </cell>
          <cell r="T602">
            <v>200</v>
          </cell>
          <cell r="U602">
            <v>320</v>
          </cell>
          <cell r="V602">
            <v>320</v>
          </cell>
          <cell r="W602">
            <v>197</v>
          </cell>
          <cell r="X602">
            <v>1037</v>
          </cell>
          <cell r="Y602">
            <v>159</v>
          </cell>
          <cell r="Z602">
            <v>49.688000000000002</v>
          </cell>
          <cell r="AA602">
            <v>708</v>
          </cell>
          <cell r="AB602">
            <v>68.274000000000001</v>
          </cell>
          <cell r="AC602">
            <v>42490.208333333299</v>
          </cell>
          <cell r="AD602">
            <v>42501.605436192098</v>
          </cell>
          <cell r="AE602" t="str">
            <v>A 30 de abril de 2016 se ha avanzado en la intervención 159 territorios mediante la ejecución de proyectos de la estrategia de generación de confianza.</v>
          </cell>
          <cell r="AF602">
            <v>42490.208333333299</v>
          </cell>
          <cell r="AG602">
            <v>42501.605436030099</v>
          </cell>
          <cell r="AH602" t="str">
            <v>Jose Diego Henao</v>
          </cell>
          <cell r="AI602" t="str">
            <v>jose.henao@consolidacion.gov.co</v>
          </cell>
          <cell r="AJ602">
            <v>0</v>
          </cell>
          <cell r="AK602">
            <v>42520.208333333299</v>
          </cell>
          <cell r="AL602">
            <v>-13</v>
          </cell>
        </row>
        <row r="603">
          <cell r="A603">
            <v>4337</v>
          </cell>
          <cell r="B603" t="str">
            <v>Todos por un Nuevo País</v>
          </cell>
          <cell r="C603" t="str">
            <v>Seguridad, justicia y democracia para la construcción de paz</v>
          </cell>
          <cell r="D603" t="str">
            <v>Fortalecer y articular los mecanismos de transición hacia la paz</v>
          </cell>
          <cell r="E603" t="str">
            <v>Inclusión Social y Reconciliación</v>
          </cell>
          <cell r="F603" t="str">
            <v>Unidad Administrtiva Epecial para la Consolidación</v>
          </cell>
          <cell r="G603" t="str">
            <v>Consolidación y reconstrucción territorial desde el sector Inclusión Social</v>
          </cell>
          <cell r="H603">
            <v>4337</v>
          </cell>
          <cell r="I603" t="str">
            <v>Proyectos estratégicos con financiación para el avance de la política en los territorios</v>
          </cell>
          <cell r="J603" t="str">
            <v>Producto</v>
          </cell>
          <cell r="K603" t="str">
            <v>Sectorial</v>
          </cell>
          <cell r="L603" t="str">
            <v>SI</v>
          </cell>
          <cell r="M603" t="str">
            <v>SI</v>
          </cell>
          <cell r="N603" t="str">
            <v>NO</v>
          </cell>
          <cell r="O603" t="str">
            <v>SI</v>
          </cell>
          <cell r="P603" t="str">
            <v>Proyectos</v>
          </cell>
          <cell r="Q603" t="str">
            <v>Trimestral</v>
          </cell>
          <cell r="R603" t="str">
            <v>Acumulado</v>
          </cell>
          <cell r="S603">
            <v>1594</v>
          </cell>
          <cell r="T603">
            <v>100</v>
          </cell>
          <cell r="U603">
            <v>250</v>
          </cell>
          <cell r="V603">
            <v>250</v>
          </cell>
          <cell r="W603">
            <v>200</v>
          </cell>
          <cell r="X603">
            <v>800</v>
          </cell>
          <cell r="Y603">
            <v>269</v>
          </cell>
          <cell r="Z603">
            <v>100</v>
          </cell>
          <cell r="AA603">
            <v>489</v>
          </cell>
          <cell r="AB603">
            <v>61.13</v>
          </cell>
          <cell r="AC603">
            <v>42460.208333333299</v>
          </cell>
          <cell r="AD603">
            <v>42468.635557175898</v>
          </cell>
          <cell r="AE603" t="str">
            <v>Durante el mes de abril no se reportan avances en los proyectos estratégicos, debido a que la entidad se encuentra en un periodo de transición y un replanteamiento de la intervención en territorio de acuerdo al Decreto 2559. Se está definiendo la nueva fo</v>
          </cell>
          <cell r="AF603">
            <v>42490.208333333299</v>
          </cell>
          <cell r="AG603">
            <v>42501.654346296302</v>
          </cell>
          <cell r="AH603" t="str">
            <v>Valeria Saldarriaga</v>
          </cell>
          <cell r="AI603" t="str">
            <v>valeria.saldarriaga@consolidacion.gov.co</v>
          </cell>
          <cell r="AJ603">
            <v>30</v>
          </cell>
          <cell r="AK603">
            <v>42551.208333333299</v>
          </cell>
          <cell r="AL603">
            <v>-73</v>
          </cell>
        </row>
        <row r="604">
          <cell r="A604">
            <v>4340</v>
          </cell>
          <cell r="B604" t="str">
            <v>Todos por un Nuevo País</v>
          </cell>
          <cell r="C604" t="str">
            <v>Seguridad, justicia y democracia para la construcción de paz</v>
          </cell>
          <cell r="D604" t="str">
            <v>Fortalecer y articular los mecanismos de transición hacia la paz</v>
          </cell>
          <cell r="E604" t="str">
            <v>Inclusión Social y Reconciliación</v>
          </cell>
          <cell r="F604" t="str">
            <v>Unidad Administrtiva Epecial para la Consolidación</v>
          </cell>
          <cell r="G604" t="str">
            <v>Consolidación y reconstrucción territorial desde el sector Inclusión Social</v>
          </cell>
          <cell r="H604">
            <v>4340</v>
          </cell>
          <cell r="I604" t="str">
            <v>Hectáreas de cultivos ilícitos erradicadas por los Grupos Móviles de Erradicación</v>
          </cell>
          <cell r="J604" t="str">
            <v>Producto</v>
          </cell>
          <cell r="K604" t="str">
            <v>Sectorial</v>
          </cell>
          <cell r="L604" t="str">
            <v>SI</v>
          </cell>
          <cell r="M604" t="str">
            <v>SI</v>
          </cell>
          <cell r="N604" t="str">
            <v>NO</v>
          </cell>
          <cell r="O604" t="str">
            <v>SI</v>
          </cell>
          <cell r="P604" t="str">
            <v>Hectáreas</v>
          </cell>
          <cell r="Q604" t="str">
            <v>Mensual</v>
          </cell>
          <cell r="R604" t="str">
            <v>Acumulado</v>
          </cell>
          <cell r="S604">
            <v>60185</v>
          </cell>
          <cell r="T604">
            <v>7000</v>
          </cell>
          <cell r="U604">
            <v>5250</v>
          </cell>
          <cell r="V604">
            <v>3500</v>
          </cell>
          <cell r="W604">
            <v>5250</v>
          </cell>
          <cell r="X604">
            <v>21000</v>
          </cell>
          <cell r="Y604">
            <v>0</v>
          </cell>
          <cell r="Z604">
            <v>0</v>
          </cell>
          <cell r="AA604">
            <v>0</v>
          </cell>
          <cell r="AB604">
            <v>0</v>
          </cell>
          <cell r="AC604">
            <v>0</v>
          </cell>
          <cell r="AD604">
            <v>0</v>
          </cell>
          <cell r="AE604" t="str">
            <v>Se encuentra en curso la segunda fase de erradicación, para un total de 1197.40 hectareas erradicadas por los GME, que corresponden a la I fase y a la II que se encuentra activa, esta informacion es preliminar hasta que las bitácoras de campo y la informa</v>
          </cell>
          <cell r="AF604">
            <v>42490.208333333299</v>
          </cell>
          <cell r="AG604">
            <v>42495.817097650499</v>
          </cell>
          <cell r="AH604" t="str">
            <v>Jairo Cabrera</v>
          </cell>
          <cell r="AI604" t="str">
            <v>jairoe.cabrera@consolidacion.gov.co</v>
          </cell>
          <cell r="AJ604">
            <v>0</v>
          </cell>
          <cell r="AK604">
            <v>0</v>
          </cell>
          <cell r="AL604">
            <v>0</v>
          </cell>
        </row>
        <row r="605">
          <cell r="A605">
            <v>5333</v>
          </cell>
          <cell r="B605" t="str">
            <v>Todos por un Nuevo País</v>
          </cell>
          <cell r="C605" t="str">
            <v>Seguridad, justicia y democracia para la construcción de paz</v>
          </cell>
          <cell r="D605" t="str">
            <v>Fortalecer y articular los mecanismos de transición hacia la paz</v>
          </cell>
          <cell r="E605" t="str">
            <v>Inclusión Social y Reconciliación</v>
          </cell>
          <cell r="F605" t="str">
            <v>Unidad de Atención y Reparación Integral a las Vic</v>
          </cell>
          <cell r="G605" t="str">
            <v>Grupos Étnicos - Inclusión Social</v>
          </cell>
          <cell r="H605">
            <v>5333</v>
          </cell>
          <cell r="I605" t="str">
            <v>Sujetos de reparación colectiva indígena que cuentan con consulta previa y han sido indemnizados</v>
          </cell>
          <cell r="J605" t="str">
            <v>Producto</v>
          </cell>
          <cell r="K605" t="str">
            <v>Sectorial</v>
          </cell>
          <cell r="L605" t="str">
            <v>NO</v>
          </cell>
          <cell r="M605" t="str">
            <v>NO</v>
          </cell>
          <cell r="N605" t="str">
            <v>SI</v>
          </cell>
          <cell r="O605" t="str">
            <v>SI</v>
          </cell>
          <cell r="P605" t="str">
            <v>Sujetos de reparación colectiva indígena</v>
          </cell>
          <cell r="Q605" t="str">
            <v>Trimestral</v>
          </cell>
          <cell r="R605" t="str">
            <v>Acumulado</v>
          </cell>
          <cell r="S605">
            <v>0</v>
          </cell>
          <cell r="T605">
            <v>2</v>
          </cell>
          <cell r="U605">
            <v>2</v>
          </cell>
          <cell r="V605">
            <v>8</v>
          </cell>
          <cell r="W605">
            <v>23</v>
          </cell>
          <cell r="X605">
            <v>35</v>
          </cell>
          <cell r="Y605">
            <v>0</v>
          </cell>
          <cell r="Z605">
            <v>0</v>
          </cell>
          <cell r="AA605">
            <v>0</v>
          </cell>
          <cell r="AB605">
            <v>0</v>
          </cell>
          <cell r="AC605">
            <v>42460.208333333299</v>
          </cell>
          <cell r="AD605">
            <v>42500.6201914005</v>
          </cell>
          <cell r="AE605" t="str">
            <v>Durante este periodo el acto administrativo que contienen los lineamientos para realizar el pago de la indemnización económica dirigida a sujetos étnicos que cuentan con PIRC protocolizado se encuentra en revisión por parte de la OAJ de la Unidad, una vez</v>
          </cell>
          <cell r="AF605">
            <v>42490.208333333299</v>
          </cell>
          <cell r="AG605">
            <v>42500.637530752298</v>
          </cell>
          <cell r="AH605" t="str">
            <v>Carolina Albornoz</v>
          </cell>
          <cell r="AI605" t="str">
            <v>carolina.albornoz@unidadvictimas.gov.co</v>
          </cell>
          <cell r="AJ605">
            <v>10</v>
          </cell>
          <cell r="AK605">
            <v>42551.208333333299</v>
          </cell>
          <cell r="AL605">
            <v>-53</v>
          </cell>
        </row>
        <row r="606">
          <cell r="A606">
            <v>5407</v>
          </cell>
          <cell r="B606" t="str">
            <v>Todos por un Nuevo País</v>
          </cell>
          <cell r="C606" t="str">
            <v>Seguridad, justicia y democracia para la construcción de paz</v>
          </cell>
          <cell r="D606" t="str">
            <v>Fortalecer y articular los mecanismos de transición hacia la paz</v>
          </cell>
          <cell r="E606" t="str">
            <v>Inclusión Social y Reconciliación</v>
          </cell>
          <cell r="F606" t="str">
            <v>Unidad de Atención y Reparación Integral a las Vic</v>
          </cell>
          <cell r="G606" t="str">
            <v>Grupos Étnicos - Inclusión Social</v>
          </cell>
          <cell r="H606">
            <v>5407</v>
          </cell>
          <cell r="I606" t="str">
            <v>Difusión permanente del Decreto Ley 4633 de 2011</v>
          </cell>
          <cell r="J606" t="str">
            <v>Producto</v>
          </cell>
          <cell r="K606" t="str">
            <v>Sectorial</v>
          </cell>
          <cell r="L606" t="str">
            <v>SI</v>
          </cell>
          <cell r="M606" t="str">
            <v>SI</v>
          </cell>
          <cell r="N606" t="str">
            <v>NO</v>
          </cell>
          <cell r="O606" t="str">
            <v>SI</v>
          </cell>
          <cell r="P606" t="str">
            <v>Porcentaje</v>
          </cell>
          <cell r="Q606" t="str">
            <v>Trimestral</v>
          </cell>
          <cell r="R606" t="str">
            <v>Stock</v>
          </cell>
          <cell r="S606">
            <v>0</v>
          </cell>
          <cell r="T606">
            <v>0</v>
          </cell>
          <cell r="U606">
            <v>100</v>
          </cell>
          <cell r="V606">
            <v>100</v>
          </cell>
          <cell r="W606">
            <v>100</v>
          </cell>
          <cell r="X606">
            <v>100</v>
          </cell>
          <cell r="Y606">
            <v>0</v>
          </cell>
          <cell r="Z606">
            <v>0</v>
          </cell>
          <cell r="AA606">
            <v>0</v>
          </cell>
          <cell r="AB606">
            <v>0</v>
          </cell>
          <cell r="AC606">
            <v>0</v>
          </cell>
          <cell r="AD606">
            <v>0</v>
          </cell>
          <cell r="AE606" t="str">
            <v xml:space="preserve">Durante el mes no se recibieron solicitudes de socialización </v>
          </cell>
          <cell r="AF606">
            <v>42460.208333333299</v>
          </cell>
          <cell r="AG606">
            <v>42501.381221955999</v>
          </cell>
          <cell r="AH606" t="str">
            <v>Mireya Camacho Celis</v>
          </cell>
          <cell r="AI606" t="str">
            <v>mireya.camacho@unidadvictimas.gov.co</v>
          </cell>
          <cell r="AJ606">
            <v>10</v>
          </cell>
          <cell r="AK606">
            <v>0</v>
          </cell>
          <cell r="AL606">
            <v>0</v>
          </cell>
        </row>
        <row r="607">
          <cell r="A607">
            <v>5408</v>
          </cell>
          <cell r="B607" t="str">
            <v>Todos por un Nuevo País</v>
          </cell>
          <cell r="C607" t="str">
            <v>Seguridad, justicia y democracia para la construcción de paz</v>
          </cell>
          <cell r="D607" t="str">
            <v>Fortalecer y articular los mecanismos de transición hacia la paz</v>
          </cell>
          <cell r="E607" t="str">
            <v>Inclusión Social y Reconciliación</v>
          </cell>
          <cell r="F607" t="str">
            <v>Unidad de Atención y Reparación Integral a las Vic</v>
          </cell>
          <cell r="G607" t="str">
            <v>Grupos Étnicos - Inclusión Social</v>
          </cell>
          <cell r="H607">
            <v>5408</v>
          </cell>
          <cell r="I607" t="str">
            <v>Formulación concertada de los planes de retornos integrales</v>
          </cell>
          <cell r="J607" t="str">
            <v>Producto</v>
          </cell>
          <cell r="K607" t="str">
            <v>Sectorial</v>
          </cell>
          <cell r="L607" t="str">
            <v>SI</v>
          </cell>
          <cell r="M607" t="str">
            <v>SI</v>
          </cell>
          <cell r="N607" t="str">
            <v>NO</v>
          </cell>
          <cell r="O607" t="str">
            <v>SI</v>
          </cell>
          <cell r="P607" t="str">
            <v>Porcentaje</v>
          </cell>
          <cell r="Q607" t="str">
            <v>Semestral</v>
          </cell>
          <cell r="R607" t="str">
            <v>Stock</v>
          </cell>
          <cell r="S607">
            <v>4</v>
          </cell>
          <cell r="T607">
            <v>100</v>
          </cell>
          <cell r="U607">
            <v>100</v>
          </cell>
          <cell r="V607">
            <v>100</v>
          </cell>
          <cell r="W607">
            <v>100</v>
          </cell>
          <cell r="X607">
            <v>100</v>
          </cell>
          <cell r="Y607">
            <v>0</v>
          </cell>
          <cell r="Z607">
            <v>0</v>
          </cell>
          <cell r="AA607">
            <v>0</v>
          </cell>
          <cell r="AB607">
            <v>0</v>
          </cell>
          <cell r="AC607">
            <v>0</v>
          </cell>
          <cell r="AD607">
            <v>0</v>
          </cell>
          <cell r="AE607">
            <v>0</v>
          </cell>
          <cell r="AF607">
            <v>0</v>
          </cell>
          <cell r="AG607">
            <v>0</v>
          </cell>
          <cell r="AH607" t="str">
            <v>Tatiana Marcela Santos Dukon</v>
          </cell>
          <cell r="AI607" t="str">
            <v>tatiana.santos@unidadvictimas.gov.co</v>
          </cell>
          <cell r="AJ607">
            <v>10</v>
          </cell>
          <cell r="AK607">
            <v>0</v>
          </cell>
          <cell r="AL607">
            <v>0</v>
          </cell>
        </row>
        <row r="608">
          <cell r="A608">
            <v>5409</v>
          </cell>
          <cell r="B608" t="str">
            <v>Todos por un Nuevo País</v>
          </cell>
          <cell r="C608" t="str">
            <v>Seguridad, justicia y democracia para la construcción de paz</v>
          </cell>
          <cell r="D608" t="str">
            <v>Fortalecer y articular los mecanismos de transición hacia la paz</v>
          </cell>
          <cell r="E608" t="str">
            <v>Inclusión Social y Reconciliación</v>
          </cell>
          <cell r="F608" t="str">
            <v>Unidad de Atención y Reparación Integral a las Vic</v>
          </cell>
          <cell r="G608" t="str">
            <v>Grupos Étnicos - Inclusión Social</v>
          </cell>
          <cell r="H608">
            <v>5409</v>
          </cell>
          <cell r="I608" t="str">
            <v>Adecuación diferencial de las partidas de  ayuda y atención humanitaria de emergencia para la atención de los Pueblos y Comunidades Indígenas</v>
          </cell>
          <cell r="J608" t="str">
            <v>Producto</v>
          </cell>
          <cell r="K608" t="str">
            <v>Sectorial</v>
          </cell>
          <cell r="L608" t="str">
            <v>SI</v>
          </cell>
          <cell r="M608" t="str">
            <v>SI</v>
          </cell>
          <cell r="N608" t="str">
            <v>NO</v>
          </cell>
          <cell r="O608" t="str">
            <v>SI</v>
          </cell>
          <cell r="P608" t="str">
            <v>Porcentaje</v>
          </cell>
          <cell r="Q608" t="str">
            <v>Trimestral</v>
          </cell>
          <cell r="R608" t="str">
            <v>Stock</v>
          </cell>
          <cell r="S608">
            <v>0</v>
          </cell>
          <cell r="T608">
            <v>100</v>
          </cell>
          <cell r="U608">
            <v>100</v>
          </cell>
          <cell r="V608">
            <v>100</v>
          </cell>
          <cell r="W608">
            <v>100</v>
          </cell>
          <cell r="X608">
            <v>100</v>
          </cell>
          <cell r="Y608">
            <v>0</v>
          </cell>
          <cell r="Z608">
            <v>0</v>
          </cell>
          <cell r="AA608">
            <v>0</v>
          </cell>
          <cell r="AB608">
            <v>0</v>
          </cell>
          <cell r="AC608">
            <v>0</v>
          </cell>
          <cell r="AD608">
            <v>0</v>
          </cell>
          <cell r="AE608">
            <v>0</v>
          </cell>
          <cell r="AF608">
            <v>0</v>
          </cell>
          <cell r="AG608">
            <v>0</v>
          </cell>
          <cell r="AH608" t="str">
            <v>Ramón Alberto Rodríguez Andrade</v>
          </cell>
          <cell r="AI608" t="str">
            <v>ramon.rodriguez@unidadvictimas.gov.co</v>
          </cell>
          <cell r="AJ608">
            <v>30</v>
          </cell>
          <cell r="AK608">
            <v>0</v>
          </cell>
          <cell r="AL608">
            <v>0</v>
          </cell>
        </row>
        <row r="609">
          <cell r="A609">
            <v>5233</v>
          </cell>
          <cell r="B609" t="str">
            <v>Todos por un Nuevo País</v>
          </cell>
          <cell r="C609" t="str">
            <v>Seguridad, justicia y democracia para la construcción de paz</v>
          </cell>
          <cell r="D609" t="str">
            <v>Fortalecer y articular los mecanismos de transición hacia la paz</v>
          </cell>
          <cell r="E609" t="str">
            <v>Inclusión Social y Reconciliación</v>
          </cell>
          <cell r="F609" t="str">
            <v>Unidad de Atención y Reparación Integral a las Vic</v>
          </cell>
          <cell r="G609" t="str">
            <v>Grupos Étnicos - Inclusión Social</v>
          </cell>
          <cell r="H609">
            <v>5233</v>
          </cell>
          <cell r="I609" t="str">
            <v>Plan integral de reparación colectiva para el pueblo Rrom formulado e implementado</v>
          </cell>
          <cell r="J609" t="str">
            <v>Producto</v>
          </cell>
          <cell r="K609" t="str">
            <v>Sectorial</v>
          </cell>
          <cell r="L609" t="str">
            <v>SI</v>
          </cell>
          <cell r="M609" t="str">
            <v>NO</v>
          </cell>
          <cell r="N609" t="str">
            <v>NO</v>
          </cell>
          <cell r="O609" t="str">
            <v>SI</v>
          </cell>
          <cell r="P609" t="str">
            <v>Porcentaje</v>
          </cell>
          <cell r="Q609" t="str">
            <v>Anual</v>
          </cell>
          <cell r="R609" t="str">
            <v>Capacidad</v>
          </cell>
          <cell r="S609">
            <v>0</v>
          </cell>
          <cell r="T609">
            <v>10</v>
          </cell>
          <cell r="U609">
            <v>30</v>
          </cell>
          <cell r="V609">
            <v>50</v>
          </cell>
          <cell r="W609">
            <v>100</v>
          </cell>
          <cell r="X609">
            <v>100</v>
          </cell>
          <cell r="Y609">
            <v>0</v>
          </cell>
          <cell r="Z609">
            <v>0</v>
          </cell>
          <cell r="AA609">
            <v>0</v>
          </cell>
          <cell r="AB609">
            <v>0</v>
          </cell>
          <cell r="AC609">
            <v>0</v>
          </cell>
          <cell r="AD609">
            <v>0</v>
          </cell>
          <cell r="AE609" t="str">
            <v>Durante este periodo se realizaron dos (2) jornadas de concertación y formación en el marco de las medidas de rehabilitación comunitaria con enfoque psicosocial para el Pueblo Rrom entre las Unidades Móviles del ICBF y los equipos psicosociales de dos zon</v>
          </cell>
          <cell r="AF609">
            <v>42460.208333333299</v>
          </cell>
          <cell r="AG609">
            <v>42500.639067361102</v>
          </cell>
          <cell r="AH609" t="str">
            <v>Carolina Albornoz</v>
          </cell>
          <cell r="AI609" t="str">
            <v>carolina.albornoz@unidadvictimas.gov.co</v>
          </cell>
          <cell r="AJ609">
            <v>10</v>
          </cell>
          <cell r="AK609">
            <v>0</v>
          </cell>
          <cell r="AL609">
            <v>0</v>
          </cell>
        </row>
        <row r="610">
          <cell r="A610">
            <v>5234</v>
          </cell>
          <cell r="B610" t="str">
            <v>Todos por un Nuevo País</v>
          </cell>
          <cell r="C610" t="str">
            <v>Seguridad, justicia y democracia para la construcción de paz</v>
          </cell>
          <cell r="D610" t="str">
            <v>Fortalecer y articular los mecanismos de transición hacia la paz</v>
          </cell>
          <cell r="E610" t="str">
            <v>Inclusión Social y Reconciliación</v>
          </cell>
          <cell r="F610" t="str">
            <v>Unidad de Atención y Reparación Integral a las Vic</v>
          </cell>
          <cell r="G610" t="str">
            <v>Grupos Étnicos - Inclusión Social</v>
          </cell>
          <cell r="H610">
            <v>5234</v>
          </cell>
          <cell r="I610" t="str">
            <v>Encuentros nacionales realizados para remembrar las vidas en carpas y la itinerancia</v>
          </cell>
          <cell r="J610" t="str">
            <v>Producto</v>
          </cell>
          <cell r="K610" t="str">
            <v>Sectorial</v>
          </cell>
          <cell r="L610" t="str">
            <v>SI</v>
          </cell>
          <cell r="M610" t="str">
            <v>NO</v>
          </cell>
          <cell r="N610" t="str">
            <v>NO</v>
          </cell>
          <cell r="O610" t="str">
            <v>NO</v>
          </cell>
          <cell r="P610" t="str">
            <v>Encuentros Nacionales</v>
          </cell>
          <cell r="Q610" t="str">
            <v>Anual</v>
          </cell>
          <cell r="R610" t="str">
            <v>Acumulado</v>
          </cell>
          <cell r="S610">
            <v>0</v>
          </cell>
          <cell r="T610">
            <v>0</v>
          </cell>
          <cell r="U610">
            <v>0</v>
          </cell>
          <cell r="V610">
            <v>1</v>
          </cell>
          <cell r="W610">
            <v>1</v>
          </cell>
          <cell r="X610">
            <v>2</v>
          </cell>
          <cell r="Y610">
            <v>0</v>
          </cell>
          <cell r="Z610">
            <v>0</v>
          </cell>
          <cell r="AA610">
            <v>0</v>
          </cell>
          <cell r="AB610">
            <v>0</v>
          </cell>
          <cell r="AC610">
            <v>0</v>
          </cell>
          <cell r="AD610">
            <v>0</v>
          </cell>
          <cell r="AE610">
            <v>0</v>
          </cell>
          <cell r="AF610">
            <v>0</v>
          </cell>
          <cell r="AG610">
            <v>0</v>
          </cell>
          <cell r="AH610" t="str">
            <v>Carolina Albornoz</v>
          </cell>
          <cell r="AI610" t="str">
            <v>carolina.albornoz@unidadvictimas.gov.co</v>
          </cell>
          <cell r="AJ610">
            <v>10</v>
          </cell>
          <cell r="AK610">
            <v>0</v>
          </cell>
          <cell r="AL610">
            <v>0</v>
          </cell>
        </row>
        <row r="611">
          <cell r="A611">
            <v>5235</v>
          </cell>
          <cell r="B611" t="str">
            <v>Todos por un Nuevo País</v>
          </cell>
          <cell r="C611" t="str">
            <v>Seguridad, justicia y democracia para la construcción de paz</v>
          </cell>
          <cell r="D611" t="str">
            <v>Fortalecer y articular los mecanismos de transición hacia la paz</v>
          </cell>
          <cell r="E611" t="str">
            <v>Inclusión Social y Reconciliación</v>
          </cell>
          <cell r="F611" t="str">
            <v>Unidad de Atención y Reparación Integral a las Vic</v>
          </cell>
          <cell r="G611" t="str">
            <v>Grupos Étnicos - Inclusión Social</v>
          </cell>
          <cell r="H611">
            <v>5235</v>
          </cell>
          <cell r="I611" t="str">
            <v>Medida de reparación colectiva frente al daño a la itinerancia del Pueblo Rrom diseñada y en ejecución.</v>
          </cell>
          <cell r="J611" t="str">
            <v>Gestión</v>
          </cell>
          <cell r="K611" t="str">
            <v>Sectorial</v>
          </cell>
          <cell r="L611" t="str">
            <v>SI</v>
          </cell>
          <cell r="M611" t="str">
            <v>NO</v>
          </cell>
          <cell r="N611" t="str">
            <v>NO</v>
          </cell>
          <cell r="O611" t="str">
            <v>SI</v>
          </cell>
          <cell r="P611" t="str">
            <v>Porcentaje</v>
          </cell>
          <cell r="Q611" t="str">
            <v>Anual</v>
          </cell>
          <cell r="R611" t="str">
            <v>Capacidad</v>
          </cell>
          <cell r="S611">
            <v>0</v>
          </cell>
          <cell r="T611">
            <v>10</v>
          </cell>
          <cell r="U611">
            <v>30</v>
          </cell>
          <cell r="V611">
            <v>40</v>
          </cell>
          <cell r="W611">
            <v>100</v>
          </cell>
          <cell r="X611">
            <v>100</v>
          </cell>
          <cell r="Y611">
            <v>0</v>
          </cell>
          <cell r="Z611">
            <v>0</v>
          </cell>
          <cell r="AA611">
            <v>0</v>
          </cell>
          <cell r="AB611">
            <v>0</v>
          </cell>
          <cell r="AC611">
            <v>0</v>
          </cell>
          <cell r="AD611">
            <v>0</v>
          </cell>
          <cell r="AE611" t="str">
            <v>Se gestiona y se adelantan reuniones con las Instituciones en las que se realiza la planeación y coordinación para la implementación de las acciones de medidas del PIRCPRK relacionadas con el daño a la itinerancia del Pueblo Rrom, las cuales quedaran incl</v>
          </cell>
          <cell r="AF611">
            <v>42429.208333333299</v>
          </cell>
          <cell r="AG611">
            <v>42500.642200775503</v>
          </cell>
          <cell r="AH611" t="str">
            <v>Carolina Albornoz</v>
          </cell>
          <cell r="AI611" t="str">
            <v>carolina.albornoz@unidadvictimas.gov.co</v>
          </cell>
          <cell r="AJ611">
            <v>10</v>
          </cell>
          <cell r="AK611">
            <v>0</v>
          </cell>
          <cell r="AL611">
            <v>0</v>
          </cell>
        </row>
        <row r="612">
          <cell r="A612">
            <v>4424</v>
          </cell>
          <cell r="B612" t="str">
            <v>Todos por un Nuevo País</v>
          </cell>
          <cell r="C612" t="str">
            <v>Seguridad, justicia y democracia para la construcción de paz</v>
          </cell>
          <cell r="D612" t="str">
            <v>Fortalecer y articular los mecanismos de transición hacia la paz</v>
          </cell>
          <cell r="E612" t="str">
            <v>Justicia</v>
          </cell>
          <cell r="F612" t="str">
            <v>MinJusticia</v>
          </cell>
          <cell r="G612" t="str">
            <v>Justicia Transicional y posconflicto</v>
          </cell>
          <cell r="H612">
            <v>4424</v>
          </cell>
          <cell r="I612" t="str">
            <v>Modelo integral de justicia transicional diseñado e  implementado institucionalmente por etapas</v>
          </cell>
          <cell r="J612" t="str">
            <v>Producto</v>
          </cell>
          <cell r="K612" t="str">
            <v>Sectorial</v>
          </cell>
          <cell r="L612" t="str">
            <v>SI</v>
          </cell>
          <cell r="M612" t="str">
            <v>NO</v>
          </cell>
          <cell r="N612" t="str">
            <v>NO</v>
          </cell>
          <cell r="O612" t="str">
            <v>SI</v>
          </cell>
          <cell r="P612" t="str">
            <v>Porcentaje</v>
          </cell>
          <cell r="Q612" t="str">
            <v>Anual</v>
          </cell>
          <cell r="R612" t="str">
            <v>Capacidad</v>
          </cell>
          <cell r="S612">
            <v>0</v>
          </cell>
          <cell r="T612">
            <v>5</v>
          </cell>
          <cell r="U612">
            <v>10</v>
          </cell>
          <cell r="V612">
            <v>25</v>
          </cell>
          <cell r="W612">
            <v>30</v>
          </cell>
          <cell r="X612">
            <v>30</v>
          </cell>
          <cell r="Y612">
            <v>0</v>
          </cell>
          <cell r="Z612">
            <v>0</v>
          </cell>
          <cell r="AA612">
            <v>0</v>
          </cell>
          <cell r="AB612">
            <v>0</v>
          </cell>
          <cell r="AC612">
            <v>0</v>
          </cell>
          <cell r="AD612">
            <v>0</v>
          </cell>
          <cell r="AE612" t="str">
            <v>Alistamiento y negociación de protocolos de interoperabilidad e intercambio de información con entidades que se involucrarán al Sistema de Información Interinstitucional de Justicia Transicional (SIIJT).</v>
          </cell>
          <cell r="AF612">
            <v>42460.208333333299</v>
          </cell>
          <cell r="AG612">
            <v>42468.662169363401</v>
          </cell>
          <cell r="AH612" t="str">
            <v>Catalina Díaz Gómez</v>
          </cell>
          <cell r="AI612" t="str">
            <v>catalina.diaz@minjusticia.gov.co</v>
          </cell>
          <cell r="AJ612">
            <v>10</v>
          </cell>
          <cell r="AK612">
            <v>0</v>
          </cell>
          <cell r="AL612">
            <v>0</v>
          </cell>
        </row>
        <row r="613">
          <cell r="A613">
            <v>4425</v>
          </cell>
          <cell r="B613" t="str">
            <v>Todos por un Nuevo País</v>
          </cell>
          <cell r="C613" t="str">
            <v>Seguridad, justicia y democracia para la construcción de paz</v>
          </cell>
          <cell r="D613" t="str">
            <v>Fortalecer y articular los mecanismos de transición hacia la paz</v>
          </cell>
          <cell r="E613" t="str">
            <v>Justicia</v>
          </cell>
          <cell r="F613" t="str">
            <v>MinJusticia</v>
          </cell>
          <cell r="G613" t="str">
            <v>Justicia Transicional y posconflicto</v>
          </cell>
          <cell r="H613">
            <v>4425</v>
          </cell>
          <cell r="I613" t="str">
            <v>Porcentaje de postulados activos en Justicia y Paz atendidos en el programa de resocialización para excombatientes privados de la libertad en centros de reclusión</v>
          </cell>
          <cell r="J613" t="str">
            <v>Producto</v>
          </cell>
          <cell r="K613" t="str">
            <v>Sectorial</v>
          </cell>
          <cell r="L613" t="str">
            <v>SI</v>
          </cell>
          <cell r="M613" t="str">
            <v>NO</v>
          </cell>
          <cell r="N613" t="str">
            <v>NO</v>
          </cell>
          <cell r="O613" t="str">
            <v>SI</v>
          </cell>
          <cell r="P613" t="str">
            <v>Porcentaje</v>
          </cell>
          <cell r="Q613" t="str">
            <v>Semestral</v>
          </cell>
          <cell r="R613" t="str">
            <v>Capacidad</v>
          </cell>
          <cell r="S613">
            <v>0</v>
          </cell>
          <cell r="T613">
            <v>10</v>
          </cell>
          <cell r="U613">
            <v>20</v>
          </cell>
          <cell r="V613">
            <v>30</v>
          </cell>
          <cell r="W613">
            <v>40</v>
          </cell>
          <cell r="X613">
            <v>40</v>
          </cell>
          <cell r="Y613">
            <v>0</v>
          </cell>
          <cell r="Z613">
            <v>0</v>
          </cell>
          <cell r="AA613">
            <v>0</v>
          </cell>
          <cell r="AB613">
            <v>0</v>
          </cell>
          <cell r="AC613">
            <v>0</v>
          </cell>
          <cell r="AD613">
            <v>0</v>
          </cell>
          <cell r="AE613" t="str">
            <v>Visitas preparatorias a los establecimientos penitenciarios priorizados para 2016.</v>
          </cell>
          <cell r="AF613">
            <v>42460.208333333299</v>
          </cell>
          <cell r="AG613">
            <v>42468.668062696801</v>
          </cell>
          <cell r="AH613" t="str">
            <v>Catalina Díaz Gómez</v>
          </cell>
          <cell r="AI613" t="str">
            <v>catalina.diaz@minjusticia.gov.co</v>
          </cell>
          <cell r="AJ613">
            <v>10</v>
          </cell>
          <cell r="AK613">
            <v>0</v>
          </cell>
          <cell r="AL613">
            <v>0</v>
          </cell>
        </row>
        <row r="614">
          <cell r="A614">
            <v>4426</v>
          </cell>
          <cell r="B614" t="str">
            <v>Todos por un Nuevo País</v>
          </cell>
          <cell r="C614" t="str">
            <v>Seguridad, justicia y democracia para la construcción de paz</v>
          </cell>
          <cell r="D614" t="str">
            <v>Fortalecer y articular los mecanismos de transición hacia la paz</v>
          </cell>
          <cell r="E614" t="str">
            <v>Justicia</v>
          </cell>
          <cell r="F614" t="str">
            <v>MinJusticia</v>
          </cell>
          <cell r="G614" t="str">
            <v>Justicia Transicional y posconflicto</v>
          </cell>
          <cell r="H614">
            <v>4426</v>
          </cell>
          <cell r="I614" t="str">
            <v>Porcentaje de Excombatientes privados de la libertad vinculados al programa de reconciliación con la sociedad civil</v>
          </cell>
          <cell r="J614" t="str">
            <v>Producto</v>
          </cell>
          <cell r="K614" t="str">
            <v>Sectorial</v>
          </cell>
          <cell r="L614" t="str">
            <v>SI</v>
          </cell>
          <cell r="M614" t="str">
            <v>NO</v>
          </cell>
          <cell r="N614" t="str">
            <v>NO</v>
          </cell>
          <cell r="O614" t="str">
            <v>SI</v>
          </cell>
          <cell r="P614" t="str">
            <v>Porcentaje</v>
          </cell>
          <cell r="Q614" t="str">
            <v>Anual</v>
          </cell>
          <cell r="R614" t="str">
            <v>Capacidad</v>
          </cell>
          <cell r="S614">
            <v>0</v>
          </cell>
          <cell r="T614">
            <v>10</v>
          </cell>
          <cell r="U614">
            <v>20</v>
          </cell>
          <cell r="V614">
            <v>30</v>
          </cell>
          <cell r="W614">
            <v>40</v>
          </cell>
          <cell r="X614">
            <v>40</v>
          </cell>
          <cell r="Y614">
            <v>0</v>
          </cell>
          <cell r="Z614">
            <v>0</v>
          </cell>
          <cell r="AA614">
            <v>0</v>
          </cell>
          <cell r="AB614">
            <v>0</v>
          </cell>
          <cell r="AC614">
            <v>0</v>
          </cell>
          <cell r="AD614">
            <v>0</v>
          </cell>
          <cell r="AE614" t="str">
            <v>Se elaboraron los términos de referencia para realizar la implementación del programa de en los centros de reclusión programados para 2016.</v>
          </cell>
          <cell r="AF614">
            <v>42400.208333333299</v>
          </cell>
          <cell r="AG614">
            <v>42439.468774421301</v>
          </cell>
          <cell r="AH614" t="str">
            <v>Catalina Díaz Gómez</v>
          </cell>
          <cell r="AI614" t="str">
            <v>catalina.diaz@minjusticia.gov.co</v>
          </cell>
          <cell r="AJ614">
            <v>10</v>
          </cell>
          <cell r="AK614">
            <v>0</v>
          </cell>
          <cell r="AL614">
            <v>0</v>
          </cell>
        </row>
        <row r="615">
          <cell r="A615">
            <v>4535</v>
          </cell>
          <cell r="B615" t="str">
            <v>Todos por un Nuevo País</v>
          </cell>
          <cell r="C615" t="str">
            <v>Seguridad, justicia y democracia para la construcción de paz</v>
          </cell>
          <cell r="D615" t="str">
            <v>Fortalecer y articular los mecanismos de transición hacia la paz</v>
          </cell>
          <cell r="E615" t="str">
            <v>Planeación Nacional</v>
          </cell>
          <cell r="F615" t="str">
            <v>DNP</v>
          </cell>
          <cell r="G615" t="str">
            <v>Promoción y fomento de la eficiencia gubernamental desde el Departamento Nacional de Planeación</v>
          </cell>
          <cell r="H615">
            <v>4535</v>
          </cell>
          <cell r="I615" t="str">
            <v>Iniciativas de cultura de Innovación en la gestión publica</v>
          </cell>
          <cell r="J615" t="str">
            <v>Producto</v>
          </cell>
          <cell r="K615" t="str">
            <v>Sectorial</v>
          </cell>
          <cell r="L615" t="str">
            <v>SI</v>
          </cell>
          <cell r="M615" t="str">
            <v>NO</v>
          </cell>
          <cell r="N615" t="str">
            <v>NO</v>
          </cell>
          <cell r="O615" t="str">
            <v>SI</v>
          </cell>
          <cell r="P615" t="str">
            <v>Programas/iniciativas públicas de fomento</v>
          </cell>
          <cell r="Q615" t="str">
            <v>Anual</v>
          </cell>
          <cell r="R615" t="str">
            <v>Acumulado</v>
          </cell>
          <cell r="S615">
            <v>8</v>
          </cell>
          <cell r="T615">
            <v>2</v>
          </cell>
          <cell r="U615">
            <v>3</v>
          </cell>
          <cell r="V615">
            <v>3</v>
          </cell>
          <cell r="W615">
            <v>2</v>
          </cell>
          <cell r="X615">
            <v>10</v>
          </cell>
          <cell r="Y615">
            <v>0</v>
          </cell>
          <cell r="Z615">
            <v>0</v>
          </cell>
          <cell r="AA615">
            <v>0</v>
          </cell>
          <cell r="AB615">
            <v>0</v>
          </cell>
          <cell r="AC615">
            <v>0</v>
          </cell>
          <cell r="AD615">
            <v>0</v>
          </cell>
          <cell r="AE615" t="str">
            <v>DNP continúa con la ejecución de una iniciativa de fomento a la cultura de innovación dentro de la propia entidad, articulada por el Equipo de Innovación Pública (DDE) con el apoyo del contrato de consultoría DNP-649-15, cuyo objeto es “Diseñar e implemen</v>
          </cell>
          <cell r="AF615">
            <v>42429.208333333299</v>
          </cell>
          <cell r="AG615">
            <v>42440.423261955999</v>
          </cell>
          <cell r="AH615" t="str">
            <v>Paula Toro</v>
          </cell>
          <cell r="AI615" t="str">
            <v>ptoro@dnp.gov.co</v>
          </cell>
          <cell r="AJ615">
            <v>0</v>
          </cell>
          <cell r="AK615">
            <v>0</v>
          </cell>
          <cell r="AL615">
            <v>0</v>
          </cell>
        </row>
        <row r="616">
          <cell r="A616">
            <v>5246</v>
          </cell>
          <cell r="B616" t="str">
            <v>Todos por un Nuevo País</v>
          </cell>
          <cell r="C616" t="str">
            <v>Seguridad, justicia y democracia para la construcción de paz</v>
          </cell>
          <cell r="D616" t="str">
            <v>Fortalecer y articular los mecanismos de transición hacia la paz</v>
          </cell>
          <cell r="E616" t="str">
            <v>Planeación Nacional</v>
          </cell>
          <cell r="F616" t="str">
            <v>DNP</v>
          </cell>
          <cell r="G616" t="str">
            <v>Promoción y fomento de la eficiencia gubernamental desde el Departamento Nacional de Planeación</v>
          </cell>
          <cell r="H616">
            <v>5246</v>
          </cell>
          <cell r="I616" t="str">
            <v>Entidades territoriales utilizando la nueva herramienta de gestión integrada y sistematizada</v>
          </cell>
          <cell r="J616" t="str">
            <v>Producto</v>
          </cell>
          <cell r="K616" t="str">
            <v>Sectorial</v>
          </cell>
          <cell r="L616" t="str">
            <v>SI</v>
          </cell>
          <cell r="M616" t="str">
            <v>NO</v>
          </cell>
          <cell r="N616" t="str">
            <v>NO</v>
          </cell>
          <cell r="O616" t="str">
            <v>NO</v>
          </cell>
          <cell r="P616" t="str">
            <v>Entidades</v>
          </cell>
          <cell r="Q616" t="str">
            <v>Anual</v>
          </cell>
          <cell r="R616" t="str">
            <v>Capacidad</v>
          </cell>
          <cell r="S616">
            <v>0</v>
          </cell>
          <cell r="T616">
            <v>0</v>
          </cell>
          <cell r="U616">
            <v>0</v>
          </cell>
          <cell r="V616">
            <v>50</v>
          </cell>
          <cell r="W616">
            <v>150</v>
          </cell>
          <cell r="X616">
            <v>150</v>
          </cell>
          <cell r="Y616">
            <v>0</v>
          </cell>
          <cell r="Z616">
            <v>0</v>
          </cell>
          <cell r="AA616">
            <v>0</v>
          </cell>
          <cell r="AB616">
            <v>0</v>
          </cell>
          <cell r="AC616">
            <v>0</v>
          </cell>
          <cell r="AD616">
            <v>0</v>
          </cell>
          <cell r="AE616">
            <v>0</v>
          </cell>
          <cell r="AF616">
            <v>0</v>
          </cell>
          <cell r="AG616">
            <v>0</v>
          </cell>
          <cell r="AH616" t="str">
            <v>Juan Miguel Durán Prieto</v>
          </cell>
          <cell r="AI616" t="str">
            <v>jmduran@dnp.gov.co</v>
          </cell>
          <cell r="AJ616">
            <v>30</v>
          </cell>
          <cell r="AK616">
            <v>0</v>
          </cell>
          <cell r="AL616">
            <v>0</v>
          </cell>
        </row>
        <row r="617">
          <cell r="A617">
            <v>4507</v>
          </cell>
          <cell r="B617" t="str">
            <v>Todos por un Nuevo País</v>
          </cell>
          <cell r="C617" t="str">
            <v>Seguridad, justicia y democracia para la construcción de paz</v>
          </cell>
          <cell r="D617" t="str">
            <v>Fortalecer y articular los mecanismos de transición hacia la paz</v>
          </cell>
          <cell r="E617" t="str">
            <v>Planeación Nacional</v>
          </cell>
          <cell r="F617" t="str">
            <v>DNP</v>
          </cell>
          <cell r="G617" t="str">
            <v>Promoción y fomento de la eficiencia gubernamental desde el Departamento Nacional de Planeación</v>
          </cell>
          <cell r="H617">
            <v>4507</v>
          </cell>
          <cell r="I617" t="str">
            <v>Ferias Nacionales de Servicio al Ciudadano realizadas</v>
          </cell>
          <cell r="J617" t="str">
            <v>Producto</v>
          </cell>
          <cell r="K617" t="str">
            <v>Sectorial</v>
          </cell>
          <cell r="L617" t="str">
            <v>SI</v>
          </cell>
          <cell r="M617" t="str">
            <v>NO</v>
          </cell>
          <cell r="N617" t="str">
            <v>NO</v>
          </cell>
          <cell r="O617" t="str">
            <v>SI</v>
          </cell>
          <cell r="P617" t="str">
            <v>Ferias</v>
          </cell>
          <cell r="Q617" t="str">
            <v>Semestral</v>
          </cell>
          <cell r="R617" t="str">
            <v>Acumulado</v>
          </cell>
          <cell r="S617">
            <v>23</v>
          </cell>
          <cell r="T617">
            <v>6</v>
          </cell>
          <cell r="U617">
            <v>6</v>
          </cell>
          <cell r="V617">
            <v>6</v>
          </cell>
          <cell r="W617">
            <v>6</v>
          </cell>
          <cell r="X617">
            <v>24</v>
          </cell>
          <cell r="Y617">
            <v>0</v>
          </cell>
          <cell r="Z617">
            <v>0</v>
          </cell>
          <cell r="AA617">
            <v>0</v>
          </cell>
          <cell r="AB617">
            <v>0</v>
          </cell>
          <cell r="AC617">
            <v>0</v>
          </cell>
          <cell r="AD617">
            <v>0</v>
          </cell>
          <cell r="AE617" t="str">
            <v>Se llevó a cabo la primera Feria Nacional de Servicio al Ciudadano en Quibdó, el 30 de abril de 2016, en donde asistieron 13.000 personas, 82 entidades, y se atendieron más de 400 trámites. El primer informe detallado de feria se encuentra en proceso de r</v>
          </cell>
          <cell r="AF617">
            <v>42490.208333333299</v>
          </cell>
          <cell r="AG617">
            <v>42501.664568321801</v>
          </cell>
          <cell r="AH617" t="str">
            <v>Juan Carlos Rodríguez Arana</v>
          </cell>
          <cell r="AI617" t="str">
            <v>jcrodrigueza@dnp.gov.co</v>
          </cell>
          <cell r="AJ617">
            <v>0</v>
          </cell>
          <cell r="AK617">
            <v>0</v>
          </cell>
          <cell r="AL617">
            <v>0</v>
          </cell>
        </row>
        <row r="618">
          <cell r="A618">
            <v>4527</v>
          </cell>
          <cell r="B618" t="str">
            <v>Todos por un Nuevo País</v>
          </cell>
          <cell r="C618" t="str">
            <v>Seguridad, justicia y democracia para la construcción de paz</v>
          </cell>
          <cell r="D618" t="str">
            <v>Fortalecer y articular los mecanismos de transición hacia la paz</v>
          </cell>
          <cell r="E618" t="str">
            <v>Planeación Nacional</v>
          </cell>
          <cell r="F618" t="str">
            <v>DNP</v>
          </cell>
          <cell r="G618" t="str">
            <v>Promoción y fomento de la eficiencia gubernamental desde el Departamento Nacional de Planeación</v>
          </cell>
          <cell r="H618">
            <v>4527</v>
          </cell>
          <cell r="I618" t="str">
            <v>Matrices de gestión de recomendaciones de evaluaciones finalizadas, concertadas con las entidades ejecutoras</v>
          </cell>
          <cell r="J618" t="str">
            <v>Gestión</v>
          </cell>
          <cell r="K618" t="str">
            <v>Sectorial</v>
          </cell>
          <cell r="L618" t="str">
            <v>SI</v>
          </cell>
          <cell r="M618" t="str">
            <v>NO</v>
          </cell>
          <cell r="N618" t="str">
            <v>NO</v>
          </cell>
          <cell r="O618" t="str">
            <v>SI</v>
          </cell>
          <cell r="P618" t="str">
            <v>Matrices de gestión de recomendaciones</v>
          </cell>
          <cell r="Q618" t="str">
            <v>Semestral</v>
          </cell>
          <cell r="R618" t="str">
            <v>Capacidad</v>
          </cell>
          <cell r="S618">
            <v>4</v>
          </cell>
          <cell r="T618">
            <v>10</v>
          </cell>
          <cell r="U618">
            <v>16</v>
          </cell>
          <cell r="V618">
            <v>22</v>
          </cell>
          <cell r="W618">
            <v>30</v>
          </cell>
          <cell r="X618">
            <v>30</v>
          </cell>
          <cell r="Y618">
            <v>0</v>
          </cell>
          <cell r="Z618">
            <v>0</v>
          </cell>
          <cell r="AA618">
            <v>0</v>
          </cell>
          <cell r="AB618">
            <v>0</v>
          </cell>
          <cell r="AC618">
            <v>0</v>
          </cell>
          <cell r="AD618">
            <v>0</v>
          </cell>
          <cell r="AE618" t="str">
            <v>A partir del Plan de Transferencia e Implementación de Recomendaciones, producto del desarrollo de la evaluación la Dirección de Seguimiento y Evaluación de Políticas Públicas adelantó el proceso de depuración y priorización de matrices de recomendaciones</v>
          </cell>
          <cell r="AF618">
            <v>42490.208333333299</v>
          </cell>
          <cell r="AG618">
            <v>42501.669126770801</v>
          </cell>
          <cell r="AH618" t="str">
            <v>Norma Janeth Gómez</v>
          </cell>
          <cell r="AI618" t="str">
            <v>nogomez@dnp.gov.co</v>
          </cell>
          <cell r="AJ618">
            <v>0</v>
          </cell>
          <cell r="AK618">
            <v>0</v>
          </cell>
          <cell r="AL618">
            <v>0</v>
          </cell>
        </row>
        <row r="619">
          <cell r="A619">
            <v>4528</v>
          </cell>
          <cell r="B619" t="str">
            <v>Todos por un Nuevo País</v>
          </cell>
          <cell r="C619" t="str">
            <v>Seguridad, justicia y democracia para la construcción de paz</v>
          </cell>
          <cell r="D619" t="str">
            <v>Fortalecer y articular los mecanismos de transición hacia la paz</v>
          </cell>
          <cell r="E619" t="str">
            <v>Planeación Nacional</v>
          </cell>
          <cell r="F619" t="str">
            <v>DNP</v>
          </cell>
          <cell r="G619" t="str">
            <v>Promoción y fomento de la eficiencia gubernamental desde el Departamento Nacional de Planeación</v>
          </cell>
          <cell r="H619">
            <v>4528</v>
          </cell>
          <cell r="I619" t="str">
            <v>Levantamientos de la encuesta de percepción ciudadana</v>
          </cell>
          <cell r="J619" t="str">
            <v>Producto</v>
          </cell>
          <cell r="K619" t="str">
            <v>Sectorial</v>
          </cell>
          <cell r="L619" t="str">
            <v>SI</v>
          </cell>
          <cell r="M619" t="str">
            <v>NO</v>
          </cell>
          <cell r="N619" t="str">
            <v>NO</v>
          </cell>
          <cell r="O619" t="str">
            <v>SI</v>
          </cell>
          <cell r="P619" t="str">
            <v>Levantamientos de encuestas</v>
          </cell>
          <cell r="Q619" t="str">
            <v>Anual</v>
          </cell>
          <cell r="R619" t="str">
            <v>Acumulado</v>
          </cell>
          <cell r="S619">
            <v>8</v>
          </cell>
          <cell r="T619">
            <v>1</v>
          </cell>
          <cell r="U619">
            <v>2</v>
          </cell>
          <cell r="V619">
            <v>2</v>
          </cell>
          <cell r="W619">
            <v>1</v>
          </cell>
          <cell r="X619">
            <v>6</v>
          </cell>
          <cell r="Y619">
            <v>0</v>
          </cell>
          <cell r="Z619">
            <v>0</v>
          </cell>
          <cell r="AA619">
            <v>0</v>
          </cell>
          <cell r="AB619">
            <v>0</v>
          </cell>
          <cell r="AC619">
            <v>0</v>
          </cell>
          <cell r="AD619">
            <v>0</v>
          </cell>
          <cell r="AE619" t="str">
            <v>Se continuó con el trabajo de campo. Con corte al 24 de abril de 2016 se habían realizado 4.886 encuestas de 9.711 programadas, llevando un avance del 50,3%. El trabajo de campo espera culminarse en el mes de mayo. Adicionalmente, la firma consultora envi</v>
          </cell>
          <cell r="AF619">
            <v>42490.208333333299</v>
          </cell>
          <cell r="AG619">
            <v>42502.455511608801</v>
          </cell>
          <cell r="AH619" t="str">
            <v>Sasha Magyaroff</v>
          </cell>
          <cell r="AI619" t="str">
            <v>smagyaroff@dnp.gov.co</v>
          </cell>
          <cell r="AJ619">
            <v>0</v>
          </cell>
          <cell r="AK619">
            <v>0</v>
          </cell>
          <cell r="AL619">
            <v>0</v>
          </cell>
        </row>
        <row r="620">
          <cell r="A620">
            <v>4529</v>
          </cell>
          <cell r="B620" t="str">
            <v>Todos por un Nuevo País</v>
          </cell>
          <cell r="C620" t="str">
            <v>Seguridad, justicia y democracia para la construcción de paz</v>
          </cell>
          <cell r="D620" t="str">
            <v>Fortalecer y articular los mecanismos de transición hacia la paz</v>
          </cell>
          <cell r="E620" t="str">
            <v>Planeación Nacional</v>
          </cell>
          <cell r="F620" t="str">
            <v>DNP</v>
          </cell>
          <cell r="G620" t="str">
            <v>Promoción y fomento de la eficiencia gubernamental desde el Departamento Nacional de Planeación</v>
          </cell>
          <cell r="H620">
            <v>4529</v>
          </cell>
          <cell r="I620" t="str">
            <v>Territorios con capacidades de construcción de paz con carácter participativo</v>
          </cell>
          <cell r="J620" t="str">
            <v>Resultado</v>
          </cell>
          <cell r="K620" t="str">
            <v>Sectorial</v>
          </cell>
          <cell r="L620" t="str">
            <v>SI</v>
          </cell>
          <cell r="M620" t="str">
            <v>NO</v>
          </cell>
          <cell r="N620" t="str">
            <v>NO</v>
          </cell>
          <cell r="O620" t="str">
            <v>SI</v>
          </cell>
          <cell r="P620" t="str">
            <v>Territorios</v>
          </cell>
          <cell r="Q620" t="str">
            <v>Anual</v>
          </cell>
          <cell r="R620" t="str">
            <v>Acumulado</v>
          </cell>
          <cell r="S620">
            <v>0</v>
          </cell>
          <cell r="T620">
            <v>4</v>
          </cell>
          <cell r="U620">
            <v>4</v>
          </cell>
          <cell r="V620">
            <v>4</v>
          </cell>
          <cell r="W620">
            <v>4</v>
          </cell>
          <cell r="X620">
            <v>16</v>
          </cell>
          <cell r="Y620">
            <v>0</v>
          </cell>
          <cell r="Z620">
            <v>0</v>
          </cell>
          <cell r="AA620">
            <v>0</v>
          </cell>
          <cell r="AB620">
            <v>0</v>
          </cell>
          <cell r="AC620">
            <v>0</v>
          </cell>
          <cell r="AD620">
            <v>0</v>
          </cell>
          <cell r="AE620" t="str">
            <v>El 8 de abril se llevó a cabo un taller con el DAFP, la ESAP, el DNP y la Oficina del Alto Comisionado para la Paz (OACP) para identificarlos pasos a seguir en la Estrategia de Fortalecimiento de Capacidades para la Construcción de paz. Esta estrategia se</v>
          </cell>
          <cell r="AF620">
            <v>42490.208333333299</v>
          </cell>
          <cell r="AG620">
            <v>42501.664299039403</v>
          </cell>
          <cell r="AH620" t="str">
            <v>Lina María García Muñóz</v>
          </cell>
          <cell r="AI620" t="str">
            <v>lmgarcia@dnp.gov.co</v>
          </cell>
          <cell r="AJ620">
            <v>0</v>
          </cell>
          <cell r="AK620">
            <v>0</v>
          </cell>
          <cell r="AL620">
            <v>0</v>
          </cell>
        </row>
        <row r="621">
          <cell r="A621">
            <v>4532</v>
          </cell>
          <cell r="B621" t="str">
            <v>Todos por un Nuevo País</v>
          </cell>
          <cell r="C621" t="str">
            <v>Seguridad, justicia y democracia para la construcción de paz</v>
          </cell>
          <cell r="D621" t="str">
            <v>Fortalecer y articular los mecanismos de transición hacia la paz</v>
          </cell>
          <cell r="E621" t="str">
            <v>Planeación Nacional</v>
          </cell>
          <cell r="F621" t="str">
            <v>DNP</v>
          </cell>
          <cell r="G621" t="str">
            <v>Promoción y fomento de la eficiencia gubernamental desde el Departamento Nacional de Planeación</v>
          </cell>
          <cell r="H621">
            <v>4532</v>
          </cell>
          <cell r="I621" t="str">
            <v>Solicitudes de información a municipios por parte de entidades nacional, entidades de control y departamentos</v>
          </cell>
          <cell r="J621" t="str">
            <v>Producto</v>
          </cell>
          <cell r="K621" t="str">
            <v>Sectorial</v>
          </cell>
          <cell r="L621" t="str">
            <v>SI</v>
          </cell>
          <cell r="M621" t="str">
            <v>NO</v>
          </cell>
          <cell r="N621" t="str">
            <v>NO</v>
          </cell>
          <cell r="O621" t="str">
            <v>SI</v>
          </cell>
          <cell r="P621" t="str">
            <v>Tasa</v>
          </cell>
          <cell r="Q621" t="str">
            <v>Anual</v>
          </cell>
          <cell r="R621" t="str">
            <v>Reducción</v>
          </cell>
          <cell r="S621">
            <v>200</v>
          </cell>
          <cell r="T621">
            <v>200</v>
          </cell>
          <cell r="U621">
            <v>200</v>
          </cell>
          <cell r="V621">
            <v>190</v>
          </cell>
          <cell r="W621">
            <v>190</v>
          </cell>
          <cell r="X621">
            <v>190</v>
          </cell>
          <cell r="Y621">
            <v>0</v>
          </cell>
          <cell r="Z621">
            <v>0</v>
          </cell>
          <cell r="AA621">
            <v>0</v>
          </cell>
          <cell r="AB621">
            <v>0</v>
          </cell>
          <cell r="AC621">
            <v>0</v>
          </cell>
          <cell r="AD621">
            <v>0</v>
          </cell>
          <cell r="AE621">
            <v>0</v>
          </cell>
          <cell r="AF621">
            <v>0</v>
          </cell>
          <cell r="AG621">
            <v>0</v>
          </cell>
          <cell r="AH621" t="str">
            <v>Ivan Osejo Villamil</v>
          </cell>
          <cell r="AI621" t="str">
            <v>iosejo@dnp.gov.co</v>
          </cell>
          <cell r="AJ621">
            <v>120</v>
          </cell>
          <cell r="AK621">
            <v>0</v>
          </cell>
          <cell r="AL621">
            <v>0</v>
          </cell>
        </row>
        <row r="622">
          <cell r="A622">
            <v>4533</v>
          </cell>
          <cell r="B622" t="str">
            <v>Todos por un Nuevo País</v>
          </cell>
          <cell r="C622" t="str">
            <v>Seguridad, justicia y democracia para la construcción de paz</v>
          </cell>
          <cell r="D622" t="str">
            <v>Fortalecer y articular los mecanismos de transición hacia la paz</v>
          </cell>
          <cell r="E622" t="str">
            <v>Planeación Nacional</v>
          </cell>
          <cell r="F622" t="str">
            <v>DNP</v>
          </cell>
          <cell r="G622" t="str">
            <v>Promoción y fomento de la eficiencia gubernamental desde el Departamento Nacional de Planeación</v>
          </cell>
          <cell r="H622">
            <v>4533</v>
          </cell>
          <cell r="I622" t="str">
            <v>Planes estratégicos territoriales para la construcción de paz construidos y en proceso de implementación</v>
          </cell>
          <cell r="J622" t="str">
            <v>Producto</v>
          </cell>
          <cell r="K622" t="str">
            <v>Sectorial</v>
          </cell>
          <cell r="L622" t="str">
            <v>SI</v>
          </cell>
          <cell r="M622" t="str">
            <v>NO</v>
          </cell>
          <cell r="N622" t="str">
            <v>NO</v>
          </cell>
          <cell r="O622" t="str">
            <v>SI</v>
          </cell>
          <cell r="P622" t="str">
            <v>Planes estratégicos territoriales</v>
          </cell>
          <cell r="Q622" t="str">
            <v>Anual</v>
          </cell>
          <cell r="R622" t="str">
            <v>Acumulado</v>
          </cell>
          <cell r="S622">
            <v>0</v>
          </cell>
          <cell r="T622">
            <v>3</v>
          </cell>
          <cell r="U622">
            <v>3</v>
          </cell>
          <cell r="V622">
            <v>3</v>
          </cell>
          <cell r="W622">
            <v>3</v>
          </cell>
          <cell r="X622">
            <v>12</v>
          </cell>
          <cell r="Y622">
            <v>0</v>
          </cell>
          <cell r="Z622">
            <v>0</v>
          </cell>
          <cell r="AA622">
            <v>0</v>
          </cell>
          <cell r="AB622">
            <v>0</v>
          </cell>
          <cell r="AC622">
            <v>0</v>
          </cell>
          <cell r="AD622">
            <v>0</v>
          </cell>
          <cell r="AE622" t="str">
            <v>En el marco de la subvención ofrecida por la Agencia de cooperación Española AECID, se realizaron los ajustes sugeridos a la ficha del proyecto: “Asistencia a entidades territoriales priorizadas en la implementación de herramientas para la prevención y ge</v>
          </cell>
          <cell r="AF622">
            <v>42490.208333333299</v>
          </cell>
          <cell r="AG622">
            <v>42501.662782754604</v>
          </cell>
          <cell r="AH622" t="str">
            <v>Lina María García Muñóz</v>
          </cell>
          <cell r="AI622" t="str">
            <v>lmgarcia@dnp.gov.co</v>
          </cell>
          <cell r="AJ622">
            <v>0</v>
          </cell>
          <cell r="AK622">
            <v>0</v>
          </cell>
          <cell r="AL622">
            <v>0</v>
          </cell>
        </row>
        <row r="623">
          <cell r="A623">
            <v>4504</v>
          </cell>
          <cell r="B623" t="str">
            <v>Todos por un Nuevo País</v>
          </cell>
          <cell r="C623" t="str">
            <v>Seguridad, justicia y democracia para la construcción de paz</v>
          </cell>
          <cell r="D623" t="str">
            <v>Fortalecer y articular los mecanismos de transición hacia la paz</v>
          </cell>
          <cell r="E623" t="str">
            <v>Planeación Nacional</v>
          </cell>
          <cell r="F623" t="str">
            <v>DNP</v>
          </cell>
          <cell r="G623" t="str">
            <v>Promoción y fomento de la eficiencia gubernamental desde el Departamento Nacional de Planeación</v>
          </cell>
          <cell r="H623">
            <v>4504</v>
          </cell>
          <cell r="I623" t="str">
            <v>Índice de cumplimiento de la política de servicio al ciudadano a nivel nacional</v>
          </cell>
          <cell r="J623" t="str">
            <v>Resultado</v>
          </cell>
          <cell r="K623" t="str">
            <v>Sectorial</v>
          </cell>
          <cell r="L623" t="str">
            <v>SI</v>
          </cell>
          <cell r="M623" t="str">
            <v>NO</v>
          </cell>
          <cell r="N623" t="str">
            <v>NO</v>
          </cell>
          <cell r="O623" t="str">
            <v>SI</v>
          </cell>
          <cell r="P623" t="str">
            <v>Indice</v>
          </cell>
          <cell r="Q623" t="str">
            <v>Anual</v>
          </cell>
          <cell r="R623" t="str">
            <v>Flujo</v>
          </cell>
          <cell r="S623">
            <v>66.900000000000006</v>
          </cell>
          <cell r="T623">
            <v>67.69</v>
          </cell>
          <cell r="U623">
            <v>68.44</v>
          </cell>
          <cell r="V623">
            <v>69.19</v>
          </cell>
          <cell r="W623">
            <v>69.94</v>
          </cell>
          <cell r="X623">
            <v>69.94</v>
          </cell>
          <cell r="Y623">
            <v>0</v>
          </cell>
          <cell r="Z623">
            <v>0</v>
          </cell>
          <cell r="AA623">
            <v>0</v>
          </cell>
          <cell r="AB623">
            <v>0</v>
          </cell>
          <cell r="AC623">
            <v>0</v>
          </cell>
          <cell r="AD623">
            <v>0</v>
          </cell>
          <cell r="AE623" t="str">
            <v xml:space="preserve">Con respecto al seguimiento de la gestión de acompañamiento en el año 2015, se revisaron los Planes Anticorrupción de cada una de las entidades del orden nacional atendidas el año anterior. En cuanto a la intervención 2016, se entregaron los instrumentos </v>
          </cell>
          <cell r="AF623">
            <v>42490.208333333299</v>
          </cell>
          <cell r="AG623">
            <v>42501.614388310198</v>
          </cell>
          <cell r="AH623" t="str">
            <v>Juan Carlos Rodríguez Arana</v>
          </cell>
          <cell r="AI623" t="str">
            <v>jcrodrigueza@dnp.gov.co</v>
          </cell>
          <cell r="AJ623">
            <v>150</v>
          </cell>
          <cell r="AK623">
            <v>0</v>
          </cell>
          <cell r="AL623">
            <v>0</v>
          </cell>
        </row>
        <row r="624">
          <cell r="A624">
            <v>4506</v>
          </cell>
          <cell r="B624" t="str">
            <v>Todos por un Nuevo País</v>
          </cell>
          <cell r="C624" t="str">
            <v>Seguridad, justicia y democracia para la construcción de paz</v>
          </cell>
          <cell r="D624" t="str">
            <v>Fortalecer y articular los mecanismos de transición hacia la paz</v>
          </cell>
          <cell r="E624" t="str">
            <v>Planeación Nacional</v>
          </cell>
          <cell r="F624" t="str">
            <v>DNP</v>
          </cell>
          <cell r="G624" t="str">
            <v>Promoción y fomento de la eficiencia gubernamental desde el Departamento Nacional de Planeación</v>
          </cell>
          <cell r="H624">
            <v>4506</v>
          </cell>
          <cell r="I624" t="str">
            <v>Índice de Percepción ciudadana sobre la calidad y accesibilidad de los trámites y servicios de la Administración Pública</v>
          </cell>
          <cell r="J624" t="str">
            <v>Resultado</v>
          </cell>
          <cell r="K624" t="str">
            <v>Sectorial</v>
          </cell>
          <cell r="L624" t="str">
            <v>SI</v>
          </cell>
          <cell r="M624" t="str">
            <v>NO</v>
          </cell>
          <cell r="N624" t="str">
            <v>NO</v>
          </cell>
          <cell r="O624" t="str">
            <v>SI</v>
          </cell>
          <cell r="P624" t="str">
            <v>Indice</v>
          </cell>
          <cell r="Q624" t="str">
            <v>Anual</v>
          </cell>
          <cell r="R624" t="str">
            <v>Flujo</v>
          </cell>
          <cell r="S624">
            <v>58.9</v>
          </cell>
          <cell r="T624">
            <v>60.447000000000003</v>
          </cell>
          <cell r="U624">
            <v>61.965000000000003</v>
          </cell>
          <cell r="V624">
            <v>63.481999999999999</v>
          </cell>
          <cell r="W624">
            <v>65</v>
          </cell>
          <cell r="X624">
            <v>65</v>
          </cell>
          <cell r="Y624">
            <v>0</v>
          </cell>
          <cell r="Z624">
            <v>0</v>
          </cell>
          <cell r="AA624">
            <v>0</v>
          </cell>
          <cell r="AB624">
            <v>0</v>
          </cell>
          <cell r="AC624">
            <v>0</v>
          </cell>
          <cell r="AD624">
            <v>0</v>
          </cell>
          <cell r="AE624" t="str">
            <v>Se dio inicio a la estructuración de una nueva herramienta; el observatorio ciudadano. Se está en proceso de establecer el objetivo y su alcance, así como los posibles mecanismos a explorar. Con respecto a la norma técnica en servicio al ciudadano, se fir</v>
          </cell>
          <cell r="AF624">
            <v>42490.208333333299</v>
          </cell>
          <cell r="AG624">
            <v>42501.663423460603</v>
          </cell>
          <cell r="AH624" t="str">
            <v>Juan Carlos Rodríguez Arana</v>
          </cell>
          <cell r="AI624" t="str">
            <v>jcrodrigueza@dnp.gov.co</v>
          </cell>
          <cell r="AJ624">
            <v>30</v>
          </cell>
          <cell r="AK624">
            <v>0</v>
          </cell>
          <cell r="AL624">
            <v>0</v>
          </cell>
        </row>
        <row r="625">
          <cell r="A625">
            <v>5291</v>
          </cell>
          <cell r="B625" t="str">
            <v>Todos por un Nuevo País</v>
          </cell>
          <cell r="C625" t="str">
            <v>Buen Gobierno</v>
          </cell>
          <cell r="D625" t="str">
            <v>Fortalecer la articulación Nación-territorio</v>
          </cell>
          <cell r="E625" t="str">
            <v>Planeación Nacional</v>
          </cell>
          <cell r="F625" t="str">
            <v>DNP</v>
          </cell>
          <cell r="G625" t="str">
            <v>Gestión pública orientada a resultados</v>
          </cell>
          <cell r="H625">
            <v>5291</v>
          </cell>
          <cell r="I625" t="str">
            <v>Porcentaje del presupuesto de inversión de SGR y PGN orientado a resultados, en proceso de implementación</v>
          </cell>
          <cell r="J625" t="str">
            <v>Gestión</v>
          </cell>
          <cell r="K625" t="str">
            <v>Sectorial</v>
          </cell>
          <cell r="L625" t="str">
            <v>NO</v>
          </cell>
          <cell r="M625" t="str">
            <v>NO</v>
          </cell>
          <cell r="N625" t="str">
            <v>NO</v>
          </cell>
          <cell r="O625" t="str">
            <v>SI</v>
          </cell>
          <cell r="P625" t="str">
            <v>Porcentaje</v>
          </cell>
          <cell r="Q625" t="str">
            <v>Anual</v>
          </cell>
          <cell r="R625" t="str">
            <v>Flujo</v>
          </cell>
          <cell r="S625">
            <v>0</v>
          </cell>
          <cell r="T625">
            <v>12</v>
          </cell>
          <cell r="U625">
            <v>40</v>
          </cell>
          <cell r="V625">
            <v>70</v>
          </cell>
          <cell r="W625">
            <v>90</v>
          </cell>
          <cell r="X625">
            <v>90</v>
          </cell>
          <cell r="Y625">
            <v>0</v>
          </cell>
          <cell r="Z625">
            <v>0</v>
          </cell>
          <cell r="AA625">
            <v>0</v>
          </cell>
          <cell r="AB625">
            <v>0</v>
          </cell>
          <cell r="AC625">
            <v>0</v>
          </cell>
          <cell r="AD625">
            <v>0</v>
          </cell>
          <cell r="AE625" t="str">
            <v>El Banco Mundial continúa con la definición y diseño de la metodología de revisiones de gasto con el fin de iniciar la implementación en los sectores seleccionados en el mes de mayo.</v>
          </cell>
          <cell r="AF625">
            <v>42490.208333333299</v>
          </cell>
          <cell r="AG625">
            <v>42501.662002546298</v>
          </cell>
          <cell r="AH625" t="str">
            <v>Carolina Londoño Araque</v>
          </cell>
          <cell r="AI625" t="str">
            <v>clondono@dnp.gov.co</v>
          </cell>
          <cell r="AJ625">
            <v>0</v>
          </cell>
          <cell r="AK625">
            <v>0</v>
          </cell>
          <cell r="AL625">
            <v>0</v>
          </cell>
        </row>
        <row r="626">
          <cell r="A626">
            <v>4509</v>
          </cell>
          <cell r="B626" t="str">
            <v>Todos por un Nuevo País</v>
          </cell>
          <cell r="C626" t="str">
            <v>Buen Gobierno</v>
          </cell>
          <cell r="D626" t="str">
            <v>Fortalecer la articulación Nación-territorio</v>
          </cell>
          <cell r="E626" t="str">
            <v>Planeación Nacional</v>
          </cell>
          <cell r="F626" t="str">
            <v>DNP</v>
          </cell>
          <cell r="G626" t="str">
            <v>Promoción del desarrollo y la convergencia regional</v>
          </cell>
          <cell r="H626">
            <v>4509</v>
          </cell>
          <cell r="I626" t="str">
            <v>Municipios con bajo desempeño integral - Meta Nacional</v>
          </cell>
          <cell r="J626" t="str">
            <v>Resultado</v>
          </cell>
          <cell r="K626" t="str">
            <v>Sectorial</v>
          </cell>
          <cell r="L626" t="str">
            <v>SI</v>
          </cell>
          <cell r="M626" t="str">
            <v>SI</v>
          </cell>
          <cell r="N626" t="str">
            <v>NO</v>
          </cell>
          <cell r="O626" t="str">
            <v>SI</v>
          </cell>
          <cell r="P626" t="str">
            <v>Municipios</v>
          </cell>
          <cell r="Q626" t="str">
            <v>Anual</v>
          </cell>
          <cell r="R626" t="str">
            <v>Reducción</v>
          </cell>
          <cell r="S626">
            <v>250</v>
          </cell>
          <cell r="T626">
            <v>232</v>
          </cell>
          <cell r="U626">
            <v>213</v>
          </cell>
          <cell r="V626">
            <v>206</v>
          </cell>
          <cell r="W626">
            <v>196</v>
          </cell>
          <cell r="X626">
            <v>196</v>
          </cell>
          <cell r="Y626">
            <v>0</v>
          </cell>
          <cell r="Z626">
            <v>0</v>
          </cell>
          <cell r="AA626">
            <v>0</v>
          </cell>
          <cell r="AB626">
            <v>0</v>
          </cell>
          <cell r="AC626">
            <v>0</v>
          </cell>
          <cell r="AD626">
            <v>0</v>
          </cell>
          <cell r="AE626" t="str">
            <v>Se ajustaron los aplicativos SIEE y SICEP Gestión Web para el reporte de la información que inicia en el mes de mayo. Se emitió la Circular 11-4 de 2016 donde se entregan las Orientaciones, procedimientos e instrumentos para el reporte de la información r</v>
          </cell>
          <cell r="AF626">
            <v>42490.208333333299</v>
          </cell>
          <cell r="AG626">
            <v>42502.435280011603</v>
          </cell>
          <cell r="AH626" t="str">
            <v>Ivan Osejo Villamil</v>
          </cell>
          <cell r="AI626" t="str">
            <v>iosejo@dnp.gov.co</v>
          </cell>
          <cell r="AJ626">
            <v>240</v>
          </cell>
          <cell r="AK626">
            <v>0</v>
          </cell>
          <cell r="AL626">
            <v>0</v>
          </cell>
        </row>
        <row r="627">
          <cell r="A627">
            <v>4523</v>
          </cell>
          <cell r="B627" t="str">
            <v>Todos por un Nuevo País</v>
          </cell>
          <cell r="C627" t="str">
            <v>Buen Gobierno</v>
          </cell>
          <cell r="D627" t="str">
            <v>Fortalecer la articulación Nación-territorio</v>
          </cell>
          <cell r="E627" t="str">
            <v>Planeación Nacional</v>
          </cell>
          <cell r="F627" t="str">
            <v>DNP</v>
          </cell>
          <cell r="G627" t="str">
            <v>Promoción del desarrollo y la convergencia regional</v>
          </cell>
          <cell r="H627">
            <v>4523</v>
          </cell>
          <cell r="I627" t="str">
            <v>Regiones con modelo tendencial de ocupación</v>
          </cell>
          <cell r="J627" t="str">
            <v>Resultado</v>
          </cell>
          <cell r="K627" t="str">
            <v>Sectorial</v>
          </cell>
          <cell r="L627" t="str">
            <v>SI</v>
          </cell>
          <cell r="M627" t="str">
            <v>NO</v>
          </cell>
          <cell r="N627" t="str">
            <v>NO</v>
          </cell>
          <cell r="O627" t="str">
            <v>SI</v>
          </cell>
          <cell r="P627" t="str">
            <v>Modelo de escenarios de ocupación</v>
          </cell>
          <cell r="Q627" t="str">
            <v>Anual</v>
          </cell>
          <cell r="R627" t="str">
            <v>Acumulado</v>
          </cell>
          <cell r="S627">
            <v>0</v>
          </cell>
          <cell r="T627">
            <v>1</v>
          </cell>
          <cell r="U627">
            <v>4</v>
          </cell>
          <cell r="V627">
            <v>2</v>
          </cell>
          <cell r="W627">
            <v>0</v>
          </cell>
          <cell r="X627">
            <v>7</v>
          </cell>
          <cell r="Y627">
            <v>0</v>
          </cell>
          <cell r="Z627">
            <v>0</v>
          </cell>
          <cell r="AA627">
            <v>0</v>
          </cell>
          <cell r="AB627">
            <v>0</v>
          </cell>
          <cell r="AC627">
            <v>0</v>
          </cell>
          <cell r="AD627">
            <v>0</v>
          </cell>
          <cell r="AE627" t="str">
            <v>En avance a la formulación del modelo para la región de llanos, se presenta un documento borrador donde se indica la propuesta metodológica, el alcance del modelo y las acciones adelantadas para el desarrollo de la formulación de los escenarios tendencial</v>
          </cell>
          <cell r="AF627">
            <v>42460.208333333299</v>
          </cell>
          <cell r="AG627">
            <v>42468.628334259301</v>
          </cell>
          <cell r="AH627" t="str">
            <v>Carlos Alberto Aparicio Patiño</v>
          </cell>
          <cell r="AI627" t="str">
            <v>caparicio@dnp.gov.co</v>
          </cell>
          <cell r="AJ627">
            <v>7</v>
          </cell>
          <cell r="AK627">
            <v>0</v>
          </cell>
          <cell r="AL627">
            <v>0</v>
          </cell>
        </row>
        <row r="628">
          <cell r="A628">
            <v>4524</v>
          </cell>
          <cell r="B628" t="str">
            <v>Todos por un Nuevo País</v>
          </cell>
          <cell r="C628" t="str">
            <v>Buen Gobierno</v>
          </cell>
          <cell r="D628" t="str">
            <v>Fortalecer la articulación Nación-territorio</v>
          </cell>
          <cell r="E628" t="str">
            <v>Planeación Nacional</v>
          </cell>
          <cell r="F628" t="str">
            <v>DNP</v>
          </cell>
          <cell r="G628" t="str">
            <v>Promoción del desarrollo y la convergencia regional</v>
          </cell>
          <cell r="H628">
            <v>4524</v>
          </cell>
          <cell r="I628" t="str">
            <v>Porcentaje de implementación de Plan Todos Somos PaZcífico</v>
          </cell>
          <cell r="J628" t="str">
            <v>Resultado</v>
          </cell>
          <cell r="K628" t="str">
            <v>Sectorial</v>
          </cell>
          <cell r="L628" t="str">
            <v>SI</v>
          </cell>
          <cell r="M628" t="str">
            <v>NO</v>
          </cell>
          <cell r="N628" t="str">
            <v>NO</v>
          </cell>
          <cell r="O628" t="str">
            <v>SI</v>
          </cell>
          <cell r="P628" t="str">
            <v>Porcentaje</v>
          </cell>
          <cell r="Q628" t="str">
            <v>Anual</v>
          </cell>
          <cell r="R628" t="str">
            <v>Capacidad</v>
          </cell>
          <cell r="S628">
            <v>0</v>
          </cell>
          <cell r="T628">
            <v>10</v>
          </cell>
          <cell r="U628">
            <v>30</v>
          </cell>
          <cell r="V628">
            <v>60</v>
          </cell>
          <cell r="W628">
            <v>100</v>
          </cell>
          <cell r="X628">
            <v>100</v>
          </cell>
          <cell r="Y628">
            <v>0</v>
          </cell>
          <cell r="Z628">
            <v>0</v>
          </cell>
          <cell r="AA628">
            <v>0</v>
          </cell>
          <cell r="AB628">
            <v>0</v>
          </cell>
          <cell r="AC628">
            <v>0</v>
          </cell>
          <cell r="AD628">
            <v>0</v>
          </cell>
          <cell r="AE628" t="str">
            <v>Se realiza la primera sesión de la Junta Administradora del Fondo para el Desarrollo del Plan Todos Somos PaZcífico con el fin de aprobar el presupuesto de cooperación técnica del BID.</v>
          </cell>
          <cell r="AF628">
            <v>42460.208333333299</v>
          </cell>
          <cell r="AG628">
            <v>42465.427198726902</v>
          </cell>
          <cell r="AH628" t="str">
            <v>Carlos Alberto Aparicio Patiño</v>
          </cell>
          <cell r="AI628" t="str">
            <v>caparicio@dnp.gov.co</v>
          </cell>
          <cell r="AJ628">
            <v>30</v>
          </cell>
          <cell r="AK628">
            <v>0</v>
          </cell>
          <cell r="AL628">
            <v>0</v>
          </cell>
        </row>
        <row r="629">
          <cell r="A629">
            <v>4525</v>
          </cell>
          <cell r="B629" t="str">
            <v>Todos por un Nuevo País</v>
          </cell>
          <cell r="C629" t="str">
            <v>Buen Gobierno</v>
          </cell>
          <cell r="D629" t="str">
            <v>Fortalecer la articulación Nación-territorio</v>
          </cell>
          <cell r="E629" t="str">
            <v>Planeación Nacional</v>
          </cell>
          <cell r="F629" t="str">
            <v>DNP</v>
          </cell>
          <cell r="G629" t="str">
            <v>Promoción del desarrollo y la convergencia regional</v>
          </cell>
          <cell r="H629">
            <v>4525</v>
          </cell>
          <cell r="I629" t="str">
            <v>Sectores con lineamientos estratégicos de Ordenamiento Territorial formulados</v>
          </cell>
          <cell r="J629" t="str">
            <v>Producto</v>
          </cell>
          <cell r="K629" t="str">
            <v>Sectorial</v>
          </cell>
          <cell r="L629" t="str">
            <v>SI</v>
          </cell>
          <cell r="M629" t="str">
            <v>NO</v>
          </cell>
          <cell r="N629" t="str">
            <v>NO</v>
          </cell>
          <cell r="O629" t="str">
            <v>SI</v>
          </cell>
          <cell r="P629" t="str">
            <v>Sectores</v>
          </cell>
          <cell r="Q629" t="str">
            <v>Anual</v>
          </cell>
          <cell r="R629" t="str">
            <v>Acumulado</v>
          </cell>
          <cell r="S629">
            <v>0</v>
          </cell>
          <cell r="T629">
            <v>0</v>
          </cell>
          <cell r="U629">
            <v>5</v>
          </cell>
          <cell r="V629">
            <v>5</v>
          </cell>
          <cell r="W629">
            <v>6</v>
          </cell>
          <cell r="X629">
            <v>16</v>
          </cell>
          <cell r="Y629">
            <v>0</v>
          </cell>
          <cell r="Z629">
            <v>0</v>
          </cell>
          <cell r="AA629">
            <v>0</v>
          </cell>
          <cell r="AB629">
            <v>0</v>
          </cell>
          <cell r="AC629">
            <v>0</v>
          </cell>
          <cell r="AD629">
            <v>0</v>
          </cell>
          <cell r="AE629" t="str">
            <v xml:space="preserve">Se continuó con las discusiones y concertación del texto y alcance del Decreto entre los equipos técnicos y jurídicos de los sectores involucrados. </v>
          </cell>
          <cell r="AF629">
            <v>42400.208333333299</v>
          </cell>
          <cell r="AG629">
            <v>42405.6525722222</v>
          </cell>
          <cell r="AH629" t="str">
            <v>Carlos Alberto Aparicio Patiño</v>
          </cell>
          <cell r="AI629" t="str">
            <v>caparicio@dnp.gov.co</v>
          </cell>
          <cell r="AJ629">
            <v>15</v>
          </cell>
          <cell r="AK629">
            <v>0</v>
          </cell>
          <cell r="AL629">
            <v>0</v>
          </cell>
        </row>
        <row r="630">
          <cell r="A630">
            <v>4530</v>
          </cell>
          <cell r="B630" t="str">
            <v>Todos por un Nuevo País</v>
          </cell>
          <cell r="C630" t="str">
            <v>Buen Gobierno</v>
          </cell>
          <cell r="D630" t="str">
            <v>Fortalecer la articulación Nación-territorio</v>
          </cell>
          <cell r="E630" t="str">
            <v>Planeación Nacional</v>
          </cell>
          <cell r="F630" t="str">
            <v>DNP</v>
          </cell>
          <cell r="G630" t="str">
            <v>Promoción del desarrollo y la convergencia regional</v>
          </cell>
          <cell r="H630">
            <v>4530</v>
          </cell>
          <cell r="I630" t="str">
            <v>Organizaciones de planificación regional existentes donde participa el DNP</v>
          </cell>
          <cell r="J630" t="str">
            <v>Gestión</v>
          </cell>
          <cell r="K630" t="str">
            <v>Sectorial</v>
          </cell>
          <cell r="L630" t="str">
            <v>SI</v>
          </cell>
          <cell r="M630" t="str">
            <v>NO</v>
          </cell>
          <cell r="N630" t="str">
            <v>NO</v>
          </cell>
          <cell r="O630" t="str">
            <v>SI</v>
          </cell>
          <cell r="P630" t="str">
            <v>Organizaciones de planificación regional</v>
          </cell>
          <cell r="Q630" t="str">
            <v>Anual</v>
          </cell>
          <cell r="R630" t="str">
            <v>Capacidad</v>
          </cell>
          <cell r="S630">
            <v>0</v>
          </cell>
          <cell r="T630">
            <v>0</v>
          </cell>
          <cell r="U630">
            <v>2</v>
          </cell>
          <cell r="V630">
            <v>4</v>
          </cell>
          <cell r="W630">
            <v>6</v>
          </cell>
          <cell r="X630">
            <v>6</v>
          </cell>
          <cell r="Y630">
            <v>0</v>
          </cell>
          <cell r="Z630">
            <v>0</v>
          </cell>
          <cell r="AA630">
            <v>0</v>
          </cell>
          <cell r="AB630">
            <v>0</v>
          </cell>
          <cell r="AC630">
            <v>0</v>
          </cell>
          <cell r="AD630">
            <v>0</v>
          </cell>
          <cell r="AE630">
            <v>0</v>
          </cell>
          <cell r="AF630">
            <v>0</v>
          </cell>
          <cell r="AG630">
            <v>0</v>
          </cell>
          <cell r="AH630" t="str">
            <v>Carlos Alberto Aparicio Patiño</v>
          </cell>
          <cell r="AI630" t="str">
            <v>caparicio@dnp.gov.co</v>
          </cell>
          <cell r="AJ630">
            <v>30</v>
          </cell>
          <cell r="AK630">
            <v>0</v>
          </cell>
          <cell r="AL630">
            <v>0</v>
          </cell>
        </row>
        <row r="631">
          <cell r="A631">
            <v>5245</v>
          </cell>
          <cell r="B631" t="str">
            <v>Todos por un Nuevo País</v>
          </cell>
          <cell r="C631" t="str">
            <v>Buen Gobierno</v>
          </cell>
          <cell r="D631" t="str">
            <v>Fortalecer la articulación Nación-territorio</v>
          </cell>
          <cell r="E631" t="str">
            <v>Planeación Nacional</v>
          </cell>
          <cell r="F631" t="str">
            <v>DNP</v>
          </cell>
          <cell r="G631" t="str">
            <v>Promoción del desarrollo y la convergencia regional</v>
          </cell>
          <cell r="H631">
            <v>5245</v>
          </cell>
          <cell r="I631" t="str">
            <v>Hogares en pobreza rural por ingresos</v>
          </cell>
          <cell r="J631" t="str">
            <v>Resultado</v>
          </cell>
          <cell r="K631" t="str">
            <v>Sectorial</v>
          </cell>
          <cell r="L631" t="str">
            <v>SI</v>
          </cell>
          <cell r="M631" t="str">
            <v>NO</v>
          </cell>
          <cell r="N631" t="str">
            <v>NO</v>
          </cell>
          <cell r="O631" t="str">
            <v>SI</v>
          </cell>
          <cell r="P631" t="str">
            <v>Hogares</v>
          </cell>
          <cell r="Q631" t="str">
            <v>Anual</v>
          </cell>
          <cell r="R631" t="str">
            <v>Reducción</v>
          </cell>
          <cell r="S631">
            <v>1010201</v>
          </cell>
          <cell r="T631">
            <v>993479</v>
          </cell>
          <cell r="U631">
            <v>960854</v>
          </cell>
          <cell r="V631">
            <v>929480</v>
          </cell>
          <cell r="W631">
            <v>917038</v>
          </cell>
          <cell r="X631">
            <v>917038</v>
          </cell>
          <cell r="Y631">
            <v>0</v>
          </cell>
          <cell r="Z631">
            <v>0</v>
          </cell>
          <cell r="AA631">
            <v>0</v>
          </cell>
          <cell r="AB631">
            <v>0</v>
          </cell>
          <cell r="AC631">
            <v>0</v>
          </cell>
          <cell r="AD631">
            <v>0</v>
          </cell>
          <cell r="AE631" t="str">
            <v>El número hogares rurales en condición de pobreza monetaria se obtiene de la Gran Encuesta Integrada de Hogares, la cual es publicada (agregación anual) en el mes de marzo del 2017. Por esta razón, no es posible disponer de avance para el respectivo mes.</v>
          </cell>
          <cell r="AF631">
            <v>42490.208333333299</v>
          </cell>
          <cell r="AG631">
            <v>42502.4910528935</v>
          </cell>
          <cell r="AH631" t="str">
            <v>Diego Andrés Mora García</v>
          </cell>
          <cell r="AI631" t="str">
            <v>damora@dnp.gov.co</v>
          </cell>
          <cell r="AJ631">
            <v>90</v>
          </cell>
          <cell r="AK631">
            <v>0</v>
          </cell>
          <cell r="AL631">
            <v>0</v>
          </cell>
        </row>
        <row r="632">
          <cell r="A632">
            <v>5288</v>
          </cell>
          <cell r="B632" t="str">
            <v>Todos por un Nuevo País</v>
          </cell>
          <cell r="C632" t="str">
            <v>Buen Gobierno</v>
          </cell>
          <cell r="D632" t="str">
            <v>Fortalecer la articulación Nación-territorio</v>
          </cell>
          <cell r="E632" t="str">
            <v>Planeación Nacional</v>
          </cell>
          <cell r="F632" t="str">
            <v>DNP</v>
          </cell>
          <cell r="G632" t="str">
            <v>Grupos Étnicos - Planeación</v>
          </cell>
          <cell r="H632">
            <v>5288</v>
          </cell>
          <cell r="I632" t="str">
            <v>Recursos destinados para el fortalecimiento de las Kumpañy</v>
          </cell>
          <cell r="J632" t="str">
            <v>Producto</v>
          </cell>
          <cell r="K632" t="str">
            <v>Transversal</v>
          </cell>
          <cell r="L632" t="str">
            <v>SI</v>
          </cell>
          <cell r="M632" t="str">
            <v>NO</v>
          </cell>
          <cell r="N632" t="str">
            <v>NO</v>
          </cell>
          <cell r="O632" t="str">
            <v>SI</v>
          </cell>
          <cell r="P632" t="str">
            <v xml:space="preserve">Recursos </v>
          </cell>
          <cell r="Q632" t="str">
            <v>Anual</v>
          </cell>
          <cell r="R632" t="str">
            <v>Acumulado</v>
          </cell>
          <cell r="S632">
            <v>0</v>
          </cell>
          <cell r="T632">
            <v>200000000</v>
          </cell>
          <cell r="U632">
            <v>200000000</v>
          </cell>
          <cell r="V632">
            <v>200000000</v>
          </cell>
          <cell r="W632">
            <v>200000000</v>
          </cell>
          <cell r="X632">
            <v>800000000</v>
          </cell>
          <cell r="Y632">
            <v>0</v>
          </cell>
          <cell r="Z632">
            <v>0</v>
          </cell>
          <cell r="AA632">
            <v>0</v>
          </cell>
          <cell r="AB632">
            <v>0</v>
          </cell>
          <cell r="AC632">
            <v>0</v>
          </cell>
          <cell r="AD632">
            <v>0</v>
          </cell>
          <cell r="AE632" t="str">
            <v>Se envió una (1) propuesta al Ministerio de Comercio, Industria y Turismo para la distribución de recursos dirigidos al fortalecimiento productivo y empresarial para las Kumpañy en el nivel territorial; la cual fue aprobada por esa entidad.</v>
          </cell>
          <cell r="AF632">
            <v>42490.208333333299</v>
          </cell>
          <cell r="AG632">
            <v>42502.440260532399</v>
          </cell>
          <cell r="AH632" t="str">
            <v>Jairo Antonio Munoz Moyano</v>
          </cell>
          <cell r="AI632" t="str">
            <v>jamoyano@dnp.gov.co</v>
          </cell>
          <cell r="AJ632">
            <v>0</v>
          </cell>
          <cell r="AK632">
            <v>0</v>
          </cell>
          <cell r="AL632">
            <v>0</v>
          </cell>
        </row>
        <row r="633">
          <cell r="A633">
            <v>5289</v>
          </cell>
          <cell r="B633" t="str">
            <v>Todos por un Nuevo País</v>
          </cell>
          <cell r="C633" t="str">
            <v>Buen Gobierno</v>
          </cell>
          <cell r="D633" t="str">
            <v>Fortalecer la articulación Nación-territorio</v>
          </cell>
          <cell r="E633" t="str">
            <v>Planeación Nacional</v>
          </cell>
          <cell r="F633" t="str">
            <v>DNP</v>
          </cell>
          <cell r="G633" t="str">
            <v>Grupos Étnicos - Planeación</v>
          </cell>
          <cell r="H633">
            <v>5289</v>
          </cell>
          <cell r="I633" t="str">
            <v>Tablero de control en operación.</v>
          </cell>
          <cell r="J633" t="str">
            <v>Gestión</v>
          </cell>
          <cell r="K633" t="str">
            <v>Transversal</v>
          </cell>
          <cell r="L633" t="str">
            <v>SI</v>
          </cell>
          <cell r="M633" t="str">
            <v>NO</v>
          </cell>
          <cell r="N633" t="str">
            <v>NO</v>
          </cell>
          <cell r="O633" t="str">
            <v>NO</v>
          </cell>
          <cell r="P633" t="str">
            <v>Número</v>
          </cell>
          <cell r="Q633" t="str">
            <v>Anual</v>
          </cell>
          <cell r="R633" t="str">
            <v>Stock</v>
          </cell>
          <cell r="S633">
            <v>0</v>
          </cell>
          <cell r="T633">
            <v>1</v>
          </cell>
          <cell r="U633">
            <v>1</v>
          </cell>
          <cell r="V633">
            <v>1</v>
          </cell>
          <cell r="W633">
            <v>1</v>
          </cell>
          <cell r="X633">
            <v>1</v>
          </cell>
          <cell r="Y633">
            <v>0</v>
          </cell>
          <cell r="Z633">
            <v>0</v>
          </cell>
          <cell r="AA633">
            <v>0</v>
          </cell>
          <cell r="AB633">
            <v>0</v>
          </cell>
          <cell r="AC633">
            <v>0</v>
          </cell>
          <cell r="AD633">
            <v>0</v>
          </cell>
          <cell r="AE633" t="str">
            <v>Meta del cuatrienio reportada y cumplida.</v>
          </cell>
          <cell r="AF633">
            <v>42460.208333333299</v>
          </cell>
          <cell r="AG633">
            <v>42467.643250775502</v>
          </cell>
          <cell r="AH633" t="str">
            <v>Jairo Antonio Munoz Moyano</v>
          </cell>
          <cell r="AI633" t="str">
            <v>jamoyano@dnp.gov.co</v>
          </cell>
          <cell r="AJ633">
            <v>0</v>
          </cell>
          <cell r="AK633">
            <v>0</v>
          </cell>
          <cell r="AL633">
            <v>0</v>
          </cell>
        </row>
        <row r="634">
          <cell r="A634">
            <v>5290</v>
          </cell>
          <cell r="B634" t="str">
            <v>Todos por un Nuevo País</v>
          </cell>
          <cell r="C634" t="str">
            <v>Buen Gobierno</v>
          </cell>
          <cell r="D634" t="str">
            <v>Fortalecer la articulación Nación-territorio</v>
          </cell>
          <cell r="E634" t="str">
            <v>Planeación Nacional</v>
          </cell>
          <cell r="F634" t="str">
            <v>DNP</v>
          </cell>
          <cell r="G634" t="str">
            <v>Grupos Étnicos - Planeación</v>
          </cell>
          <cell r="H634">
            <v>5290</v>
          </cell>
          <cell r="I634" t="str">
            <v>Informe anuales realizados.</v>
          </cell>
          <cell r="J634" t="str">
            <v>Resultado</v>
          </cell>
          <cell r="K634" t="str">
            <v>Transversal</v>
          </cell>
          <cell r="L634" t="str">
            <v>SI</v>
          </cell>
          <cell r="M634" t="str">
            <v>NO</v>
          </cell>
          <cell r="N634" t="str">
            <v>NO</v>
          </cell>
          <cell r="O634" t="str">
            <v>SI</v>
          </cell>
          <cell r="P634" t="str">
            <v>Número de informes</v>
          </cell>
          <cell r="Q634" t="str">
            <v>Anual</v>
          </cell>
          <cell r="R634" t="str">
            <v>Acumulado</v>
          </cell>
          <cell r="S634">
            <v>0</v>
          </cell>
          <cell r="T634">
            <v>1</v>
          </cell>
          <cell r="U634">
            <v>2</v>
          </cell>
          <cell r="V634">
            <v>3</v>
          </cell>
          <cell r="W634">
            <v>4</v>
          </cell>
          <cell r="X634">
            <v>4</v>
          </cell>
          <cell r="Y634">
            <v>0</v>
          </cell>
          <cell r="Z634">
            <v>0</v>
          </cell>
          <cell r="AA634">
            <v>0</v>
          </cell>
          <cell r="AB634">
            <v>0</v>
          </cell>
          <cell r="AC634">
            <v>0</v>
          </cell>
          <cell r="AD634">
            <v>0</v>
          </cell>
          <cell r="AE634" t="str">
            <v xml:space="preserve">Se diligenció la ficha DNP sobre la información de actividades y proyectos realizados en cumplimiento de los compromisos de consulta previa con el Pueblo Rrom para la vigencia 2015. Se consolidó el reporte y la tabla de diagnóstico de estado de avance de </v>
          </cell>
          <cell r="AF634">
            <v>42490.208333333299</v>
          </cell>
          <cell r="AG634">
            <v>42502.439587036999</v>
          </cell>
          <cell r="AH634" t="str">
            <v>Jairo Antonio Munoz Moyano</v>
          </cell>
          <cell r="AI634" t="str">
            <v>jamoyano@dnp.gov.co</v>
          </cell>
          <cell r="AJ634">
            <v>0</v>
          </cell>
          <cell r="AK634">
            <v>0</v>
          </cell>
          <cell r="AL634">
            <v>0</v>
          </cell>
        </row>
        <row r="635">
          <cell r="A635">
            <v>5326</v>
          </cell>
          <cell r="B635" t="str">
            <v>Todos por un Nuevo País</v>
          </cell>
          <cell r="C635" t="str">
            <v>Buen Gobierno</v>
          </cell>
          <cell r="D635" t="str">
            <v>Fortalecer la articulación Nación-territorio</v>
          </cell>
          <cell r="E635" t="str">
            <v>Planeación Nacional</v>
          </cell>
          <cell r="F635" t="str">
            <v>DNP</v>
          </cell>
          <cell r="G635" t="str">
            <v>Grupos Étnicos - Planeación</v>
          </cell>
          <cell r="H635">
            <v>5326</v>
          </cell>
          <cell r="I635" t="str">
            <v>Instrumentos de politica pública que incorporan el tema de adecuación institucional para atender la particularidad de los derechos de los pueblos indígenas</v>
          </cell>
          <cell r="J635" t="str">
            <v>Producto</v>
          </cell>
          <cell r="K635" t="str">
            <v>Transversal</v>
          </cell>
          <cell r="L635" t="str">
            <v>NO</v>
          </cell>
          <cell r="M635" t="str">
            <v>NO</v>
          </cell>
          <cell r="N635" t="str">
            <v>SI</v>
          </cell>
          <cell r="O635" t="str">
            <v>NO</v>
          </cell>
          <cell r="P635" t="str">
            <v>Instrumentos de Política pública diseñados y en ejecución</v>
          </cell>
          <cell r="Q635" t="str">
            <v>Anual</v>
          </cell>
          <cell r="R635" t="str">
            <v>Acumulado</v>
          </cell>
          <cell r="S635">
            <v>0</v>
          </cell>
          <cell r="T635">
            <v>2</v>
          </cell>
          <cell r="U635">
            <v>2</v>
          </cell>
          <cell r="V635">
            <v>2</v>
          </cell>
          <cell r="W635">
            <v>2</v>
          </cell>
          <cell r="X635">
            <v>8</v>
          </cell>
          <cell r="Y635">
            <v>0</v>
          </cell>
          <cell r="Z635">
            <v>0</v>
          </cell>
          <cell r="AA635">
            <v>0</v>
          </cell>
          <cell r="AB635">
            <v>0</v>
          </cell>
          <cell r="AC635">
            <v>0</v>
          </cell>
          <cell r="AD635">
            <v>0</v>
          </cell>
          <cell r="AE635">
            <v>0</v>
          </cell>
          <cell r="AF635">
            <v>0</v>
          </cell>
          <cell r="AG635">
            <v>0</v>
          </cell>
          <cell r="AH635" t="str">
            <v>Juan Alberto  Cortes Gómez</v>
          </cell>
          <cell r="AI635" t="str">
            <v>jacortes@dnp.gov.co</v>
          </cell>
          <cell r="AJ635">
            <v>60</v>
          </cell>
          <cell r="AK635">
            <v>0</v>
          </cell>
          <cell r="AL635">
            <v>0</v>
          </cell>
        </row>
        <row r="636">
          <cell r="A636">
            <v>5332</v>
          </cell>
          <cell r="B636" t="str">
            <v>Todos por un Nuevo País</v>
          </cell>
          <cell r="C636" t="str">
            <v>Buen Gobierno</v>
          </cell>
          <cell r="D636" t="str">
            <v>Fortalecer la articulación Nación-territorio</v>
          </cell>
          <cell r="E636" t="str">
            <v>Planeación Nacional</v>
          </cell>
          <cell r="F636" t="str">
            <v>DNP</v>
          </cell>
          <cell r="G636" t="str">
            <v>Grupos Étnicos - Planeación</v>
          </cell>
          <cell r="H636">
            <v>5332</v>
          </cell>
          <cell r="I636" t="str">
            <v>Recursos de SGP y del PGN presupuestados e invertidos anualmente para el cumplimiento de los acuerdos de consulta previa del PND 2014-2018 con los pueblos indígenas</v>
          </cell>
          <cell r="J636" t="str">
            <v>Gestión</v>
          </cell>
          <cell r="K636" t="str">
            <v>Transversal</v>
          </cell>
          <cell r="L636" t="str">
            <v>NO</v>
          </cell>
          <cell r="M636" t="str">
            <v>NO</v>
          </cell>
          <cell r="N636" t="str">
            <v>SI</v>
          </cell>
          <cell r="O636" t="str">
            <v>NO</v>
          </cell>
          <cell r="P636" t="str">
            <v>Billones</v>
          </cell>
          <cell r="Q636" t="str">
            <v>Anual</v>
          </cell>
          <cell r="R636" t="str">
            <v>Acumulado</v>
          </cell>
          <cell r="S636">
            <v>0</v>
          </cell>
          <cell r="T636">
            <v>2</v>
          </cell>
          <cell r="U636">
            <v>2</v>
          </cell>
          <cell r="V636">
            <v>2</v>
          </cell>
          <cell r="W636">
            <v>2</v>
          </cell>
          <cell r="X636">
            <v>8</v>
          </cell>
          <cell r="Y636">
            <v>0</v>
          </cell>
          <cell r="Z636">
            <v>0</v>
          </cell>
          <cell r="AA636">
            <v>0</v>
          </cell>
          <cell r="AB636">
            <v>0</v>
          </cell>
          <cell r="AC636">
            <v>0</v>
          </cell>
          <cell r="AD636">
            <v>0</v>
          </cell>
          <cell r="AE636">
            <v>0</v>
          </cell>
          <cell r="AF636">
            <v>0</v>
          </cell>
          <cell r="AG636">
            <v>0</v>
          </cell>
          <cell r="AH636" t="str">
            <v>Juan Alberto  Cortes Gómez</v>
          </cell>
          <cell r="AI636" t="str">
            <v>jacortes@dnp.gov.co</v>
          </cell>
          <cell r="AJ636">
            <v>60</v>
          </cell>
          <cell r="AK636">
            <v>0</v>
          </cell>
          <cell r="AL636">
            <v>0</v>
          </cell>
        </row>
        <row r="637">
          <cell r="A637">
            <v>5335</v>
          </cell>
          <cell r="B637" t="str">
            <v>Todos por un Nuevo País</v>
          </cell>
          <cell r="C637" t="str">
            <v>Buen Gobierno</v>
          </cell>
          <cell r="D637" t="str">
            <v>Fortalecer la articulación Nación-territorio</v>
          </cell>
          <cell r="E637" t="str">
            <v>Planeación Nacional</v>
          </cell>
          <cell r="F637" t="str">
            <v>DNP</v>
          </cell>
          <cell r="G637" t="str">
            <v>Grupos Étnicos - Planeación</v>
          </cell>
          <cell r="H637">
            <v>5335</v>
          </cell>
          <cell r="I637" t="str">
            <v>Número de Informes de seguimiento presentados por el Gobierno Nacional sobre las acciones y recursos ejecutados para el cumplimiento de los acuerdos de consulta previa del PND 2014-2018 "Todos por un Nuevo País"</v>
          </cell>
          <cell r="J637" t="str">
            <v>Gestión</v>
          </cell>
          <cell r="K637" t="str">
            <v>Transversal</v>
          </cell>
          <cell r="L637" t="str">
            <v>NO</v>
          </cell>
          <cell r="M637" t="str">
            <v>NO</v>
          </cell>
          <cell r="N637" t="str">
            <v>SI</v>
          </cell>
          <cell r="O637" t="str">
            <v>NO</v>
          </cell>
          <cell r="P637" t="str">
            <v>Informes</v>
          </cell>
          <cell r="Q637" t="str">
            <v>Anual</v>
          </cell>
          <cell r="R637" t="str">
            <v>Capacidad</v>
          </cell>
          <cell r="S637">
            <v>0</v>
          </cell>
          <cell r="T637">
            <v>1</v>
          </cell>
          <cell r="U637">
            <v>1</v>
          </cell>
          <cell r="V637">
            <v>1</v>
          </cell>
          <cell r="W637">
            <v>1</v>
          </cell>
          <cell r="X637">
            <v>4</v>
          </cell>
          <cell r="Y637">
            <v>0</v>
          </cell>
          <cell r="Z637">
            <v>0</v>
          </cell>
          <cell r="AA637">
            <v>0</v>
          </cell>
          <cell r="AB637">
            <v>0</v>
          </cell>
          <cell r="AC637">
            <v>0</v>
          </cell>
          <cell r="AD637">
            <v>0</v>
          </cell>
          <cell r="AE637" t="str">
            <v>El Artículo 116°. Seguimiento de políticas para los Pueblos Indígenas, establece en su parágrafo segundo "El Gobierno Nacional presentará cada año, en el mes de abril, un informe consolidado de la implementación de acciones y ejecución de los recursos pre</v>
          </cell>
          <cell r="AF637">
            <v>42400.208333333299</v>
          </cell>
          <cell r="AG637">
            <v>42410.734434988401</v>
          </cell>
          <cell r="AH637" t="str">
            <v>Juan Alberto  Cortes Gómez</v>
          </cell>
          <cell r="AI637" t="str">
            <v>jacortes@dnp.gov.co</v>
          </cell>
          <cell r="AJ637">
            <v>60</v>
          </cell>
          <cell r="AK637">
            <v>0</v>
          </cell>
          <cell r="AL637">
            <v>0</v>
          </cell>
        </row>
        <row r="638">
          <cell r="A638">
            <v>5282</v>
          </cell>
          <cell r="B638" t="str">
            <v>Todos por un Nuevo País</v>
          </cell>
          <cell r="C638" t="str">
            <v>Buen Gobierno</v>
          </cell>
          <cell r="D638" t="str">
            <v>Fortalecer la articulación Nación-territorio</v>
          </cell>
          <cell r="E638" t="str">
            <v>Planeación Nacional</v>
          </cell>
          <cell r="F638" t="str">
            <v>DNP</v>
          </cell>
          <cell r="G638" t="str">
            <v>Grupos Étnicos - Planeación</v>
          </cell>
          <cell r="H638">
            <v>5282</v>
          </cell>
          <cell r="I638" t="str">
            <v>Proyecto de Ley Gitana formulado, consultado  y presentado ante el Congreso de la República.</v>
          </cell>
          <cell r="J638" t="str">
            <v>Producto</v>
          </cell>
          <cell r="K638" t="str">
            <v>Transversal</v>
          </cell>
          <cell r="L638" t="str">
            <v>SI</v>
          </cell>
          <cell r="M638" t="str">
            <v>NO</v>
          </cell>
          <cell r="N638" t="str">
            <v>NO</v>
          </cell>
          <cell r="O638" t="str">
            <v>SI</v>
          </cell>
          <cell r="P638" t="str">
            <v xml:space="preserve">Porcentaje </v>
          </cell>
          <cell r="Q638" t="str">
            <v>Anual</v>
          </cell>
          <cell r="R638" t="str">
            <v>Capacidad</v>
          </cell>
          <cell r="S638">
            <v>0</v>
          </cell>
          <cell r="T638">
            <v>25</v>
          </cell>
          <cell r="U638">
            <v>50</v>
          </cell>
          <cell r="V638">
            <v>75</v>
          </cell>
          <cell r="W638">
            <v>100</v>
          </cell>
          <cell r="X638">
            <v>100</v>
          </cell>
          <cell r="Y638">
            <v>0</v>
          </cell>
          <cell r="Z638">
            <v>0</v>
          </cell>
          <cell r="AA638">
            <v>0</v>
          </cell>
          <cell r="AB638">
            <v>0</v>
          </cell>
          <cell r="AC638">
            <v>0</v>
          </cell>
          <cell r="AD638">
            <v>0</v>
          </cell>
          <cell r="AE638" t="str">
            <v>Se tenía prevista una reunión para abril de 2016 donde convocaba el Ministerio del Interior pero no se recibió la invitación.</v>
          </cell>
          <cell r="AF638">
            <v>42490.208333333299</v>
          </cell>
          <cell r="AG638">
            <v>42502.4428849537</v>
          </cell>
          <cell r="AH638" t="str">
            <v>Jairo Antonio Munoz Moyano</v>
          </cell>
          <cell r="AI638" t="str">
            <v>jamoyano@dnp.gov.co</v>
          </cell>
          <cell r="AJ638">
            <v>0</v>
          </cell>
          <cell r="AK638">
            <v>0</v>
          </cell>
          <cell r="AL638">
            <v>0</v>
          </cell>
        </row>
        <row r="639">
          <cell r="A639">
            <v>5283</v>
          </cell>
          <cell r="B639" t="str">
            <v>Todos por un Nuevo País</v>
          </cell>
          <cell r="C639" t="str">
            <v>Buen Gobierno</v>
          </cell>
          <cell r="D639" t="str">
            <v>Fortalecer la articulación Nación-territorio</v>
          </cell>
          <cell r="E639" t="str">
            <v>Planeación Nacional</v>
          </cell>
          <cell r="F639" t="str">
            <v>DNP</v>
          </cell>
          <cell r="G639" t="str">
            <v>Grupos Étnicos - Planeación</v>
          </cell>
          <cell r="H639">
            <v>5283</v>
          </cell>
          <cell r="I639" t="str">
            <v>Compromisos en el marco de la Consulta Previa socializados con el Pueblo Rrom.</v>
          </cell>
          <cell r="J639" t="str">
            <v>Producto</v>
          </cell>
          <cell r="K639" t="str">
            <v>Transversal</v>
          </cell>
          <cell r="L639" t="str">
            <v>SI</v>
          </cell>
          <cell r="M639" t="str">
            <v>NO</v>
          </cell>
          <cell r="N639" t="str">
            <v>NO</v>
          </cell>
          <cell r="O639" t="str">
            <v>NO</v>
          </cell>
          <cell r="P639" t="str">
            <v>Número de eventos de solicialización realizados en entidades territoriales</v>
          </cell>
          <cell r="Q639" t="str">
            <v>Anual</v>
          </cell>
          <cell r="R639" t="str">
            <v>Acumulado</v>
          </cell>
          <cell r="S639">
            <v>0</v>
          </cell>
          <cell r="T639">
            <v>0</v>
          </cell>
          <cell r="U639">
            <v>10</v>
          </cell>
          <cell r="V639">
            <v>0</v>
          </cell>
          <cell r="W639">
            <v>0</v>
          </cell>
          <cell r="X639">
            <v>10</v>
          </cell>
          <cell r="Y639">
            <v>0</v>
          </cell>
          <cell r="Z639">
            <v>0</v>
          </cell>
          <cell r="AA639">
            <v>0</v>
          </cell>
          <cell r="AB639">
            <v>0</v>
          </cell>
          <cell r="AC639">
            <v>0</v>
          </cell>
          <cell r="AD639">
            <v>0</v>
          </cell>
          <cell r="AE639" t="str">
            <v>Meta del cuatrienio reportada y cumplida.</v>
          </cell>
          <cell r="AF639">
            <v>42460.208333333299</v>
          </cell>
          <cell r="AG639">
            <v>42467.661031053198</v>
          </cell>
          <cell r="AH639" t="str">
            <v>Jairo Antonio Munoz Moyano</v>
          </cell>
          <cell r="AI639" t="str">
            <v>jamoyano@dnp.gov.co</v>
          </cell>
          <cell r="AJ639">
            <v>0</v>
          </cell>
          <cell r="AK639">
            <v>0</v>
          </cell>
          <cell r="AL639">
            <v>0</v>
          </cell>
        </row>
        <row r="640">
          <cell r="A640">
            <v>5284</v>
          </cell>
          <cell r="B640" t="str">
            <v>Todos por un Nuevo País</v>
          </cell>
          <cell r="C640" t="str">
            <v>Buen Gobierno</v>
          </cell>
          <cell r="D640" t="str">
            <v>Fortalecer la articulación Nación-territorio</v>
          </cell>
          <cell r="E640" t="str">
            <v>Planeación Nacional</v>
          </cell>
          <cell r="F640" t="str">
            <v>DNP</v>
          </cell>
          <cell r="G640" t="str">
            <v>Grupos Étnicos - Planeación</v>
          </cell>
          <cell r="H640">
            <v>5284</v>
          </cell>
          <cell r="I640" t="str">
            <v>Entidades territoriales con directriz expedida para incluir en sus planes de desarrollo la garantía de derechos del Pueblo Rrom</v>
          </cell>
          <cell r="J640" t="str">
            <v>Producto</v>
          </cell>
          <cell r="K640" t="str">
            <v>Transversal</v>
          </cell>
          <cell r="L640" t="str">
            <v>SI</v>
          </cell>
          <cell r="M640" t="str">
            <v>SI</v>
          </cell>
          <cell r="N640" t="str">
            <v>NO</v>
          </cell>
          <cell r="O640" t="str">
            <v>SI</v>
          </cell>
          <cell r="P640" t="str">
            <v>Número de entidades</v>
          </cell>
          <cell r="Q640" t="str">
            <v>Anual</v>
          </cell>
          <cell r="R640" t="str">
            <v>Acumulado</v>
          </cell>
          <cell r="S640">
            <v>0</v>
          </cell>
          <cell r="T640">
            <v>0</v>
          </cell>
          <cell r="U640">
            <v>10</v>
          </cell>
          <cell r="V640">
            <v>0</v>
          </cell>
          <cell r="W640">
            <v>0</v>
          </cell>
          <cell r="X640">
            <v>10</v>
          </cell>
          <cell r="Y640">
            <v>0</v>
          </cell>
          <cell r="Z640">
            <v>0</v>
          </cell>
          <cell r="AA640">
            <v>0</v>
          </cell>
          <cell r="AB640">
            <v>0</v>
          </cell>
          <cell r="AC640">
            <v>0</v>
          </cell>
          <cell r="AD640">
            <v>0</v>
          </cell>
          <cell r="AE640" t="str">
            <v>Meta del cuatrienio reportada y cumplida.</v>
          </cell>
          <cell r="AF640">
            <v>42490.208333333299</v>
          </cell>
          <cell r="AG640">
            <v>42502.442163113403</v>
          </cell>
          <cell r="AH640" t="str">
            <v>Jairo Antonio Munoz Moyano</v>
          </cell>
          <cell r="AI640" t="str">
            <v>jamoyano@dnp.gov.co</v>
          </cell>
          <cell r="AJ640">
            <v>0</v>
          </cell>
          <cell r="AK640">
            <v>0</v>
          </cell>
          <cell r="AL640">
            <v>0</v>
          </cell>
        </row>
        <row r="641">
          <cell r="A641">
            <v>5285</v>
          </cell>
          <cell r="B641" t="str">
            <v>Todos por un Nuevo País</v>
          </cell>
          <cell r="C641" t="str">
            <v>Buen Gobierno</v>
          </cell>
          <cell r="D641" t="str">
            <v>Fortalecer la articulación Nación-territorio</v>
          </cell>
          <cell r="E641" t="str">
            <v>Planeación Nacional</v>
          </cell>
          <cell r="F641" t="str">
            <v>DNP</v>
          </cell>
          <cell r="G641" t="str">
            <v>Grupos Étnicos - Planeación</v>
          </cell>
          <cell r="H641">
            <v>5285</v>
          </cell>
          <cell r="I641" t="str">
            <v>Delegados del Pueblo Rrom en los Consejos Territoriales de Planeación incluidos.</v>
          </cell>
          <cell r="J641" t="str">
            <v>Gestión</v>
          </cell>
          <cell r="K641" t="str">
            <v>Transversal</v>
          </cell>
          <cell r="L641" t="str">
            <v>SI</v>
          </cell>
          <cell r="M641" t="str">
            <v>SI</v>
          </cell>
          <cell r="N641" t="str">
            <v>NO</v>
          </cell>
          <cell r="O641" t="str">
            <v>SI</v>
          </cell>
          <cell r="P641" t="str">
            <v>Número de delegados del pueblo rrom en los Consejos Territoriales de Planeación</v>
          </cell>
          <cell r="Q641" t="str">
            <v>Anual</v>
          </cell>
          <cell r="R641" t="str">
            <v>Capacidad</v>
          </cell>
          <cell r="S641">
            <v>0</v>
          </cell>
          <cell r="T641">
            <v>0</v>
          </cell>
          <cell r="U641">
            <v>0</v>
          </cell>
          <cell r="V641">
            <v>0</v>
          </cell>
          <cell r="W641">
            <v>11</v>
          </cell>
          <cell r="X641">
            <v>11</v>
          </cell>
          <cell r="Y641">
            <v>0</v>
          </cell>
          <cell r="Z641">
            <v>0</v>
          </cell>
          <cell r="AA641">
            <v>0</v>
          </cell>
          <cell r="AB641">
            <v>0</v>
          </cell>
          <cell r="AC641">
            <v>0</v>
          </cell>
          <cell r="AD641">
            <v>0</v>
          </cell>
          <cell r="AE641" t="str">
            <v>De acuerdo con la Ficha del Indicador, la meta esta prevista para la vigencia 2018.</v>
          </cell>
          <cell r="AF641">
            <v>42490.208333333299</v>
          </cell>
          <cell r="AG641">
            <v>42502.441882604202</v>
          </cell>
          <cell r="AH641" t="str">
            <v>Jairo Antonio Munoz Moyano</v>
          </cell>
          <cell r="AI641" t="str">
            <v>jamoyano@dnp.gov.co</v>
          </cell>
          <cell r="AJ641">
            <v>0</v>
          </cell>
          <cell r="AK641">
            <v>0</v>
          </cell>
          <cell r="AL641">
            <v>0</v>
          </cell>
        </row>
        <row r="642">
          <cell r="A642">
            <v>5286</v>
          </cell>
          <cell r="B642" t="str">
            <v>Todos por un Nuevo País</v>
          </cell>
          <cell r="C642" t="str">
            <v>Buen Gobierno</v>
          </cell>
          <cell r="D642" t="str">
            <v>Fortalecer la articulación Nación-territorio</v>
          </cell>
          <cell r="E642" t="str">
            <v>Planeación Nacional</v>
          </cell>
          <cell r="F642" t="str">
            <v>DNP</v>
          </cell>
          <cell r="G642" t="str">
            <v>Grupos Étnicos - Planeación</v>
          </cell>
          <cell r="H642">
            <v>5286</v>
          </cell>
          <cell r="I642" t="str">
            <v>Solicitudes de apoyo técnico por parte de la Comisión nacional de Diálogo del Pueblo Rrom, atendidas por el Departamento Nacional de Planeación para la construcción de politicas publicas.</v>
          </cell>
          <cell r="J642" t="str">
            <v>Gestión</v>
          </cell>
          <cell r="K642" t="str">
            <v>Transversal</v>
          </cell>
          <cell r="L642" t="str">
            <v>SI</v>
          </cell>
          <cell r="M642" t="str">
            <v>NO</v>
          </cell>
          <cell r="N642" t="str">
            <v>NO</v>
          </cell>
          <cell r="O642" t="str">
            <v>SI</v>
          </cell>
          <cell r="P642" t="str">
            <v xml:space="preserve">Porcentaje </v>
          </cell>
          <cell r="Q642" t="str">
            <v>Anual</v>
          </cell>
          <cell r="R642" t="str">
            <v>Stock</v>
          </cell>
          <cell r="S642">
            <v>0</v>
          </cell>
          <cell r="T642">
            <v>100</v>
          </cell>
          <cell r="U642">
            <v>100</v>
          </cell>
          <cell r="V642">
            <v>100</v>
          </cell>
          <cell r="W642">
            <v>100</v>
          </cell>
          <cell r="X642">
            <v>100</v>
          </cell>
          <cell r="Y642">
            <v>0</v>
          </cell>
          <cell r="Z642">
            <v>0</v>
          </cell>
          <cell r="AA642">
            <v>0</v>
          </cell>
          <cell r="AB642">
            <v>0</v>
          </cell>
          <cell r="AC642">
            <v>0</v>
          </cell>
          <cell r="AD642">
            <v>0</v>
          </cell>
          <cell r="AE642" t="str">
            <v>En este mes no se recibieron solicitudes de apoyo técnico por parte de la Comisión Nacional de Diálogo ni del Ministerio del Interior.</v>
          </cell>
          <cell r="AF642">
            <v>42490.208333333299</v>
          </cell>
          <cell r="AG642">
            <v>42502.441722338001</v>
          </cell>
          <cell r="AH642" t="str">
            <v>Jairo Antonio Munoz Moyano</v>
          </cell>
          <cell r="AI642" t="str">
            <v>jamoyano@dnp.gov.co</v>
          </cell>
          <cell r="AJ642">
            <v>0</v>
          </cell>
          <cell r="AK642">
            <v>0</v>
          </cell>
          <cell r="AL642">
            <v>0</v>
          </cell>
        </row>
        <row r="643">
          <cell r="A643">
            <v>5287</v>
          </cell>
          <cell r="B643" t="str">
            <v>Todos por un Nuevo País</v>
          </cell>
          <cell r="C643" t="str">
            <v>Buen Gobierno</v>
          </cell>
          <cell r="D643" t="str">
            <v>Fortalecer la articulación Nación-territorio</v>
          </cell>
          <cell r="E643" t="str">
            <v>Planeación Nacional</v>
          </cell>
          <cell r="F643" t="str">
            <v>DNP</v>
          </cell>
          <cell r="G643" t="str">
            <v>Grupos Étnicos - Planeación</v>
          </cell>
          <cell r="H643">
            <v>5287</v>
          </cell>
          <cell r="I643" t="str">
            <v>Estrategia de asistencia técnica al Pueblo Rrom para la formulación de proyectos susceptibles de ser financiados con recursos del SGR dirigidas a las Kumpañy y Organizaciones registradas ante el Ministerio del Interior, diseñada e implementada.</v>
          </cell>
          <cell r="J643" t="str">
            <v>Producto</v>
          </cell>
          <cell r="K643" t="str">
            <v>Transversal</v>
          </cell>
          <cell r="L643" t="str">
            <v>SI</v>
          </cell>
          <cell r="M643" t="str">
            <v>NO</v>
          </cell>
          <cell r="N643" t="str">
            <v>NO</v>
          </cell>
          <cell r="O643" t="str">
            <v>SI</v>
          </cell>
          <cell r="P643" t="str">
            <v>Porcentaje de avance sobre el diseño, implementación y evaluación de la estrategia</v>
          </cell>
          <cell r="Q643" t="str">
            <v>Anual</v>
          </cell>
          <cell r="R643" t="str">
            <v>Capacidad</v>
          </cell>
          <cell r="S643">
            <v>0</v>
          </cell>
          <cell r="T643">
            <v>25</v>
          </cell>
          <cell r="U643">
            <v>50</v>
          </cell>
          <cell r="V643">
            <v>75</v>
          </cell>
          <cell r="W643">
            <v>100</v>
          </cell>
          <cell r="X643">
            <v>100</v>
          </cell>
          <cell r="Y643">
            <v>0</v>
          </cell>
          <cell r="Z643">
            <v>0</v>
          </cell>
          <cell r="AA643">
            <v>0</v>
          </cell>
          <cell r="AB643">
            <v>0</v>
          </cell>
          <cell r="AC643">
            <v>0</v>
          </cell>
          <cell r="AD643">
            <v>0</v>
          </cell>
          <cell r="AE643" t="str">
            <v>A partir de 2016, el reporte y gestión de cumplimiento está en cabeza del equipo de enfoque diferencial del SGR y salió del Plan de Acción de la DDTS.</v>
          </cell>
          <cell r="AF643">
            <v>42490.208333333299</v>
          </cell>
          <cell r="AG643">
            <v>42502.441544791698</v>
          </cell>
          <cell r="AH643" t="str">
            <v>Jairo Antonio Munoz Moyano</v>
          </cell>
          <cell r="AI643" t="str">
            <v>jamoyano@dnp.gov.co</v>
          </cell>
          <cell r="AJ643">
            <v>0</v>
          </cell>
          <cell r="AK643">
            <v>0</v>
          </cell>
          <cell r="AL643">
            <v>0</v>
          </cell>
        </row>
        <row r="644">
          <cell r="A644">
            <v>5308</v>
          </cell>
          <cell r="B644" t="str">
            <v>Todos por un Nuevo País</v>
          </cell>
          <cell r="C644" t="str">
            <v>Buen Gobierno</v>
          </cell>
          <cell r="D644" t="str">
            <v>Fortalecer la articulación Nación-territorio</v>
          </cell>
          <cell r="E644" t="str">
            <v>Planeación Nacional</v>
          </cell>
          <cell r="F644" t="str">
            <v>DNP</v>
          </cell>
          <cell r="G644" t="str">
            <v>Construcción e implementación de políticas nacionales, sectoriales, territoriales y poblacionales</v>
          </cell>
          <cell r="H644">
            <v>5308</v>
          </cell>
          <cell r="I644" t="str">
            <v xml:space="preserve">Municipios con información recolectada con la nueva ficha (Nuevo sistema de focalización individual) SISBEN 4 </v>
          </cell>
          <cell r="J644" t="str">
            <v>Resultado</v>
          </cell>
          <cell r="K644" t="str">
            <v>Sectorial</v>
          </cell>
          <cell r="L644" t="str">
            <v>NO</v>
          </cell>
          <cell r="M644" t="str">
            <v>SI</v>
          </cell>
          <cell r="N644" t="str">
            <v>NO</v>
          </cell>
          <cell r="O644" t="str">
            <v>SI</v>
          </cell>
          <cell r="P644" t="str">
            <v>Municipios</v>
          </cell>
          <cell r="Q644" t="str">
            <v>Mensual</v>
          </cell>
          <cell r="R644" t="str">
            <v>Capacidad</v>
          </cell>
          <cell r="S644">
            <v>0</v>
          </cell>
          <cell r="T644">
            <v>0</v>
          </cell>
          <cell r="U644">
            <v>37</v>
          </cell>
          <cell r="V644">
            <v>1065</v>
          </cell>
          <cell r="W644">
            <v>0</v>
          </cell>
          <cell r="X644">
            <v>1102</v>
          </cell>
          <cell r="Y644">
            <v>0</v>
          </cell>
          <cell r="Z644">
            <v>0</v>
          </cell>
          <cell r="AA644">
            <v>0</v>
          </cell>
          <cell r="AB644">
            <v>0</v>
          </cell>
          <cell r="AC644">
            <v>0</v>
          </cell>
          <cell r="AD644">
            <v>0</v>
          </cell>
          <cell r="AE644">
            <v>0</v>
          </cell>
          <cell r="AF644">
            <v>0</v>
          </cell>
          <cell r="AG644">
            <v>0</v>
          </cell>
          <cell r="AH644" t="str">
            <v>Paula Marcela Escobar</v>
          </cell>
          <cell r="AI644" t="str">
            <v>pescobar@dnp.gov.co</v>
          </cell>
          <cell r="AJ644">
            <v>30</v>
          </cell>
          <cell r="AK644">
            <v>0</v>
          </cell>
          <cell r="AL644">
            <v>0</v>
          </cell>
        </row>
        <row r="645">
          <cell r="A645">
            <v>4526</v>
          </cell>
          <cell r="B645" t="str">
            <v>Todos por un Nuevo País</v>
          </cell>
          <cell r="C645" t="str">
            <v>Buen Gobierno</v>
          </cell>
          <cell r="D645" t="str">
            <v>Fortalecer la articulación Nación-territorio</v>
          </cell>
          <cell r="E645" t="str">
            <v>Planeación Nacional</v>
          </cell>
          <cell r="F645" t="str">
            <v>DNP</v>
          </cell>
          <cell r="G645" t="str">
            <v>Gestión publica orientada a resultados</v>
          </cell>
          <cell r="H645">
            <v>4526</v>
          </cell>
          <cell r="I645" t="str">
            <v>Porcentaje de actualización de los indicadores del PND en Sinergia</v>
          </cell>
          <cell r="J645" t="str">
            <v>Gestión</v>
          </cell>
          <cell r="K645" t="str">
            <v>Sectorial</v>
          </cell>
          <cell r="L645" t="str">
            <v>SI</v>
          </cell>
          <cell r="M645" t="str">
            <v>NO</v>
          </cell>
          <cell r="N645" t="str">
            <v>NO</v>
          </cell>
          <cell r="O645" t="str">
            <v>SI</v>
          </cell>
          <cell r="P645" t="str">
            <v>Porcentaje</v>
          </cell>
          <cell r="Q645" t="str">
            <v>Trimestral</v>
          </cell>
          <cell r="R645" t="str">
            <v>Flujo</v>
          </cell>
          <cell r="S645">
            <v>86</v>
          </cell>
          <cell r="T645">
            <v>87</v>
          </cell>
          <cell r="U645">
            <v>88</v>
          </cell>
          <cell r="V645">
            <v>89</v>
          </cell>
          <cell r="W645">
            <v>90</v>
          </cell>
          <cell r="X645">
            <v>90</v>
          </cell>
          <cell r="Y645">
            <v>0</v>
          </cell>
          <cell r="Z645">
            <v>0</v>
          </cell>
          <cell r="AA645">
            <v>0</v>
          </cell>
          <cell r="AB645">
            <v>0</v>
          </cell>
          <cell r="AC645">
            <v>0</v>
          </cell>
          <cell r="AD645">
            <v>0</v>
          </cell>
          <cell r="AE645" t="str">
            <v>En el mes de marzo se calcula el índice de actualización hasta el mes de febrero de 2016. El avance del indicador es del 79% lo cual resulta en un nivel bueno de actualización en la oportunidad en el reporte de los indicadores del PND 2014-2018 “Todos por</v>
          </cell>
          <cell r="AF645">
            <v>42460.208333333299</v>
          </cell>
          <cell r="AG645">
            <v>42465.402597534703</v>
          </cell>
          <cell r="AH645" t="str">
            <v>Gerente Revisión</v>
          </cell>
          <cell r="AI645" t="str">
            <v>aceballos@dnp.gov.co</v>
          </cell>
          <cell r="AJ645">
            <v>30</v>
          </cell>
          <cell r="AK645">
            <v>0</v>
          </cell>
          <cell r="AL645">
            <v>0</v>
          </cell>
        </row>
        <row r="646">
          <cell r="A646">
            <v>4539</v>
          </cell>
          <cell r="B646" t="str">
            <v>Todos por un Nuevo País</v>
          </cell>
          <cell r="C646" t="str">
            <v>Buen Gobierno</v>
          </cell>
          <cell r="D646" t="str">
            <v>Fortalecer la articulación Nación-territorio</v>
          </cell>
          <cell r="E646" t="str">
            <v>Planeación Nacional</v>
          </cell>
          <cell r="F646" t="str">
            <v>DNP</v>
          </cell>
          <cell r="G646" t="str">
            <v>Gestión publica orientada a resultados</v>
          </cell>
          <cell r="H646">
            <v>4539</v>
          </cell>
          <cell r="I646" t="str">
            <v>Programas misionales con cadenas de valor formuladas</v>
          </cell>
          <cell r="J646" t="str">
            <v>Gestión</v>
          </cell>
          <cell r="K646" t="str">
            <v>Sectorial</v>
          </cell>
          <cell r="L646" t="str">
            <v>SI</v>
          </cell>
          <cell r="M646" t="str">
            <v>NO</v>
          </cell>
          <cell r="N646" t="str">
            <v>NO</v>
          </cell>
          <cell r="O646" t="str">
            <v>SI</v>
          </cell>
          <cell r="P646" t="str">
            <v>Porcentaje</v>
          </cell>
          <cell r="Q646" t="str">
            <v>Anual</v>
          </cell>
          <cell r="R646" t="str">
            <v>Capacidad</v>
          </cell>
          <cell r="S646">
            <v>0</v>
          </cell>
          <cell r="T646">
            <v>15</v>
          </cell>
          <cell r="U646">
            <v>40</v>
          </cell>
          <cell r="V646">
            <v>70</v>
          </cell>
          <cell r="W646">
            <v>100</v>
          </cell>
          <cell r="X646">
            <v>100</v>
          </cell>
          <cell r="Y646">
            <v>0</v>
          </cell>
          <cell r="Z646">
            <v>0</v>
          </cell>
          <cell r="AA646">
            <v>0</v>
          </cell>
          <cell r="AB646">
            <v>0</v>
          </cell>
          <cell r="AC646">
            <v>0</v>
          </cell>
          <cell r="AD646">
            <v>0</v>
          </cell>
          <cell r="AE646" t="str">
            <v>Se avanzó en la consolidación de la Guía para la identificación y estructuración de programas orientados a resultados. Se revisó el catálogo inicial de productos sectoriales y se homogenizó la información presentada.</v>
          </cell>
          <cell r="AF646">
            <v>42490.208333333299</v>
          </cell>
          <cell r="AG646">
            <v>42502.491320567096</v>
          </cell>
          <cell r="AH646" t="str">
            <v>José Mauricio Cuestas Gómez</v>
          </cell>
          <cell r="AI646" t="str">
            <v>jcuestas@dnp.gov.co</v>
          </cell>
          <cell r="AJ646">
            <v>30</v>
          </cell>
          <cell r="AK646">
            <v>0</v>
          </cell>
          <cell r="AL646">
            <v>0</v>
          </cell>
        </row>
        <row r="647">
          <cell r="A647">
            <v>4544</v>
          </cell>
          <cell r="B647" t="str">
            <v>Todos por un Nuevo País</v>
          </cell>
          <cell r="C647" t="str">
            <v>Buen Gobierno</v>
          </cell>
          <cell r="D647" t="str">
            <v>Fortalecer la articulación Nación-territorio</v>
          </cell>
          <cell r="E647" t="str">
            <v>Planeación Nacional</v>
          </cell>
          <cell r="F647" t="str">
            <v>DNP</v>
          </cell>
          <cell r="G647" t="str">
            <v>Gestión publica orientada a resultados</v>
          </cell>
          <cell r="H647">
            <v>4544</v>
          </cell>
          <cell r="I647" t="str">
            <v>Sectores utilizando información de desempeño y resultados para la asignación presupuestal</v>
          </cell>
          <cell r="J647" t="str">
            <v>Resultado</v>
          </cell>
          <cell r="K647" t="str">
            <v>Sectorial</v>
          </cell>
          <cell r="L647" t="str">
            <v>SI</v>
          </cell>
          <cell r="M647" t="str">
            <v>NO</v>
          </cell>
          <cell r="N647" t="str">
            <v>NO</v>
          </cell>
          <cell r="O647" t="str">
            <v>SI</v>
          </cell>
          <cell r="P647" t="str">
            <v>Porcentaje</v>
          </cell>
          <cell r="Q647" t="str">
            <v>Anual</v>
          </cell>
          <cell r="R647" t="str">
            <v>Capacidad</v>
          </cell>
          <cell r="S647">
            <v>0</v>
          </cell>
          <cell r="T647">
            <v>27</v>
          </cell>
          <cell r="U647">
            <v>50</v>
          </cell>
          <cell r="V647">
            <v>75</v>
          </cell>
          <cell r="W647">
            <v>100</v>
          </cell>
          <cell r="X647">
            <v>100</v>
          </cell>
          <cell r="Y647">
            <v>0</v>
          </cell>
          <cell r="Z647">
            <v>0</v>
          </cell>
          <cell r="AA647">
            <v>0</v>
          </cell>
          <cell r="AB647">
            <v>0</v>
          </cell>
          <cell r="AC647">
            <v>0</v>
          </cell>
          <cell r="AD647">
            <v>0</v>
          </cell>
          <cell r="AE647" t="str">
            <v>El equipo de la STIP junto con la colaboración del DIFP, continua avanzado en la definición del clasificador programático para los 29 sectores.</v>
          </cell>
          <cell r="AF647">
            <v>42490.208333333299</v>
          </cell>
          <cell r="AG647">
            <v>42501.6616895486</v>
          </cell>
          <cell r="AH647" t="str">
            <v>Carolina Londoño Araque</v>
          </cell>
          <cell r="AI647" t="str">
            <v>clondono@dnp.gov.co</v>
          </cell>
          <cell r="AJ647">
            <v>0</v>
          </cell>
          <cell r="AK647">
            <v>0</v>
          </cell>
          <cell r="AL647">
            <v>0</v>
          </cell>
        </row>
        <row r="648">
          <cell r="A648">
            <v>4508</v>
          </cell>
          <cell r="B648" t="str">
            <v>Todos por un Nuevo País</v>
          </cell>
          <cell r="C648" t="str">
            <v>Buen Gobierno</v>
          </cell>
          <cell r="D648" t="str">
            <v>Fortalecer la articulación Nación-territorio</v>
          </cell>
          <cell r="E648" t="str">
            <v>Planeación Nacional</v>
          </cell>
          <cell r="F648" t="str">
            <v>DNP</v>
          </cell>
          <cell r="G648" t="str">
            <v>Desarrollo y el ordenamiento territorial, y la descentralización (AT, regalías, SGP, desarrollo urbano y rural)</v>
          </cell>
          <cell r="H648">
            <v>4508</v>
          </cell>
          <cell r="I648" t="str">
            <v>Crecimiento real de los ingresos propios de los municipios con entorno de desarrollo intermedio e incipiente</v>
          </cell>
          <cell r="J648" t="str">
            <v>Resultado</v>
          </cell>
          <cell r="K648" t="str">
            <v>Sectorial</v>
          </cell>
          <cell r="L648" t="str">
            <v>SI</v>
          </cell>
          <cell r="M648" t="str">
            <v>NO</v>
          </cell>
          <cell r="N648" t="str">
            <v>NO</v>
          </cell>
          <cell r="O648" t="str">
            <v>SI</v>
          </cell>
          <cell r="P648" t="str">
            <v>Porcentaje</v>
          </cell>
          <cell r="Q648" t="str">
            <v>Anual</v>
          </cell>
          <cell r="R648" t="str">
            <v>Capacidad</v>
          </cell>
          <cell r="S648">
            <v>10</v>
          </cell>
          <cell r="T648">
            <v>11</v>
          </cell>
          <cell r="U648">
            <v>14</v>
          </cell>
          <cell r="V648">
            <v>15</v>
          </cell>
          <cell r="W648">
            <v>17</v>
          </cell>
          <cell r="X648">
            <v>17</v>
          </cell>
          <cell r="Y648">
            <v>0</v>
          </cell>
          <cell r="Z648">
            <v>0</v>
          </cell>
          <cell r="AA648">
            <v>0</v>
          </cell>
          <cell r="AB648">
            <v>0</v>
          </cell>
          <cell r="AC648">
            <v>0</v>
          </cell>
          <cell r="AD648">
            <v>0</v>
          </cell>
          <cell r="AE648" t="str">
            <v>El 15 de marzo venció la fecha de reporte ante el FUT por parte de las entidades territoriales en donde se consignó la información fiscal y financiera de las administraciones departamentales y municipales. Se solicitó la totalidad de las rentas y gastos d</v>
          </cell>
          <cell r="AF648">
            <v>42460.208333333299</v>
          </cell>
          <cell r="AG648">
            <v>42500.649258912003</v>
          </cell>
          <cell r="AH648" t="str">
            <v>Ivan Osejo Villamil</v>
          </cell>
          <cell r="AI648" t="str">
            <v>iosejo@dnp.gov.co</v>
          </cell>
          <cell r="AJ648">
            <v>120</v>
          </cell>
          <cell r="AK648">
            <v>0</v>
          </cell>
          <cell r="AL648">
            <v>0</v>
          </cell>
        </row>
        <row r="649">
          <cell r="A649">
            <v>4531</v>
          </cell>
          <cell r="B649" t="str">
            <v>Todos por un Nuevo País</v>
          </cell>
          <cell r="C649" t="str">
            <v>Buen Gobierno</v>
          </cell>
          <cell r="D649" t="str">
            <v>Fortalecer la articulación Nación-territorio</v>
          </cell>
          <cell r="E649" t="str">
            <v>Planeación Nacional</v>
          </cell>
          <cell r="F649" t="str">
            <v>DNP</v>
          </cell>
          <cell r="G649" t="str">
            <v>Desarrollo y el ordenamiento territorial, y la descentralización (AT, regalías, SGP, desarrollo urbano y rural)</v>
          </cell>
          <cell r="H649">
            <v>4531</v>
          </cell>
          <cell r="I649" t="str">
            <v>Sectores con pilotaje implementado del Programa Nacional de Delegación de Competencias Diferenciadas a Entidades Territoriales.</v>
          </cell>
          <cell r="J649" t="str">
            <v>Resultado</v>
          </cell>
          <cell r="K649" t="str">
            <v>Sectorial</v>
          </cell>
          <cell r="L649" t="str">
            <v>SI</v>
          </cell>
          <cell r="M649" t="str">
            <v>NO</v>
          </cell>
          <cell r="N649" t="str">
            <v>NO</v>
          </cell>
          <cell r="O649" t="str">
            <v>SI</v>
          </cell>
          <cell r="P649" t="str">
            <v>Sectores</v>
          </cell>
          <cell r="Q649" t="str">
            <v>Anual</v>
          </cell>
          <cell r="R649" t="str">
            <v>Acumulado</v>
          </cell>
          <cell r="S649">
            <v>0</v>
          </cell>
          <cell r="T649">
            <v>0</v>
          </cell>
          <cell r="U649">
            <v>0</v>
          </cell>
          <cell r="V649">
            <v>1</v>
          </cell>
          <cell r="W649">
            <v>1</v>
          </cell>
          <cell r="X649">
            <v>2</v>
          </cell>
          <cell r="Y649">
            <v>0</v>
          </cell>
          <cell r="Z649">
            <v>0</v>
          </cell>
          <cell r="AA649">
            <v>0</v>
          </cell>
          <cell r="AB649">
            <v>0</v>
          </cell>
          <cell r="AC649">
            <v>0</v>
          </cell>
          <cell r="AD649">
            <v>0</v>
          </cell>
          <cell r="AE649" t="str">
            <v>En el Comité Directivo del PNCD se viabilizó la delegación de catastro al Distrito de Barranquilla. Se remitió el proyecto de Decreto del PNCD a la Oficina Jurídica del DNP. Se llevó a cabo sesión de la Mesa para la delegación de competencias en la Políti</v>
          </cell>
          <cell r="AF649">
            <v>42460.208333333299</v>
          </cell>
          <cell r="AG649">
            <v>42467.710036689801</v>
          </cell>
          <cell r="AH649" t="str">
            <v>Diego Julián Riaño P</v>
          </cell>
          <cell r="AI649" t="str">
            <v>driano@dnp.gov.co</v>
          </cell>
          <cell r="AJ649">
            <v>30</v>
          </cell>
          <cell r="AK649">
            <v>0</v>
          </cell>
          <cell r="AL649">
            <v>0</v>
          </cell>
        </row>
        <row r="650">
          <cell r="A650">
            <v>5292</v>
          </cell>
          <cell r="B650" t="str">
            <v>Todos por un Nuevo País</v>
          </cell>
          <cell r="C650" t="str">
            <v>Buen Gobierno</v>
          </cell>
          <cell r="D650" t="str">
            <v>Fortalecer la articulación Nación-territorio</v>
          </cell>
          <cell r="E650" t="str">
            <v>Planeación Nacional</v>
          </cell>
          <cell r="F650" t="str">
            <v>DNP</v>
          </cell>
          <cell r="G650" t="str">
            <v>Desarrollo y el ordenamiento territorial, y la descentralización (AT, regalías, SGP, desarrollo urbano y rural)</v>
          </cell>
          <cell r="H650">
            <v>5292</v>
          </cell>
          <cell r="I650" t="str">
            <v>Porcentaje de recursos de inversión SGR, SGP y PGN visualizados  en Mapainversiones</v>
          </cell>
          <cell r="J650" t="str">
            <v>Resultado</v>
          </cell>
          <cell r="K650" t="str">
            <v>Sectorial</v>
          </cell>
          <cell r="L650" t="str">
            <v>NO</v>
          </cell>
          <cell r="M650" t="str">
            <v>NO</v>
          </cell>
          <cell r="N650" t="str">
            <v>NO</v>
          </cell>
          <cell r="O650" t="str">
            <v>SI</v>
          </cell>
          <cell r="P650" t="str">
            <v>Porcentaje</v>
          </cell>
          <cell r="Q650" t="str">
            <v>Anual</v>
          </cell>
          <cell r="R650" t="str">
            <v>Capacidad</v>
          </cell>
          <cell r="S650">
            <v>800</v>
          </cell>
          <cell r="T650">
            <v>12</v>
          </cell>
          <cell r="U650">
            <v>60</v>
          </cell>
          <cell r="V650">
            <v>80</v>
          </cell>
          <cell r="W650">
            <v>100</v>
          </cell>
          <cell r="X650">
            <v>100</v>
          </cell>
          <cell r="Y650">
            <v>0</v>
          </cell>
          <cell r="Z650">
            <v>0</v>
          </cell>
          <cell r="AA650">
            <v>0</v>
          </cell>
          <cell r="AB650">
            <v>0</v>
          </cell>
          <cell r="AC650">
            <v>0</v>
          </cell>
          <cell r="AD650">
            <v>0</v>
          </cell>
          <cell r="AE650" t="str">
            <v>Se han cumplido con la totalidad de los comités técnicos y de seguimiento, con el fin de dar cumplimiento al cronograma de actividades y entregas de productos, lo anterior con el acompañamiento de la Consultoría SOFTMANAGEMENT S.A. la DIFP y la OI. De igu</v>
          </cell>
          <cell r="AF650">
            <v>42490.208333333299</v>
          </cell>
          <cell r="AG650">
            <v>42501.648241979201</v>
          </cell>
          <cell r="AH650" t="str">
            <v>Carolina Londoño Araque</v>
          </cell>
          <cell r="AI650" t="str">
            <v>clondono@dnp.gov.co</v>
          </cell>
          <cell r="AJ650">
            <v>0</v>
          </cell>
          <cell r="AK650">
            <v>0</v>
          </cell>
          <cell r="AL650">
            <v>0</v>
          </cell>
        </row>
        <row r="651">
          <cell r="A651">
            <v>5293</v>
          </cell>
          <cell r="B651" t="str">
            <v>Todos por un Nuevo País</v>
          </cell>
          <cell r="C651" t="str">
            <v>Buen Gobierno</v>
          </cell>
          <cell r="D651" t="str">
            <v>Fortalecer la articulación Nación-territorio</v>
          </cell>
          <cell r="E651" t="str">
            <v>Planeación Nacional</v>
          </cell>
          <cell r="F651" t="str">
            <v>DNP</v>
          </cell>
          <cell r="G651" t="str">
            <v>Desarrollo y el ordenamiento territorial, y la descentralización (AT, regalías, SGP, desarrollo urbano y rural)</v>
          </cell>
          <cell r="H651">
            <v>5293</v>
          </cell>
          <cell r="I651" t="str">
            <v>Monto de inversión apalancado con recursos de estructuración del DNP (miles de millones de pesos)</v>
          </cell>
          <cell r="J651" t="str">
            <v>Resultado</v>
          </cell>
          <cell r="K651" t="str">
            <v>Sectorial</v>
          </cell>
          <cell r="L651" t="str">
            <v>NO</v>
          </cell>
          <cell r="M651" t="str">
            <v>SI</v>
          </cell>
          <cell r="N651" t="str">
            <v>NO</v>
          </cell>
          <cell r="O651" t="str">
            <v>SI</v>
          </cell>
          <cell r="P651" t="str">
            <v>Pesos</v>
          </cell>
          <cell r="Q651" t="str">
            <v>Semestral</v>
          </cell>
          <cell r="R651" t="str">
            <v>Acumulado</v>
          </cell>
          <cell r="S651">
            <v>0</v>
          </cell>
          <cell r="T651">
            <v>0</v>
          </cell>
          <cell r="U651">
            <v>240660000000</v>
          </cell>
          <cell r="V651">
            <v>240660000000</v>
          </cell>
          <cell r="W651">
            <v>91680000000</v>
          </cell>
          <cell r="X651">
            <v>573000000000</v>
          </cell>
          <cell r="Y651">
            <v>0</v>
          </cell>
          <cell r="Z651">
            <v>0</v>
          </cell>
          <cell r="AA651">
            <v>0</v>
          </cell>
          <cell r="AB651">
            <v>0</v>
          </cell>
          <cell r="AC651">
            <v>0</v>
          </cell>
          <cell r="AD651">
            <v>0</v>
          </cell>
          <cell r="AE651" t="str">
            <v>El proceso OCC-010, de proyectos de transporte, fue adjudicado el 21 de abril. Euroestudios - Ingenieros de Consulta S.A.S - CIM consultores SA - Consultorias inversiones y proyectos LTDA. Se espera adjudicar los proyectos de agua procesos OCC-009 de 2001</v>
          </cell>
          <cell r="AF651">
            <v>42490.208333333299</v>
          </cell>
          <cell r="AG651">
            <v>42502.454554513897</v>
          </cell>
          <cell r="AH651" t="str">
            <v>Alvaro Meía Villegas</v>
          </cell>
          <cell r="AI651" t="str">
            <v>amejia@dnp.gov.co</v>
          </cell>
          <cell r="AJ651">
            <v>5</v>
          </cell>
          <cell r="AK651">
            <v>0</v>
          </cell>
          <cell r="AL651">
            <v>0</v>
          </cell>
        </row>
        <row r="652">
          <cell r="A652">
            <v>5294</v>
          </cell>
          <cell r="B652" t="str">
            <v>Todos por un Nuevo País</v>
          </cell>
          <cell r="C652" t="str">
            <v>Buen Gobierno</v>
          </cell>
          <cell r="D652" t="str">
            <v>Fortalecer la articulación Nación-territorio</v>
          </cell>
          <cell r="E652" t="str">
            <v>Planeación Nacional</v>
          </cell>
          <cell r="F652" t="str">
            <v>DNP</v>
          </cell>
          <cell r="G652" t="str">
            <v>Desarrollo y el ordenamiento territorial, y la descentralización (AT, regalías, SGP, desarrollo urbano y rural)</v>
          </cell>
          <cell r="H652">
            <v>5294</v>
          </cell>
          <cell r="I652" t="str">
            <v>Número de proyectos aprobados en los OCAD con el uso de proyectos tipo estandarizados</v>
          </cell>
          <cell r="J652" t="str">
            <v>Producto</v>
          </cell>
          <cell r="K652" t="str">
            <v>Sectorial</v>
          </cell>
          <cell r="L652" t="str">
            <v>NO</v>
          </cell>
          <cell r="M652" t="str">
            <v>SI</v>
          </cell>
          <cell r="N652" t="str">
            <v>NO</v>
          </cell>
          <cell r="O652" t="str">
            <v>SI</v>
          </cell>
          <cell r="P652" t="str">
            <v>Número</v>
          </cell>
          <cell r="Q652" t="str">
            <v>Semestral</v>
          </cell>
          <cell r="R652" t="str">
            <v>Acumulado</v>
          </cell>
          <cell r="S652">
            <v>0</v>
          </cell>
          <cell r="T652">
            <v>0</v>
          </cell>
          <cell r="U652">
            <v>131</v>
          </cell>
          <cell r="V652">
            <v>196</v>
          </cell>
          <cell r="W652">
            <v>327</v>
          </cell>
          <cell r="X652">
            <v>653</v>
          </cell>
          <cell r="Y652">
            <v>0</v>
          </cell>
          <cell r="Z652">
            <v>0</v>
          </cell>
          <cell r="AA652">
            <v>0</v>
          </cell>
          <cell r="AB652">
            <v>0</v>
          </cell>
          <cell r="AC652">
            <v>0</v>
          </cell>
          <cell r="AD652">
            <v>0</v>
          </cell>
          <cell r="AE652" t="str">
            <v>Ya se cuenta con 12 proyectos tipo estructurados para presentar a los OCAD, los cuales suman en inversión $10.600 millones. estos proyectos están ubicados en los municipios de Viotá, Sopó, La Calera, La Mesa, Paratebueno, Soacha, Zipaquirá, Guatavita, Sub</v>
          </cell>
          <cell r="AF652">
            <v>42490.208333333299</v>
          </cell>
          <cell r="AG652">
            <v>42502.454201851899</v>
          </cell>
          <cell r="AH652" t="str">
            <v>Alvaro Meía Villegas</v>
          </cell>
          <cell r="AI652" t="str">
            <v>amejia@dnp.gov.co</v>
          </cell>
          <cell r="AJ652">
            <v>5</v>
          </cell>
          <cell r="AK652">
            <v>0</v>
          </cell>
          <cell r="AL652">
            <v>0</v>
          </cell>
        </row>
        <row r="653">
          <cell r="A653">
            <v>5295</v>
          </cell>
          <cell r="B653" t="str">
            <v>Todos por un Nuevo País</v>
          </cell>
          <cell r="C653" t="str">
            <v>Buen Gobierno</v>
          </cell>
          <cell r="D653" t="str">
            <v>Fortalecer la articulación Nación-territorio</v>
          </cell>
          <cell r="E653" t="str">
            <v>Planeación Nacional</v>
          </cell>
          <cell r="F653" t="str">
            <v>DNP</v>
          </cell>
          <cell r="G653" t="str">
            <v>Desarrollo y el ordenamiento territorial, y la descentralización (AT, regalías, SGP, desarrollo urbano y rural)</v>
          </cell>
          <cell r="H653">
            <v>5295</v>
          </cell>
          <cell r="I653" t="str">
            <v>Monto de inversión regional presentado por DNP al SGR (miles de millones de pesos)</v>
          </cell>
          <cell r="J653" t="str">
            <v>Producto</v>
          </cell>
          <cell r="K653" t="str">
            <v>Sectorial</v>
          </cell>
          <cell r="L653" t="str">
            <v>NO</v>
          </cell>
          <cell r="M653" t="str">
            <v>SI</v>
          </cell>
          <cell r="N653" t="str">
            <v>NO</v>
          </cell>
          <cell r="O653" t="str">
            <v>SI</v>
          </cell>
          <cell r="P653" t="str">
            <v>Pesos</v>
          </cell>
          <cell r="Q653" t="str">
            <v>Semestral</v>
          </cell>
          <cell r="R653" t="str">
            <v>Acumulado</v>
          </cell>
          <cell r="S653">
            <v>0</v>
          </cell>
          <cell r="T653">
            <v>1.6</v>
          </cell>
          <cell r="U653">
            <v>432</v>
          </cell>
          <cell r="V653">
            <v>540</v>
          </cell>
          <cell r="W653">
            <v>826.4</v>
          </cell>
          <cell r="X653">
            <v>1800</v>
          </cell>
          <cell r="Y653">
            <v>0</v>
          </cell>
          <cell r="Z653">
            <v>0</v>
          </cell>
          <cell r="AA653">
            <v>0</v>
          </cell>
          <cell r="AB653">
            <v>0</v>
          </cell>
          <cell r="AC653">
            <v>0</v>
          </cell>
          <cell r="AD653">
            <v>0</v>
          </cell>
          <cell r="AE653" t="str">
            <v>El DNP se encuentra identificando proyectos susceptibles de ser presentados en el marco del artículo 196 del PND, incluyendo los proyectos que ya estén estructurados.</v>
          </cell>
          <cell r="AF653">
            <v>42490.208333333299</v>
          </cell>
          <cell r="AG653">
            <v>42502.452585613399</v>
          </cell>
          <cell r="AH653" t="str">
            <v>Alvaro Meía Villegas</v>
          </cell>
          <cell r="AI653" t="str">
            <v>amejia@dnp.gov.co</v>
          </cell>
          <cell r="AJ653">
            <v>5</v>
          </cell>
          <cell r="AK653">
            <v>0</v>
          </cell>
          <cell r="AL653">
            <v>0</v>
          </cell>
        </row>
        <row r="654">
          <cell r="A654">
            <v>5303</v>
          </cell>
          <cell r="B654" t="str">
            <v>Todos por un Nuevo País</v>
          </cell>
          <cell r="C654" t="str">
            <v>Buen Gobierno</v>
          </cell>
          <cell r="D654" t="str">
            <v>Fortalecer la articulación Nación-territorio</v>
          </cell>
          <cell r="E654" t="str">
            <v>Planeación Nacional</v>
          </cell>
          <cell r="F654" t="str">
            <v>DNP</v>
          </cell>
          <cell r="G654" t="str">
            <v>Desarrollo y el ordenamiento territorial, y la descentralización (AT, regalías, SGP, desarrollo urbano y rural)</v>
          </cell>
          <cell r="H654">
            <v>5303</v>
          </cell>
          <cell r="I654" t="str">
            <v>Porcentaje del cupo de APP diferente a vías utilizado</v>
          </cell>
          <cell r="J654" t="str">
            <v>Resultado</v>
          </cell>
          <cell r="K654" t="str">
            <v>Sectorial</v>
          </cell>
          <cell r="L654" t="str">
            <v>NO</v>
          </cell>
          <cell r="M654" t="str">
            <v>NO</v>
          </cell>
          <cell r="N654" t="str">
            <v>NO</v>
          </cell>
          <cell r="O654" t="str">
            <v>SI</v>
          </cell>
          <cell r="P654" t="str">
            <v>Porcentaje</v>
          </cell>
          <cell r="Q654" t="str">
            <v>Anual</v>
          </cell>
          <cell r="R654" t="str">
            <v>Acumulado</v>
          </cell>
          <cell r="S654">
            <v>0</v>
          </cell>
          <cell r="T654">
            <v>1.6</v>
          </cell>
          <cell r="U654">
            <v>8.16</v>
          </cell>
          <cell r="V654">
            <v>24.86</v>
          </cell>
          <cell r="W654">
            <v>35</v>
          </cell>
          <cell r="X654">
            <v>35</v>
          </cell>
          <cell r="Y654">
            <v>0</v>
          </cell>
          <cell r="Z654">
            <v>0</v>
          </cell>
          <cell r="AA654">
            <v>0</v>
          </cell>
          <cell r="AB654">
            <v>0</v>
          </cell>
          <cell r="AC654">
            <v>0</v>
          </cell>
          <cell r="AD654">
            <v>0</v>
          </cell>
          <cell r="AE654" t="str">
            <v>Con respecto a la sede de la SNR, la entidad se encuentra realizando los ajustes referentes a la estructura del modelo comercial previsto, para volver a publicar el proceso. En cuanto a la FGN se está a la espera de que la FGN determine la fecha de reaper</v>
          </cell>
          <cell r="AF654">
            <v>42490.208333333299</v>
          </cell>
          <cell r="AG654">
            <v>42502.491680289299</v>
          </cell>
          <cell r="AH654" t="str">
            <v>Fabio Andrés Villalba</v>
          </cell>
          <cell r="AI654" t="str">
            <v>favillalba@dnp.gov.co</v>
          </cell>
          <cell r="AJ654">
            <v>0</v>
          </cell>
          <cell r="AK654">
            <v>0</v>
          </cell>
          <cell r="AL654">
            <v>0</v>
          </cell>
        </row>
        <row r="655">
          <cell r="A655">
            <v>5296</v>
          </cell>
          <cell r="B655" t="str">
            <v>Todos por un Nuevo País</v>
          </cell>
          <cell r="C655" t="str">
            <v>Buen Gobierno</v>
          </cell>
          <cell r="D655" t="str">
            <v>Fortalecer la articulación Nación-territorio</v>
          </cell>
          <cell r="E655" t="str">
            <v>Planeación Nacional</v>
          </cell>
          <cell r="F655" t="str">
            <v>DNP</v>
          </cell>
          <cell r="G655" t="str">
            <v>Desarrollo y el ordenamiento territorial, y la descentralización (AT, regalías, SGP, desarrollo urbano y rural)</v>
          </cell>
          <cell r="H655">
            <v>5296</v>
          </cell>
          <cell r="I655" t="str">
            <v>Proyectos con recursos de regalías terminados</v>
          </cell>
          <cell r="J655" t="str">
            <v>Producto</v>
          </cell>
          <cell r="K655" t="str">
            <v>Sectorial</v>
          </cell>
          <cell r="L655" t="str">
            <v>NO</v>
          </cell>
          <cell r="M655" t="str">
            <v>SI</v>
          </cell>
          <cell r="N655" t="str">
            <v>NO</v>
          </cell>
          <cell r="O655" t="str">
            <v>SI</v>
          </cell>
          <cell r="P655" t="str">
            <v>Número de proyectos</v>
          </cell>
          <cell r="Q655" t="str">
            <v>Mensual</v>
          </cell>
          <cell r="R655" t="str">
            <v>Capacidad</v>
          </cell>
          <cell r="S655">
            <v>1138</v>
          </cell>
          <cell r="T655">
            <v>3751</v>
          </cell>
          <cell r="U655">
            <v>4803</v>
          </cell>
          <cell r="V655">
            <v>5939</v>
          </cell>
          <cell r="W655">
            <v>7000</v>
          </cell>
          <cell r="X655">
            <v>7000</v>
          </cell>
          <cell r="Y655">
            <v>5461</v>
          </cell>
          <cell r="Z655">
            <v>100</v>
          </cell>
          <cell r="AA655">
            <v>5461</v>
          </cell>
          <cell r="AB655">
            <v>73.745999999999995</v>
          </cell>
          <cell r="AC655">
            <v>42490.208333333299</v>
          </cell>
          <cell r="AD655">
            <v>42502.438101076397</v>
          </cell>
          <cell r="AE655" t="str">
            <v>A la fecha 5.461 proyectos del SGR han registrado en el aplicativo Gesproy-SGR como TERMINADOS por las diferentes entidades ejecutoras de recursos del SGR (Departamentos, Municipios, Corporaciones Autónomas Regionales y otras entidades públicas). En el ap</v>
          </cell>
          <cell r="AF655">
            <v>42490.208333333299</v>
          </cell>
          <cell r="AG655">
            <v>42502.438100960702</v>
          </cell>
          <cell r="AH655" t="str">
            <v>Amparo García Montaña</v>
          </cell>
          <cell r="AI655" t="str">
            <v>agarciam@dnp.gov.co</v>
          </cell>
          <cell r="AJ655">
            <v>10</v>
          </cell>
          <cell r="AK655">
            <v>42520.208333333299</v>
          </cell>
          <cell r="AL655">
            <v>-23</v>
          </cell>
        </row>
        <row r="656">
          <cell r="A656">
            <v>5297</v>
          </cell>
          <cell r="B656" t="str">
            <v>Todos por un Nuevo País</v>
          </cell>
          <cell r="C656" t="str">
            <v>Buen Gobierno</v>
          </cell>
          <cell r="D656" t="str">
            <v>Fortalecer la articulación Nación-territorio</v>
          </cell>
          <cell r="E656" t="str">
            <v>Planeación Nacional</v>
          </cell>
          <cell r="F656" t="str">
            <v>DNP</v>
          </cell>
          <cell r="G656" t="str">
            <v>Desarrollo y el ordenamiento territorial, y la descentralización (AT, regalías, SGP, desarrollo urbano y rural)</v>
          </cell>
          <cell r="H656">
            <v>5297</v>
          </cell>
          <cell r="I656" t="str">
            <v>Porcentaje de aprobación de proyectos respecto a lo presupuestado en el cuatrienio</v>
          </cell>
          <cell r="J656" t="str">
            <v>Resultado</v>
          </cell>
          <cell r="K656" t="str">
            <v>Sectorial</v>
          </cell>
          <cell r="L656" t="str">
            <v>NO</v>
          </cell>
          <cell r="M656" t="str">
            <v>SI</v>
          </cell>
          <cell r="N656" t="str">
            <v>NO</v>
          </cell>
          <cell r="O656" t="str">
            <v>SI</v>
          </cell>
          <cell r="P656" t="str">
            <v>Porcentaje</v>
          </cell>
          <cell r="Q656" t="str">
            <v>Mensual</v>
          </cell>
          <cell r="R656" t="str">
            <v>Stock</v>
          </cell>
          <cell r="S656">
            <v>86</v>
          </cell>
          <cell r="T656">
            <v>30</v>
          </cell>
          <cell r="U656">
            <v>45</v>
          </cell>
          <cell r="V656">
            <v>70</v>
          </cell>
          <cell r="W656">
            <v>86</v>
          </cell>
          <cell r="X656">
            <v>86</v>
          </cell>
          <cell r="Y656">
            <v>31</v>
          </cell>
          <cell r="Z656">
            <v>68.89</v>
          </cell>
          <cell r="AA656">
            <v>31</v>
          </cell>
          <cell r="AB656">
            <v>36.049999999999997</v>
          </cell>
          <cell r="AC656">
            <v>42460.208333333299</v>
          </cell>
          <cell r="AD656">
            <v>42479.597195289403</v>
          </cell>
          <cell r="AE656" t="str">
            <v>Se continúo la instalación de OCAD en entidades territoriales, además se realizaron las elecciones de Presidente y secretarias técnicas y se realizó consolidación de cifras presupuestales conlos nuevos mandatarios. Se espera en los próximos meses inicie l</v>
          </cell>
          <cell r="AF656">
            <v>42460.208333333299</v>
          </cell>
          <cell r="AG656">
            <v>42479.5971951389</v>
          </cell>
          <cell r="AH656" t="str">
            <v>Camilo Lloreda Becerra</v>
          </cell>
          <cell r="AI656" t="str">
            <v>clloreda@dnp.gov.co</v>
          </cell>
          <cell r="AJ656">
            <v>10</v>
          </cell>
          <cell r="AK656">
            <v>42490.208333333299</v>
          </cell>
          <cell r="AL656">
            <v>7</v>
          </cell>
        </row>
        <row r="657">
          <cell r="A657">
            <v>5298</v>
          </cell>
          <cell r="B657" t="str">
            <v>Todos por un Nuevo País</v>
          </cell>
          <cell r="C657" t="str">
            <v>Buen Gobierno</v>
          </cell>
          <cell r="D657" t="str">
            <v>Fortalecer la articulación Nación-territorio</v>
          </cell>
          <cell r="E657" t="str">
            <v>Planeación Nacional</v>
          </cell>
          <cell r="F657" t="str">
            <v>DNP</v>
          </cell>
          <cell r="G657" t="str">
            <v>Desarrollo y el ordenamiento territorial, y la descentralización (AT, regalías, SGP, desarrollo urbano y rural)</v>
          </cell>
          <cell r="H657">
            <v>5298</v>
          </cell>
          <cell r="I657" t="str">
            <v>Porcentaje de concurrencia de otras fuentes de inversión diferentes a SGR</v>
          </cell>
          <cell r="J657" t="str">
            <v>Resultado</v>
          </cell>
          <cell r="K657" t="str">
            <v>Sectorial</v>
          </cell>
          <cell r="L657" t="str">
            <v>NO</v>
          </cell>
          <cell r="M657" t="str">
            <v>SI</v>
          </cell>
          <cell r="N657" t="str">
            <v>NO</v>
          </cell>
          <cell r="O657" t="str">
            <v>SI</v>
          </cell>
          <cell r="P657" t="str">
            <v>Porcentaje</v>
          </cell>
          <cell r="Q657" t="str">
            <v>Mensual</v>
          </cell>
          <cell r="R657" t="str">
            <v>Stock</v>
          </cell>
          <cell r="S657">
            <v>32</v>
          </cell>
          <cell r="T657">
            <v>31</v>
          </cell>
          <cell r="U657">
            <v>32</v>
          </cell>
          <cell r="V657">
            <v>34</v>
          </cell>
          <cell r="W657">
            <v>35</v>
          </cell>
          <cell r="X657">
            <v>35</v>
          </cell>
          <cell r="Y657">
            <v>30</v>
          </cell>
          <cell r="Z657">
            <v>93.75</v>
          </cell>
          <cell r="AA657">
            <v>30</v>
          </cell>
          <cell r="AB657">
            <v>85.71</v>
          </cell>
          <cell r="AC657">
            <v>42460.208333333299</v>
          </cell>
          <cell r="AD657">
            <v>42479.616834687498</v>
          </cell>
          <cell r="AE657" t="str">
            <v>Finalizadas las elecciones de presidencias y secretarías técnicas para los siguientes cuatros años, se inicia la formulación de proyectos con recursos del Sistema General de Regalías, que se ajusten a los planes de desarrollo planteados por alcaldes munic</v>
          </cell>
          <cell r="AF657">
            <v>42460.208333333299</v>
          </cell>
          <cell r="AG657">
            <v>42479.616834571803</v>
          </cell>
          <cell r="AH657" t="str">
            <v>Camilo Lloreda Becerra</v>
          </cell>
          <cell r="AI657" t="str">
            <v>clloreda@dnp.gov.co</v>
          </cell>
          <cell r="AJ657">
            <v>0</v>
          </cell>
          <cell r="AK657">
            <v>42490.208333333299</v>
          </cell>
          <cell r="AL657">
            <v>0</v>
          </cell>
        </row>
        <row r="658">
          <cell r="A658">
            <v>5299</v>
          </cell>
          <cell r="B658" t="str">
            <v>Todos por un Nuevo País</v>
          </cell>
          <cell r="C658" t="str">
            <v>Buen Gobierno</v>
          </cell>
          <cell r="D658" t="str">
            <v>Fortalecer la articulación Nación-territorio</v>
          </cell>
          <cell r="E658" t="str">
            <v>Planeación Nacional</v>
          </cell>
          <cell r="F658" t="str">
            <v>DNP</v>
          </cell>
          <cell r="G658" t="str">
            <v>Desarrollo y el ordenamiento territorial, y la descentralización (AT, regalías, SGP, desarrollo urbano y rural)</v>
          </cell>
          <cell r="H658">
            <v>5299</v>
          </cell>
          <cell r="I658" t="str">
            <v>Proyectos cerrados terminados del FNR-L con acto administrativo de cierre expedido</v>
          </cell>
          <cell r="J658" t="str">
            <v>Producto</v>
          </cell>
          <cell r="K658" t="str">
            <v>Sectorial</v>
          </cell>
          <cell r="L658" t="str">
            <v>NO</v>
          </cell>
          <cell r="M658" t="str">
            <v>NO</v>
          </cell>
          <cell r="N658" t="str">
            <v>NO</v>
          </cell>
          <cell r="O658" t="str">
            <v>SI</v>
          </cell>
          <cell r="P658" t="str">
            <v>Número de proyectos terminados cerrados</v>
          </cell>
          <cell r="Q658" t="str">
            <v>Mensual</v>
          </cell>
          <cell r="R658" t="str">
            <v>Acumulado</v>
          </cell>
          <cell r="S658">
            <v>188</v>
          </cell>
          <cell r="T658">
            <v>362</v>
          </cell>
          <cell r="U658">
            <v>525</v>
          </cell>
          <cell r="V658">
            <v>542</v>
          </cell>
          <cell r="W658">
            <v>0</v>
          </cell>
          <cell r="X658">
            <v>1429</v>
          </cell>
          <cell r="Y658">
            <v>69</v>
          </cell>
          <cell r="Z658">
            <v>13.143000000000001</v>
          </cell>
          <cell r="AA658">
            <v>431</v>
          </cell>
          <cell r="AB658">
            <v>30.161000000000001</v>
          </cell>
          <cell r="AC658">
            <v>42490.208333333299</v>
          </cell>
          <cell r="AD658">
            <v>42502.413032638899</v>
          </cell>
          <cell r="AE658" t="str">
            <v>Durante el mes de abril se cerraron 30 proyectos, 24 correspondían a recursos del Fondo Nacional de Regalías y 6 a recursos administrados (1 por Escalonamiento y 5 Fondo de Ahorro de Estabilización Petrolera); en 28 entidades ejecutoras y 8 sectores (prin</v>
          </cell>
          <cell r="AF658">
            <v>42490.208333333299</v>
          </cell>
          <cell r="AG658">
            <v>42502.413032488403</v>
          </cell>
          <cell r="AH658" t="str">
            <v>Amparo García Montaña</v>
          </cell>
          <cell r="AI658" t="str">
            <v>agarciam@dnp.gov.co</v>
          </cell>
          <cell r="AJ658">
            <v>5</v>
          </cell>
          <cell r="AK658">
            <v>42520.208333333299</v>
          </cell>
          <cell r="AL658">
            <v>-18</v>
          </cell>
        </row>
        <row r="659">
          <cell r="A659">
            <v>5300</v>
          </cell>
          <cell r="B659" t="str">
            <v>Todos por un Nuevo País</v>
          </cell>
          <cell r="C659" t="str">
            <v>Buen Gobierno</v>
          </cell>
          <cell r="D659" t="str">
            <v>Fortalecer la articulación Nación-territorio</v>
          </cell>
          <cell r="E659" t="str">
            <v>Planeación Nacional</v>
          </cell>
          <cell r="F659" t="str">
            <v>DNP</v>
          </cell>
          <cell r="G659" t="str">
            <v>Desarrollo y el ordenamiento territorial, y la descentralización (AT, regalías, SGP, desarrollo urbano y rural)</v>
          </cell>
          <cell r="H659">
            <v>5300</v>
          </cell>
          <cell r="I659" t="str">
            <v>Municipios actualizados catastralmente con enfoque multipropósito</v>
          </cell>
          <cell r="J659" t="str">
            <v>Producto</v>
          </cell>
          <cell r="K659" t="str">
            <v>Sectorial</v>
          </cell>
          <cell r="L659" t="str">
            <v>NO</v>
          </cell>
          <cell r="M659" t="str">
            <v>SI</v>
          </cell>
          <cell r="N659" t="str">
            <v>NO</v>
          </cell>
          <cell r="O659" t="str">
            <v>SI</v>
          </cell>
          <cell r="P659" t="str">
            <v>Municipios</v>
          </cell>
          <cell r="Q659" t="str">
            <v>Anual</v>
          </cell>
          <cell r="R659" t="str">
            <v>Capacidad</v>
          </cell>
          <cell r="S659">
            <v>0</v>
          </cell>
          <cell r="T659">
            <v>0</v>
          </cell>
          <cell r="U659">
            <v>11</v>
          </cell>
          <cell r="V659">
            <v>47</v>
          </cell>
          <cell r="W659">
            <v>92</v>
          </cell>
          <cell r="X659">
            <v>92</v>
          </cell>
          <cell r="Y659">
            <v>0</v>
          </cell>
          <cell r="Z659">
            <v>0</v>
          </cell>
          <cell r="AA659">
            <v>0</v>
          </cell>
          <cell r="AB659">
            <v>0</v>
          </cell>
          <cell r="AC659">
            <v>0</v>
          </cell>
          <cell r="AD659">
            <v>0</v>
          </cell>
          <cell r="AE659" t="str">
            <v xml:space="preserve">El proyecto piloto de catastro multipropósito ha avanzado en su fase de estructuración. Entre el IGAC, SNR y DNP ya se terminó la etapa de elaboración de nuevos estándares catastrales con enfoque multipropósito Con las DT de DNP se revisaron los términos </v>
          </cell>
          <cell r="AF659">
            <v>42460.208333333299</v>
          </cell>
          <cell r="AG659">
            <v>42467.456483715301</v>
          </cell>
          <cell r="AH659" t="str">
            <v>Sebastián Restrepo</v>
          </cell>
          <cell r="AI659" t="str">
            <v>srestrepo@dnp.gov.co</v>
          </cell>
          <cell r="AJ659">
            <v>0</v>
          </cell>
          <cell r="AK659">
            <v>0</v>
          </cell>
          <cell r="AL659">
            <v>0</v>
          </cell>
        </row>
        <row r="660">
          <cell r="A660">
            <v>5301</v>
          </cell>
          <cell r="B660" t="str">
            <v>Todos por un Nuevo País</v>
          </cell>
          <cell r="C660" t="str">
            <v>Buen Gobierno</v>
          </cell>
          <cell r="D660" t="str">
            <v>Fortalecer la articulación Nación-territorio</v>
          </cell>
          <cell r="E660" t="str">
            <v>Planeación Nacional</v>
          </cell>
          <cell r="F660" t="str">
            <v>DNP</v>
          </cell>
          <cell r="G660" t="str">
            <v>Desarrollo y el ordenamiento territorial, y la descentralización (AT, regalías, SGP, desarrollo urbano y rural)</v>
          </cell>
          <cell r="H660">
            <v>5301</v>
          </cell>
          <cell r="I660" t="str">
            <v>Municipios con POT en proceso de actualización por el Programa Nacional de actualización de POT</v>
          </cell>
          <cell r="J660" t="str">
            <v>Producto</v>
          </cell>
          <cell r="K660" t="str">
            <v>Sectorial</v>
          </cell>
          <cell r="L660" t="str">
            <v>NO</v>
          </cell>
          <cell r="M660" t="str">
            <v>SI</v>
          </cell>
          <cell r="N660" t="str">
            <v>NO</v>
          </cell>
          <cell r="O660" t="str">
            <v>SI</v>
          </cell>
          <cell r="P660" t="str">
            <v>Municipios</v>
          </cell>
          <cell r="Q660" t="str">
            <v>Semestral</v>
          </cell>
          <cell r="R660" t="str">
            <v>Capacidad</v>
          </cell>
          <cell r="S660">
            <v>0</v>
          </cell>
          <cell r="T660">
            <v>0</v>
          </cell>
          <cell r="U660">
            <v>22</v>
          </cell>
          <cell r="V660">
            <v>60</v>
          </cell>
          <cell r="W660">
            <v>89</v>
          </cell>
          <cell r="X660">
            <v>89</v>
          </cell>
          <cell r="Y660">
            <v>0</v>
          </cell>
          <cell r="Z660">
            <v>0</v>
          </cell>
          <cell r="AA660">
            <v>0</v>
          </cell>
          <cell r="AB660">
            <v>0</v>
          </cell>
          <cell r="AC660">
            <v>0</v>
          </cell>
          <cell r="AD660">
            <v>0</v>
          </cell>
          <cell r="AE660">
            <v>0</v>
          </cell>
          <cell r="AF660">
            <v>0</v>
          </cell>
          <cell r="AG660">
            <v>0</v>
          </cell>
          <cell r="AH660" t="str">
            <v>Carlos Alberto Aparicio Patiño</v>
          </cell>
          <cell r="AI660" t="str">
            <v>caparicio@dnp.gov.co</v>
          </cell>
          <cell r="AJ660">
            <v>15</v>
          </cell>
          <cell r="AK660">
            <v>0</v>
          </cell>
          <cell r="AL660">
            <v>0</v>
          </cell>
        </row>
        <row r="661">
          <cell r="A661">
            <v>4534</v>
          </cell>
          <cell r="B661" t="str">
            <v>Todos por un Nuevo País</v>
          </cell>
          <cell r="C661" t="str">
            <v>Buen Gobierno</v>
          </cell>
          <cell r="D661" t="str">
            <v>Fortalecer la articulación Nación-territorio</v>
          </cell>
          <cell r="E661" t="str">
            <v>Planeación Nacional</v>
          </cell>
          <cell r="F661" t="str">
            <v>DNP</v>
          </cell>
          <cell r="G661" t="str">
            <v>Construcción e implementación de políticas nacionales, sectoriales, territoriales y poblacionales</v>
          </cell>
          <cell r="H661">
            <v>4534</v>
          </cell>
          <cell r="I661" t="str">
            <v>Políticas, planes y programas públicos que incorporan metodologías y/o herramientas de innovación en su ciclo de desarrollo</v>
          </cell>
          <cell r="J661" t="str">
            <v>Producto</v>
          </cell>
          <cell r="K661" t="str">
            <v>Sectorial</v>
          </cell>
          <cell r="L661" t="str">
            <v>SI</v>
          </cell>
          <cell r="M661" t="str">
            <v>NO</v>
          </cell>
          <cell r="N661" t="str">
            <v>NO</v>
          </cell>
          <cell r="O661" t="str">
            <v>SI</v>
          </cell>
          <cell r="P661" t="str">
            <v>Políticas, planes y programas públicos</v>
          </cell>
          <cell r="Q661" t="str">
            <v>Anual</v>
          </cell>
          <cell r="R661" t="str">
            <v>Acumulado</v>
          </cell>
          <cell r="S661">
            <v>10</v>
          </cell>
          <cell r="T661">
            <v>4</v>
          </cell>
          <cell r="U661">
            <v>6</v>
          </cell>
          <cell r="V661">
            <v>7</v>
          </cell>
          <cell r="W661">
            <v>8</v>
          </cell>
          <cell r="X661">
            <v>25</v>
          </cell>
          <cell r="Y661">
            <v>0</v>
          </cell>
          <cell r="Z661">
            <v>0</v>
          </cell>
          <cell r="AA661">
            <v>0</v>
          </cell>
          <cell r="AB661">
            <v>0</v>
          </cell>
          <cell r="AC661">
            <v>0</v>
          </cell>
          <cell r="AD661">
            <v>0</v>
          </cell>
          <cell r="AE661" t="str">
            <v>Se mantienen en curso los proyectos pilotos de innovación acompañados por el Equipo de Innovación Pública del DNP: uno liderado por el Ministerio de Medio Ambiente y Desarrollo Sostenible (DAASU) enfocado en la política de Erradicación de Humos negros; ot</v>
          </cell>
          <cell r="AF661">
            <v>42429.208333333299</v>
          </cell>
          <cell r="AG661">
            <v>42440.423037419001</v>
          </cell>
          <cell r="AH661" t="str">
            <v>Paula Toro</v>
          </cell>
          <cell r="AI661" t="str">
            <v>ptoro@dnp.gov.co</v>
          </cell>
          <cell r="AJ661">
            <v>30</v>
          </cell>
          <cell r="AK661">
            <v>0</v>
          </cell>
          <cell r="AL661">
            <v>0</v>
          </cell>
        </row>
        <row r="662">
          <cell r="A662">
            <v>4538</v>
          </cell>
          <cell r="B662" t="str">
            <v>Todos por un Nuevo País</v>
          </cell>
          <cell r="C662" t="str">
            <v>Buen Gobierno</v>
          </cell>
          <cell r="D662" t="str">
            <v>Fortalecer la articulación Nación-territorio</v>
          </cell>
          <cell r="E662" t="str">
            <v>Planeación Nacional</v>
          </cell>
          <cell r="F662" t="str">
            <v>DNP</v>
          </cell>
          <cell r="G662" t="str">
            <v>Construcción e implementación de políticas nacionales, sectoriales, territoriales y poblacionales</v>
          </cell>
          <cell r="H662">
            <v>4538</v>
          </cell>
          <cell r="I662" t="str">
            <v>Resguardos indígenas certificados para asumir la administración directa de los recursos de la Asignación Especial del Sistema General de Participaciones para los Resguardos Indígenas-AESGPRI.</v>
          </cell>
          <cell r="J662" t="str">
            <v>Producto</v>
          </cell>
          <cell r="K662" t="str">
            <v>Sectorial</v>
          </cell>
          <cell r="L662" t="str">
            <v>SI</v>
          </cell>
          <cell r="M662" t="str">
            <v>SI</v>
          </cell>
          <cell r="N662" t="str">
            <v>NO</v>
          </cell>
          <cell r="O662" t="str">
            <v>SI</v>
          </cell>
          <cell r="P662" t="str">
            <v>Resguardos indigenas</v>
          </cell>
          <cell r="Q662" t="str">
            <v>Anual</v>
          </cell>
          <cell r="R662" t="str">
            <v>Acumulado</v>
          </cell>
          <cell r="S662">
            <v>0</v>
          </cell>
          <cell r="T662">
            <v>0</v>
          </cell>
          <cell r="U662">
            <v>22</v>
          </cell>
          <cell r="V662">
            <v>40</v>
          </cell>
          <cell r="W662">
            <v>58</v>
          </cell>
          <cell r="X662">
            <v>120</v>
          </cell>
          <cell r="Y662">
            <v>0</v>
          </cell>
          <cell r="Z662">
            <v>0</v>
          </cell>
          <cell r="AA662">
            <v>0</v>
          </cell>
          <cell r="AB662">
            <v>0</v>
          </cell>
          <cell r="AC662">
            <v>0</v>
          </cell>
          <cell r="AD662">
            <v>0</v>
          </cell>
          <cell r="AE662" t="str">
            <v>Para el mes de abril, se realizó el plan operativo para la llegada a territorio. Adicionalmente, se han adelantado reuniones con el Ministerio del Interior con el fin de lograr articular esfuerzos y llegar con información oportuna y pertinente a territori</v>
          </cell>
          <cell r="AF662">
            <v>42490.208333333299</v>
          </cell>
          <cell r="AG662">
            <v>42502.444354479201</v>
          </cell>
          <cell r="AH662" t="str">
            <v>Diego Julián Riaño P</v>
          </cell>
          <cell r="AI662" t="str">
            <v>driano@dnp.gov.co</v>
          </cell>
          <cell r="AJ662">
            <v>30</v>
          </cell>
          <cell r="AK662">
            <v>0</v>
          </cell>
          <cell r="AL662">
            <v>0</v>
          </cell>
        </row>
        <row r="663">
          <cell r="A663">
            <v>4548</v>
          </cell>
          <cell r="B663" t="str">
            <v>Todos por un Nuevo País</v>
          </cell>
          <cell r="C663" t="str">
            <v>Buen Gobierno</v>
          </cell>
          <cell r="D663" t="str">
            <v>Fortalecer la articulación Nación-territorio</v>
          </cell>
          <cell r="E663" t="str">
            <v>Planeación Nacional</v>
          </cell>
          <cell r="F663" t="str">
            <v>DNP</v>
          </cell>
          <cell r="G663" t="str">
            <v>Construcción e implementación de políticas nacionales, sectoriales, territoriales y poblacionales</v>
          </cell>
          <cell r="H663">
            <v>4548</v>
          </cell>
          <cell r="I663" t="str">
            <v>Municipios con cobertura de acciones de promoción de control social</v>
          </cell>
          <cell r="J663" t="str">
            <v>Producto</v>
          </cell>
          <cell r="K663" t="str">
            <v>Sectorial</v>
          </cell>
          <cell r="L663" t="str">
            <v>SI</v>
          </cell>
          <cell r="M663" t="str">
            <v>SI</v>
          </cell>
          <cell r="N663" t="str">
            <v>NO</v>
          </cell>
          <cell r="O663" t="str">
            <v>SI</v>
          </cell>
          <cell r="P663" t="str">
            <v>Municipios</v>
          </cell>
          <cell r="Q663" t="str">
            <v>Semestral</v>
          </cell>
          <cell r="R663" t="str">
            <v>Acumulado</v>
          </cell>
          <cell r="S663">
            <v>114</v>
          </cell>
          <cell r="T663">
            <v>60</v>
          </cell>
          <cell r="U663">
            <v>80</v>
          </cell>
          <cell r="V663">
            <v>80</v>
          </cell>
          <cell r="W663">
            <v>80</v>
          </cell>
          <cell r="X663">
            <v>300</v>
          </cell>
          <cell r="Y663">
            <v>0</v>
          </cell>
          <cell r="Z663">
            <v>0</v>
          </cell>
          <cell r="AA663">
            <v>0</v>
          </cell>
          <cell r="AB663">
            <v>0</v>
          </cell>
          <cell r="AC663">
            <v>0</v>
          </cell>
          <cell r="AD663">
            <v>0</v>
          </cell>
          <cell r="AE663" t="str">
            <v xml:space="preserve">Se llevó a cabo Auditoría Visible a 11 proyectos, contando con la asistencia de 770 personas. Se iniciaron en el mes de abril capacitaciones dentro de la visita integral del Sistema de Monitoreo, Seguimiento, Control y Evaluación, las cuales contaron con </v>
          </cell>
          <cell r="AF663">
            <v>42490.208333333299</v>
          </cell>
          <cell r="AG663">
            <v>42502.438905208299</v>
          </cell>
          <cell r="AH663" t="str">
            <v>Amparo García Montaña</v>
          </cell>
          <cell r="AI663" t="str">
            <v>agarciam@dnp.gov.co</v>
          </cell>
          <cell r="AJ663">
            <v>30</v>
          </cell>
          <cell r="AK663">
            <v>0</v>
          </cell>
          <cell r="AL663">
            <v>0</v>
          </cell>
        </row>
        <row r="664">
          <cell r="A664">
            <v>4928</v>
          </cell>
          <cell r="B664" t="str">
            <v>Todos por un Nuevo País</v>
          </cell>
          <cell r="C664" t="str">
            <v>Buen Gobierno</v>
          </cell>
          <cell r="D664" t="str">
            <v>Fortalecer la articulación Nación-territorio</v>
          </cell>
          <cell r="E664" t="str">
            <v>Planeación Nacional</v>
          </cell>
          <cell r="F664" t="str">
            <v>DNP</v>
          </cell>
          <cell r="G664" t="str">
            <v>Construcción e implementación de políticas nacionales, sectoriales, territoriales y poblacionales</v>
          </cell>
          <cell r="H664">
            <v>4928</v>
          </cell>
          <cell r="I664" t="str">
            <v>Estudios de análisis de impactos económicos del cambio climático</v>
          </cell>
          <cell r="J664" t="str">
            <v>Producto</v>
          </cell>
          <cell r="K664" t="str">
            <v>Sectorial</v>
          </cell>
          <cell r="L664" t="str">
            <v>SI</v>
          </cell>
          <cell r="M664" t="str">
            <v>NO</v>
          </cell>
          <cell r="N664" t="str">
            <v>NO</v>
          </cell>
          <cell r="O664" t="str">
            <v>SI</v>
          </cell>
          <cell r="P664" t="str">
            <v>Estudios</v>
          </cell>
          <cell r="Q664" t="str">
            <v>Anual</v>
          </cell>
          <cell r="R664" t="str">
            <v>Capacidad</v>
          </cell>
          <cell r="S664">
            <v>7</v>
          </cell>
          <cell r="T664">
            <v>8</v>
          </cell>
          <cell r="U664">
            <v>8</v>
          </cell>
          <cell r="V664">
            <v>8</v>
          </cell>
          <cell r="W664">
            <v>12</v>
          </cell>
          <cell r="X664">
            <v>12</v>
          </cell>
          <cell r="Y664">
            <v>0</v>
          </cell>
          <cell r="Z664">
            <v>0</v>
          </cell>
          <cell r="AA664">
            <v>0</v>
          </cell>
          <cell r="AB664">
            <v>0</v>
          </cell>
          <cell r="AC664">
            <v>0</v>
          </cell>
          <cell r="AD664">
            <v>0</v>
          </cell>
          <cell r="AE664" t="str">
            <v>se construyeron las bases conceptuales para la construcción de las matrices de contabilidad social con agua, las cuales serán insumo para la construcción del modelo de equilibrio general de agua, que a su vez serán la herramienta conceptual para la estima</v>
          </cell>
          <cell r="AF664">
            <v>42490.208333333299</v>
          </cell>
          <cell r="AG664">
            <v>42501.430015243102</v>
          </cell>
          <cell r="AH664" t="str">
            <v>Silvia Liliana Calderón Díaz</v>
          </cell>
          <cell r="AI664" t="str">
            <v>scalderon@dnp.gov.co</v>
          </cell>
          <cell r="AJ664">
            <v>0</v>
          </cell>
          <cell r="AK664">
            <v>0</v>
          </cell>
          <cell r="AL664">
            <v>0</v>
          </cell>
        </row>
        <row r="665">
          <cell r="A665">
            <v>5305</v>
          </cell>
          <cell r="B665" t="str">
            <v>Todos por un Nuevo País</v>
          </cell>
          <cell r="C665" t="str">
            <v>Buen Gobierno</v>
          </cell>
          <cell r="D665" t="str">
            <v>Fortalecer la articulación Nación-territorio</v>
          </cell>
          <cell r="E665" t="str">
            <v>Planeación Nacional</v>
          </cell>
          <cell r="F665" t="str">
            <v>DNP</v>
          </cell>
          <cell r="G665" t="str">
            <v>Construcción e implementación de políticas nacionales, sectoriales, territoriales y poblacionales</v>
          </cell>
          <cell r="H665">
            <v>5305</v>
          </cell>
          <cell r="I665" t="str">
            <v>Centros Integrados de Servicio - SI - implementados</v>
          </cell>
          <cell r="J665" t="str">
            <v>Producto</v>
          </cell>
          <cell r="K665" t="str">
            <v>Sectorial</v>
          </cell>
          <cell r="L665" t="str">
            <v>NO</v>
          </cell>
          <cell r="M665" t="str">
            <v>SI</v>
          </cell>
          <cell r="N665" t="str">
            <v>NO</v>
          </cell>
          <cell r="O665" t="str">
            <v>SI</v>
          </cell>
          <cell r="P665" t="str">
            <v>Centros Integrados de Servicios</v>
          </cell>
          <cell r="Q665" t="str">
            <v>Anual</v>
          </cell>
          <cell r="R665" t="str">
            <v>Acumulado</v>
          </cell>
          <cell r="S665">
            <v>0</v>
          </cell>
          <cell r="T665">
            <v>0</v>
          </cell>
          <cell r="U665">
            <v>1</v>
          </cell>
          <cell r="V665">
            <v>2</v>
          </cell>
          <cell r="W665">
            <v>1</v>
          </cell>
          <cell r="X665">
            <v>4</v>
          </cell>
          <cell r="Y665">
            <v>0</v>
          </cell>
          <cell r="Z665">
            <v>0</v>
          </cell>
          <cell r="AA665">
            <v>0</v>
          </cell>
          <cell r="AB665">
            <v>0</v>
          </cell>
          <cell r="AC665">
            <v>0</v>
          </cell>
          <cell r="AD665">
            <v>0</v>
          </cell>
          <cell r="AE665" t="str">
            <v>Se dio inicio a los contratos de ajuste a diseño y adecuación del inmueble Chaparral y su respectiva interventoria. Se están comenzando a recibir las respuestas concretas de las entidades participantes. Se encuentra en proceso de elaborar el modelo de ser</v>
          </cell>
          <cell r="AF665">
            <v>42490.208333333299</v>
          </cell>
          <cell r="AG665">
            <v>42501.664941400501</v>
          </cell>
          <cell r="AH665" t="str">
            <v>Juan Carlos Rodríguez Arana</v>
          </cell>
          <cell r="AI665" t="str">
            <v>jcrodrigueza@dnp.gov.co</v>
          </cell>
          <cell r="AJ665">
            <v>0</v>
          </cell>
          <cell r="AK665">
            <v>0</v>
          </cell>
          <cell r="AL665">
            <v>0</v>
          </cell>
        </row>
        <row r="666">
          <cell r="A666">
            <v>4503</v>
          </cell>
          <cell r="B666" t="str">
            <v>Todos por un Nuevo País</v>
          </cell>
          <cell r="C666" t="str">
            <v>Buen Gobierno</v>
          </cell>
          <cell r="D666" t="str">
            <v>Fortalecer la articulación Nación-territorio</v>
          </cell>
          <cell r="E666" t="str">
            <v>Planeación Nacional</v>
          </cell>
          <cell r="F666" t="str">
            <v>DNP</v>
          </cell>
          <cell r="G666" t="str">
            <v>Caracterizacion, dinámica y desafios regionales</v>
          </cell>
          <cell r="H666">
            <v>4503</v>
          </cell>
          <cell r="I666" t="str">
            <v>Contratos Plan departamentales terminados o en ejecución durante el cuatrienio.</v>
          </cell>
          <cell r="J666" t="str">
            <v>Producto</v>
          </cell>
          <cell r="K666" t="str">
            <v>Sectorial</v>
          </cell>
          <cell r="L666" t="str">
            <v>SI</v>
          </cell>
          <cell r="M666" t="str">
            <v>SI</v>
          </cell>
          <cell r="N666" t="str">
            <v>NO</v>
          </cell>
          <cell r="O666" t="str">
            <v>SI</v>
          </cell>
          <cell r="P666" t="str">
            <v>Contratos Plan terminados o en ejecución</v>
          </cell>
          <cell r="Q666" t="str">
            <v>Anual</v>
          </cell>
          <cell r="R666" t="str">
            <v>Capacidad</v>
          </cell>
          <cell r="S666">
            <v>7</v>
          </cell>
          <cell r="T666">
            <v>8</v>
          </cell>
          <cell r="U666">
            <v>7</v>
          </cell>
          <cell r="V666">
            <v>7</v>
          </cell>
          <cell r="W666">
            <v>7</v>
          </cell>
          <cell r="X666">
            <v>12</v>
          </cell>
          <cell r="Y666">
            <v>0</v>
          </cell>
          <cell r="Z666">
            <v>0</v>
          </cell>
          <cell r="AA666">
            <v>0</v>
          </cell>
          <cell r="AB666">
            <v>0</v>
          </cell>
          <cell r="AC666">
            <v>0</v>
          </cell>
          <cell r="AD666">
            <v>0</v>
          </cell>
          <cell r="AE666" t="str">
            <v>Priorización 2016 Renegociar el CP Norte de Santander (enfoque paz en Catatumbo) Acompañar propuesta de la Alianza por el Agua y la vida para un CP para la Guajira. Pendiente avanzar con la solicitud del CP Verde en Guanía. Negociación: Suspensión tempora</v>
          </cell>
          <cell r="AF666">
            <v>42490.208333333299</v>
          </cell>
          <cell r="AG666">
            <v>42501.4985425579</v>
          </cell>
          <cell r="AH666" t="str">
            <v>Santos Alonso Beltrán Beltrán</v>
          </cell>
          <cell r="AI666" t="str">
            <v>sbeltran@dnp.gov.co</v>
          </cell>
          <cell r="AJ666">
            <v>0</v>
          </cell>
          <cell r="AK666">
            <v>0</v>
          </cell>
          <cell r="AL666">
            <v>0</v>
          </cell>
        </row>
        <row r="667">
          <cell r="A667">
            <v>5401</v>
          </cell>
          <cell r="B667" t="str">
            <v>Todos por un Nuevo País</v>
          </cell>
          <cell r="C667" t="str">
            <v>Buen Gobierno</v>
          </cell>
          <cell r="D667" t="str">
            <v>Fortalecer la articulación Nación-territorio</v>
          </cell>
          <cell r="E667" t="str">
            <v>Planeación Nacional</v>
          </cell>
          <cell r="F667" t="str">
            <v>FONADE</v>
          </cell>
          <cell r="G667" t="str">
            <v>Promoción del desarrollo y la convergencia regional</v>
          </cell>
          <cell r="H667">
            <v>5401</v>
          </cell>
          <cell r="I667" t="str">
            <v xml:space="preserve">Proyectos Estratégicos Terminados por FONADE </v>
          </cell>
          <cell r="J667" t="str">
            <v>Producto</v>
          </cell>
          <cell r="K667" t="str">
            <v>Sectorial</v>
          </cell>
          <cell r="L667" t="str">
            <v>NO</v>
          </cell>
          <cell r="M667" t="str">
            <v>NO</v>
          </cell>
          <cell r="N667" t="str">
            <v>NO</v>
          </cell>
          <cell r="O667" t="str">
            <v>SI</v>
          </cell>
          <cell r="P667" t="str">
            <v>Porcentaje</v>
          </cell>
          <cell r="Q667" t="str">
            <v>Anual</v>
          </cell>
          <cell r="R667" t="str">
            <v>Capacidad</v>
          </cell>
          <cell r="S667">
            <v>0</v>
          </cell>
          <cell r="T667">
            <v>75</v>
          </cell>
          <cell r="U667">
            <v>80</v>
          </cell>
          <cell r="V667">
            <v>90</v>
          </cell>
          <cell r="W667">
            <v>90</v>
          </cell>
          <cell r="X667">
            <v>90</v>
          </cell>
          <cell r="Y667">
            <v>0</v>
          </cell>
          <cell r="Z667">
            <v>0</v>
          </cell>
          <cell r="AA667">
            <v>0</v>
          </cell>
          <cell r="AB667">
            <v>0</v>
          </cell>
          <cell r="AC667">
            <v>0</v>
          </cell>
          <cell r="AD667">
            <v>0</v>
          </cell>
          <cell r="AE667">
            <v>0</v>
          </cell>
          <cell r="AF667">
            <v>0</v>
          </cell>
          <cell r="AG667">
            <v>0</v>
          </cell>
          <cell r="AH667" t="str">
            <v>Juan David Barahona Rebolledo</v>
          </cell>
          <cell r="AI667" t="str">
            <v>jbarahon@fonade.gov.co</v>
          </cell>
          <cell r="AJ667">
            <v>0</v>
          </cell>
          <cell r="AK667">
            <v>0</v>
          </cell>
          <cell r="AL667">
            <v>0</v>
          </cell>
        </row>
        <row r="668">
          <cell r="A668">
            <v>5306</v>
          </cell>
          <cell r="B668" t="str">
            <v>Todos por un Nuevo País</v>
          </cell>
          <cell r="C668" t="str">
            <v>Buen Gobierno</v>
          </cell>
          <cell r="D668" t="str">
            <v>Fortalecer la articulación Nación-territorio</v>
          </cell>
          <cell r="E668" t="str">
            <v>Planeación Nacional</v>
          </cell>
          <cell r="F668" t="str">
            <v>SUPERSERVICIOS</v>
          </cell>
          <cell r="G668" t="str">
            <v>Construcción e implementación de políticas nacionales, sectoriales, territoriales y poblacionales</v>
          </cell>
          <cell r="H668">
            <v>5306</v>
          </cell>
          <cell r="I668" t="str">
            <v>Efectividad en los compromisos suscritos con prestadores y municipios prestadores directos de acueducto, alcantarillado y aseo</v>
          </cell>
          <cell r="J668" t="str">
            <v>Resultado</v>
          </cell>
          <cell r="K668" t="str">
            <v>Sectorial</v>
          </cell>
          <cell r="L668" t="str">
            <v>NO</v>
          </cell>
          <cell r="M668" t="str">
            <v>NO</v>
          </cell>
          <cell r="N668" t="str">
            <v>NO</v>
          </cell>
          <cell r="O668" t="str">
            <v>SI</v>
          </cell>
          <cell r="P668" t="str">
            <v>Porcentaje</v>
          </cell>
          <cell r="Q668" t="str">
            <v>Trimestral</v>
          </cell>
          <cell r="R668" t="str">
            <v>Stock</v>
          </cell>
          <cell r="S668">
            <v>0</v>
          </cell>
          <cell r="T668">
            <v>95</v>
          </cell>
          <cell r="U668">
            <v>95</v>
          </cell>
          <cell r="V668">
            <v>95</v>
          </cell>
          <cell r="W668">
            <v>95</v>
          </cell>
          <cell r="X668">
            <v>95</v>
          </cell>
          <cell r="Y668">
            <v>73.900000000000006</v>
          </cell>
          <cell r="Z668">
            <v>77.790000000000006</v>
          </cell>
          <cell r="AA668">
            <v>73.900000000000006</v>
          </cell>
          <cell r="AB668">
            <v>77.790000000000006</v>
          </cell>
          <cell r="AC668">
            <v>42460.208333333299</v>
          </cell>
          <cell r="AD668">
            <v>42437.631080520798</v>
          </cell>
          <cell r="AE668" t="str">
            <v>En el mes de febrero de 2016 se está adelantando el diagnóstico para la selección de los municipios donde se realizaran las mesas de servicios públicos y como resultado la suscripcion de compromisos</v>
          </cell>
          <cell r="AF668">
            <v>42429.208333333299</v>
          </cell>
          <cell r="AG668">
            <v>42437.631080289299</v>
          </cell>
          <cell r="AH668" t="str">
            <v>Jorge Andrés Carrillo Cardoso</v>
          </cell>
          <cell r="AI668" t="str">
            <v>jcarrillo@superservicios.gov.co</v>
          </cell>
          <cell r="AJ668">
            <v>0</v>
          </cell>
          <cell r="AK668">
            <v>42551.208333333299</v>
          </cell>
          <cell r="AL668">
            <v>-43</v>
          </cell>
        </row>
        <row r="669">
          <cell r="A669">
            <v>5307</v>
          </cell>
          <cell r="B669" t="str">
            <v>Todos por un Nuevo País</v>
          </cell>
          <cell r="C669" t="str">
            <v>Buen Gobierno</v>
          </cell>
          <cell r="D669" t="str">
            <v>Fortalecer la articulación Nación-territorio</v>
          </cell>
          <cell r="E669" t="str">
            <v>Planeación Nacional</v>
          </cell>
          <cell r="F669" t="str">
            <v>SUPERSERVICIOS</v>
          </cell>
          <cell r="G669" t="str">
            <v>Construcción e implementación de políticas nacionales, sectoriales, territoriales y poblacionales</v>
          </cell>
          <cell r="H669">
            <v>5307</v>
          </cell>
          <cell r="I669" t="str">
            <v>Efectividad en los compromisos suscritos con prestadores y municipios prestadores directos de energía y gas</v>
          </cell>
          <cell r="J669" t="str">
            <v>Resultado</v>
          </cell>
          <cell r="K669" t="str">
            <v>Sectorial</v>
          </cell>
          <cell r="L669" t="str">
            <v>NO</v>
          </cell>
          <cell r="M669" t="str">
            <v>NO</v>
          </cell>
          <cell r="N669" t="str">
            <v>NO</v>
          </cell>
          <cell r="O669" t="str">
            <v>SI</v>
          </cell>
          <cell r="P669" t="str">
            <v>Porcentaje</v>
          </cell>
          <cell r="Q669" t="str">
            <v>Trimestral</v>
          </cell>
          <cell r="R669" t="str">
            <v>Stock</v>
          </cell>
          <cell r="S669">
            <v>0</v>
          </cell>
          <cell r="T669">
            <v>100</v>
          </cell>
          <cell r="U669">
            <v>100</v>
          </cell>
          <cell r="V669">
            <v>100</v>
          </cell>
          <cell r="W669">
            <v>100</v>
          </cell>
          <cell r="X669">
            <v>100</v>
          </cell>
          <cell r="Y669">
            <v>7</v>
          </cell>
          <cell r="Z669">
            <v>7</v>
          </cell>
          <cell r="AA669">
            <v>7</v>
          </cell>
          <cell r="AB669">
            <v>7</v>
          </cell>
          <cell r="AC669">
            <v>42460.208333333299</v>
          </cell>
          <cell r="AD669">
            <v>42500.6761996528</v>
          </cell>
          <cell r="AE669" t="str">
            <v>Durante el mes de Abril se realizó mesa técnica en la Ciudad de Yopal, durante el cual se fijaron 13 compromisos, de los cuales 5 son para el sector de Energía Eléctrica y 8 del sector de Gas Combustible.</v>
          </cell>
          <cell r="AF669">
            <v>42490.208333333299</v>
          </cell>
          <cell r="AG669">
            <v>42501.479170173603</v>
          </cell>
          <cell r="AH669" t="str">
            <v>Pilar Andrea Delgado Ramos</v>
          </cell>
          <cell r="AI669" t="str">
            <v>pdelgado@superservicios.gov.co</v>
          </cell>
          <cell r="AJ669">
            <v>0</v>
          </cell>
          <cell r="AK669">
            <v>42551.208333333299</v>
          </cell>
          <cell r="AL669">
            <v>-43</v>
          </cell>
        </row>
        <row r="670">
          <cell r="A670">
            <v>4574</v>
          </cell>
          <cell r="B670" t="str">
            <v>Todos por un Nuevo País</v>
          </cell>
          <cell r="C670" t="str">
            <v>Buen Gobierno</v>
          </cell>
          <cell r="D670" t="str">
            <v xml:space="preserve">Afianzar la lucha contra la corrupción, transparencia y rendición de cuentas </v>
          </cell>
          <cell r="E670" t="str">
            <v>Función Pública</v>
          </cell>
          <cell r="F670" t="str">
            <v>DAFP</v>
          </cell>
          <cell r="G670" t="str">
            <v>Direccionamiento para mejorar la productividad de las instituciones públicas</v>
          </cell>
          <cell r="H670">
            <v>4574</v>
          </cell>
          <cell r="I670" t="str">
            <v>Porcentaje de implementación del Plan Estratégico de Empleo Público, que incluya las recomendaciones OCDE</v>
          </cell>
          <cell r="J670" t="str">
            <v>Producto</v>
          </cell>
          <cell r="K670" t="str">
            <v>Sectorial</v>
          </cell>
          <cell r="L670" t="str">
            <v>SI</v>
          </cell>
          <cell r="M670" t="str">
            <v>NO</v>
          </cell>
          <cell r="N670" t="str">
            <v>NO</v>
          </cell>
          <cell r="O670" t="str">
            <v>SI</v>
          </cell>
          <cell r="P670" t="str">
            <v>Porcentaje</v>
          </cell>
          <cell r="Q670" t="str">
            <v>Anual</v>
          </cell>
          <cell r="R670" t="str">
            <v>Capacidad</v>
          </cell>
          <cell r="S670">
            <v>0</v>
          </cell>
          <cell r="T670">
            <v>20</v>
          </cell>
          <cell r="U670">
            <v>45</v>
          </cell>
          <cell r="V670">
            <v>75</v>
          </cell>
          <cell r="W670">
            <v>100</v>
          </cell>
          <cell r="X670">
            <v>100</v>
          </cell>
          <cell r="Y670">
            <v>0</v>
          </cell>
          <cell r="Z670">
            <v>0</v>
          </cell>
          <cell r="AA670">
            <v>0</v>
          </cell>
          <cell r="AB670">
            <v>0</v>
          </cell>
          <cell r="AC670">
            <v>0</v>
          </cell>
          <cell r="AD670">
            <v>0</v>
          </cell>
          <cell r="AE670" t="str">
            <v xml:space="preserve">El 25 de abril de 2016 se recibió la nueva versión con los comentarios al borrador de documentos CONPES por parte del Comité Directivo de la Función Pública, los cuales se incluyeron y se cuenta con una segunda versión del documento. El cual servirá como </v>
          </cell>
          <cell r="AF670">
            <v>42490.208333333299</v>
          </cell>
          <cell r="AG670">
            <v>42500.627356169003</v>
          </cell>
          <cell r="AH670" t="str">
            <v>Francisco Camargo</v>
          </cell>
          <cell r="AI670" t="str">
            <v>fcamargo@funcionpublica.gov.co</v>
          </cell>
          <cell r="AJ670">
            <v>90</v>
          </cell>
          <cell r="AK670">
            <v>0</v>
          </cell>
          <cell r="AL670">
            <v>0</v>
          </cell>
        </row>
        <row r="671">
          <cell r="A671">
            <v>4575</v>
          </cell>
          <cell r="B671" t="str">
            <v>Todos por un Nuevo País</v>
          </cell>
          <cell r="C671" t="str">
            <v>Buen Gobierno</v>
          </cell>
          <cell r="D671" t="str">
            <v xml:space="preserve">Afianzar la lucha contra la corrupción, transparencia y rendición de cuentas </v>
          </cell>
          <cell r="E671" t="str">
            <v>Función Pública</v>
          </cell>
          <cell r="F671" t="str">
            <v>DAFP</v>
          </cell>
          <cell r="G671" t="str">
            <v>Direccionamiento para mejorar la productividad de las instituciones públicas</v>
          </cell>
          <cell r="H671">
            <v>4575</v>
          </cell>
          <cell r="I671" t="str">
            <v>Entidades del Orden Nacional con modelos de evaluación orientados al cumplimiento de objetivos y metas institucionales implementados</v>
          </cell>
          <cell r="J671" t="str">
            <v>Gestión</v>
          </cell>
          <cell r="K671" t="str">
            <v>Sectorial</v>
          </cell>
          <cell r="L671" t="str">
            <v>SI</v>
          </cell>
          <cell r="M671" t="str">
            <v>NO</v>
          </cell>
          <cell r="N671" t="str">
            <v>NO</v>
          </cell>
          <cell r="O671" t="str">
            <v>SI</v>
          </cell>
          <cell r="P671" t="str">
            <v>Número</v>
          </cell>
          <cell r="Q671" t="str">
            <v>Anual</v>
          </cell>
          <cell r="R671" t="str">
            <v>Capacidad</v>
          </cell>
          <cell r="S671">
            <v>0</v>
          </cell>
          <cell r="T671">
            <v>0</v>
          </cell>
          <cell r="U671">
            <v>0</v>
          </cell>
          <cell r="V671">
            <v>12</v>
          </cell>
          <cell r="W671">
            <v>24</v>
          </cell>
          <cell r="X671">
            <v>24</v>
          </cell>
          <cell r="Y671">
            <v>0</v>
          </cell>
          <cell r="Z671">
            <v>0</v>
          </cell>
          <cell r="AA671">
            <v>0</v>
          </cell>
          <cell r="AB671">
            <v>0</v>
          </cell>
          <cell r="AC671">
            <v>0</v>
          </cell>
          <cell r="AD671">
            <v>0</v>
          </cell>
          <cell r="AE671" t="str">
            <v>Se elaboró un documento de avance que contiene la revisión de las características y elementos de los ocho (8) sistemas propios de las entidades de la Rama Ejecutiva del Orden Nacional aprobados por la Comisión Nacional del Servicio Civil.</v>
          </cell>
          <cell r="AF671">
            <v>42490.208333333299</v>
          </cell>
          <cell r="AG671">
            <v>42500.626480243103</v>
          </cell>
          <cell r="AH671" t="str">
            <v>Francisco Camargo</v>
          </cell>
          <cell r="AI671" t="str">
            <v>fcamargo@funcionpublica.gov.co</v>
          </cell>
          <cell r="AJ671">
            <v>90</v>
          </cell>
          <cell r="AK671">
            <v>0</v>
          </cell>
          <cell r="AL671">
            <v>0</v>
          </cell>
        </row>
        <row r="672">
          <cell r="A672">
            <v>4576</v>
          </cell>
          <cell r="B672" t="str">
            <v>Todos por un Nuevo País</v>
          </cell>
          <cell r="C672" t="str">
            <v>Buen Gobierno</v>
          </cell>
          <cell r="D672" t="str">
            <v xml:space="preserve">Afianzar la lucha contra la corrupción, transparencia y rendición de cuentas </v>
          </cell>
          <cell r="E672" t="str">
            <v>Función Pública</v>
          </cell>
          <cell r="F672" t="str">
            <v>DAFP</v>
          </cell>
          <cell r="G672" t="str">
            <v>Direccionamiento para mejorar la productividad de las instituciones públicas</v>
          </cell>
          <cell r="H672">
            <v>4576</v>
          </cell>
          <cell r="I672" t="str">
            <v>Multiplicadores formados en procesos de control social a la gestión pública en el marco de la Estrategia de Democratización de la Administración Pública</v>
          </cell>
          <cell r="J672" t="str">
            <v>Producto</v>
          </cell>
          <cell r="K672" t="str">
            <v>Sectorial</v>
          </cell>
          <cell r="L672" t="str">
            <v>SI</v>
          </cell>
          <cell r="M672" t="str">
            <v>SI</v>
          </cell>
          <cell r="N672" t="str">
            <v>NO</v>
          </cell>
          <cell r="O672" t="str">
            <v>SI</v>
          </cell>
          <cell r="P672" t="str">
            <v>Número</v>
          </cell>
          <cell r="Q672" t="str">
            <v>Trimestral</v>
          </cell>
          <cell r="R672" t="str">
            <v>Flujo</v>
          </cell>
          <cell r="S672">
            <v>1572</v>
          </cell>
          <cell r="T672">
            <v>600</v>
          </cell>
          <cell r="U672">
            <v>2066</v>
          </cell>
          <cell r="V672">
            <v>3532</v>
          </cell>
          <cell r="W672">
            <v>5000</v>
          </cell>
          <cell r="X672">
            <v>5000</v>
          </cell>
          <cell r="Y672">
            <v>0</v>
          </cell>
          <cell r="Z672">
            <v>0</v>
          </cell>
          <cell r="AA672">
            <v>604</v>
          </cell>
          <cell r="AB672">
            <v>12.08</v>
          </cell>
          <cell r="AC672">
            <v>42460.208333333299</v>
          </cell>
          <cell r="AD672">
            <v>42467.692524919003</v>
          </cell>
          <cell r="AE672" t="str">
            <v>En el marco del plan de acción de la red, se definió la programación de los seis talleres de formación de multiplicadores en control social en los siguientes departamentos y fechas: Nariño: 28 y 29 de julio, Cesar: 11 y 12 de agosto, Arauca: 25 y 26 de ag</v>
          </cell>
          <cell r="AF672">
            <v>42490.208333333299</v>
          </cell>
          <cell r="AG672">
            <v>42495.630998692097</v>
          </cell>
          <cell r="AH672" t="str">
            <v>Fernando Segura</v>
          </cell>
          <cell r="AI672" t="str">
            <v>fsegura@funcionpublica.gov.co</v>
          </cell>
          <cell r="AJ672">
            <v>8</v>
          </cell>
          <cell r="AK672">
            <v>42551.208333333299</v>
          </cell>
          <cell r="AL672">
            <v>-51</v>
          </cell>
        </row>
        <row r="673">
          <cell r="A673">
            <v>4577</v>
          </cell>
          <cell r="B673" t="str">
            <v>Todos por un Nuevo País</v>
          </cell>
          <cell r="C673" t="str">
            <v>Buen Gobierno</v>
          </cell>
          <cell r="D673" t="str">
            <v xml:space="preserve">Afianzar la lucha contra la corrupción, transparencia y rendición de cuentas </v>
          </cell>
          <cell r="E673" t="str">
            <v>Función Pública</v>
          </cell>
          <cell r="F673" t="str">
            <v>DAFP</v>
          </cell>
          <cell r="G673" t="str">
            <v>Direccionamiento para mejorar la productividad de las instituciones públicas</v>
          </cell>
          <cell r="H673">
            <v>4577</v>
          </cell>
          <cell r="I673" t="str">
            <v>Porcentaje de entidades del Orden Nacional cumpliendo el componente de rendición de cuentas de la Estrategia de Democratización de la Administración Pública</v>
          </cell>
          <cell r="J673" t="str">
            <v>Producto</v>
          </cell>
          <cell r="K673" t="str">
            <v>Sectorial</v>
          </cell>
          <cell r="L673" t="str">
            <v>SI</v>
          </cell>
          <cell r="M673" t="str">
            <v>NO</v>
          </cell>
          <cell r="N673" t="str">
            <v>NO</v>
          </cell>
          <cell r="O673" t="str">
            <v>SI</v>
          </cell>
          <cell r="P673" t="str">
            <v>Porcentaje</v>
          </cell>
          <cell r="Q673" t="str">
            <v>Anual</v>
          </cell>
          <cell r="R673" t="str">
            <v>Capacidad</v>
          </cell>
          <cell r="S673">
            <v>60</v>
          </cell>
          <cell r="T673">
            <v>70</v>
          </cell>
          <cell r="U673">
            <v>80</v>
          </cell>
          <cell r="V673">
            <v>90</v>
          </cell>
          <cell r="W673">
            <v>100</v>
          </cell>
          <cell r="X673">
            <v>100</v>
          </cell>
          <cell r="Y673">
            <v>0</v>
          </cell>
          <cell r="Z673">
            <v>0</v>
          </cell>
          <cell r="AA673">
            <v>0</v>
          </cell>
          <cell r="AB673">
            <v>0</v>
          </cell>
          <cell r="AC673">
            <v>0</v>
          </cell>
          <cell r="AD673">
            <v>0</v>
          </cell>
          <cell r="AE673" t="str">
            <v xml:space="preserve">El 91 %, (148) entidades de la Rama Ejecutiva Nacional incluyeron el componente de rendición de cuentas en el plan anticorrupción y de servicio al ciudadano 2016. Se realizaron reportes de 146 entidades incluyendo seis dependencias del sector defensa con </v>
          </cell>
          <cell r="AF673">
            <v>42490.208333333299</v>
          </cell>
          <cell r="AG673">
            <v>42500.623474849497</v>
          </cell>
          <cell r="AH673" t="str">
            <v>Fernando Segura</v>
          </cell>
          <cell r="AI673" t="str">
            <v>fsegura@funcionpublica.gov.co</v>
          </cell>
          <cell r="AJ673">
            <v>90</v>
          </cell>
          <cell r="AK673">
            <v>0</v>
          </cell>
          <cell r="AL673">
            <v>0</v>
          </cell>
        </row>
        <row r="674">
          <cell r="A674">
            <v>4578</v>
          </cell>
          <cell r="B674" t="str">
            <v>Todos por un Nuevo País</v>
          </cell>
          <cell r="C674" t="str">
            <v>Buen Gobierno</v>
          </cell>
          <cell r="D674" t="str">
            <v xml:space="preserve">Afianzar la lucha contra la corrupción, transparencia y rendición de cuentas </v>
          </cell>
          <cell r="E674" t="str">
            <v>Función Pública</v>
          </cell>
          <cell r="F674" t="str">
            <v>DAFP</v>
          </cell>
          <cell r="G674" t="str">
            <v>Direccionamiento para mejorar la productividad de las instituciones públicas</v>
          </cell>
          <cell r="H674">
            <v>4578</v>
          </cell>
          <cell r="I674" t="str">
            <v>Entidades del Orden Nacional que cuentan con una gestión estratégica del talento humano implementada</v>
          </cell>
          <cell r="J674" t="str">
            <v>Producto</v>
          </cell>
          <cell r="K674" t="str">
            <v>Sectorial</v>
          </cell>
          <cell r="L674" t="str">
            <v>SI</v>
          </cell>
          <cell r="M674" t="str">
            <v>NO</v>
          </cell>
          <cell r="N674" t="str">
            <v>NO</v>
          </cell>
          <cell r="O674" t="str">
            <v>SI</v>
          </cell>
          <cell r="P674" t="str">
            <v>Número</v>
          </cell>
          <cell r="Q674" t="str">
            <v>Anual</v>
          </cell>
          <cell r="R674" t="str">
            <v>Capacidad</v>
          </cell>
          <cell r="S674">
            <v>0</v>
          </cell>
          <cell r="T674">
            <v>0</v>
          </cell>
          <cell r="U674">
            <v>8</v>
          </cell>
          <cell r="V674">
            <v>16</v>
          </cell>
          <cell r="W674">
            <v>24</v>
          </cell>
          <cell r="X674">
            <v>24</v>
          </cell>
          <cell r="Y674">
            <v>0</v>
          </cell>
          <cell r="Z674">
            <v>0</v>
          </cell>
          <cell r="AA674">
            <v>0</v>
          </cell>
          <cell r="AB674">
            <v>0</v>
          </cell>
          <cell r="AC674">
            <v>0</v>
          </cell>
          <cell r="AD674">
            <v>0</v>
          </cell>
          <cell r="AE674" t="str">
            <v>Los resultados de FURAG con respecto a la política de talento humano fueron consolidados por sector y enviados el 19 de abril de 2016 para su difusión y análisis. Se diseñó una herramienta con el fin de obtener un diagnóstico de dicha política en las enti</v>
          </cell>
          <cell r="AF674">
            <v>42490.208333333299</v>
          </cell>
          <cell r="AG674">
            <v>42500.626048645798</v>
          </cell>
          <cell r="AH674" t="str">
            <v>Francisco Camargo</v>
          </cell>
          <cell r="AI674" t="str">
            <v>fcamargo@funcionpublica.gov.co</v>
          </cell>
          <cell r="AJ674">
            <v>90</v>
          </cell>
          <cell r="AK674">
            <v>0</v>
          </cell>
          <cell r="AL674">
            <v>0</v>
          </cell>
        </row>
        <row r="675">
          <cell r="A675">
            <v>4581</v>
          </cell>
          <cell r="B675" t="str">
            <v>Todos por un Nuevo País</v>
          </cell>
          <cell r="C675" t="str">
            <v>Buen Gobierno</v>
          </cell>
          <cell r="D675" t="str">
            <v xml:space="preserve">Afianzar la lucha contra la corrupción, transparencia y rendición de cuentas </v>
          </cell>
          <cell r="E675" t="str">
            <v>Función Pública</v>
          </cell>
          <cell r="F675" t="str">
            <v>DAFP</v>
          </cell>
          <cell r="G675" t="str">
            <v>Direccionamiento para mejorar la productividad de las instituciones públicas</v>
          </cell>
          <cell r="H675">
            <v>4581</v>
          </cell>
          <cell r="I675" t="str">
            <v>Sistemas de información y portales interactivos del sector función pública con estándares técnicos y respondiendo a los requerimientos normativos en operación</v>
          </cell>
          <cell r="J675" t="str">
            <v>Producto</v>
          </cell>
          <cell r="K675" t="str">
            <v>Sectorial</v>
          </cell>
          <cell r="L675" t="str">
            <v>SI</v>
          </cell>
          <cell r="M675" t="str">
            <v>NO</v>
          </cell>
          <cell r="N675" t="str">
            <v>NO</v>
          </cell>
          <cell r="O675" t="str">
            <v>SI</v>
          </cell>
          <cell r="P675" t="str">
            <v>Número</v>
          </cell>
          <cell r="Q675" t="str">
            <v>Anual</v>
          </cell>
          <cell r="R675" t="str">
            <v>Capacidad</v>
          </cell>
          <cell r="S675">
            <v>0</v>
          </cell>
          <cell r="T675">
            <v>1</v>
          </cell>
          <cell r="U675">
            <v>3</v>
          </cell>
          <cell r="V675">
            <v>4</v>
          </cell>
          <cell r="W675">
            <v>9</v>
          </cell>
          <cell r="X675">
            <v>9</v>
          </cell>
          <cell r="Y675">
            <v>0</v>
          </cell>
          <cell r="Z675">
            <v>0</v>
          </cell>
          <cell r="AA675">
            <v>0</v>
          </cell>
          <cell r="AB675">
            <v>0</v>
          </cell>
          <cell r="AC675">
            <v>0</v>
          </cell>
          <cell r="AD675">
            <v>0</v>
          </cell>
          <cell r="AE675" t="str">
            <v>En abril de 2016, se realizó el alistamiento de la infraestructura, montaje del software base y alistamiento de la base de datos necesaria para realizar la migración del portal SUIT y su integración con el portal FURAG a nivel de servidor de aplicaciones.</v>
          </cell>
          <cell r="AF675">
            <v>42490.208333333299</v>
          </cell>
          <cell r="AG675">
            <v>42500.689260879597</v>
          </cell>
          <cell r="AH675" t="str">
            <v>Roger Alonso Quirama García</v>
          </cell>
          <cell r="AI675" t="str">
            <v>rquirama@funcionpublica.gov.co</v>
          </cell>
          <cell r="AJ675">
            <v>0</v>
          </cell>
          <cell r="AK675">
            <v>0</v>
          </cell>
          <cell r="AL675">
            <v>0</v>
          </cell>
        </row>
        <row r="676">
          <cell r="A676">
            <v>4282</v>
          </cell>
          <cell r="B676" t="str">
            <v>Todos por un Nuevo País</v>
          </cell>
          <cell r="C676" t="str">
            <v>Buen Gobierno</v>
          </cell>
          <cell r="D676" t="str">
            <v xml:space="preserve">Afianzar la lucha contra la corrupción, transparencia y rendición de cuentas </v>
          </cell>
          <cell r="E676" t="str">
            <v>Presidencia</v>
          </cell>
          <cell r="F676" t="str">
            <v>PRESIDENCIA</v>
          </cell>
          <cell r="G676" t="str">
            <v>Promoción de la Transparencia y lucha contra la corrupción desde la Presidencia de la República</v>
          </cell>
          <cell r="H676">
            <v>4282</v>
          </cell>
          <cell r="I676" t="str">
            <v>Comités de la OCDE a los que Colombia accede como miembro pleno</v>
          </cell>
          <cell r="J676" t="str">
            <v>Resultado</v>
          </cell>
          <cell r="K676" t="str">
            <v>Sectorial</v>
          </cell>
          <cell r="L676" t="str">
            <v>SI</v>
          </cell>
          <cell r="M676" t="str">
            <v>NO</v>
          </cell>
          <cell r="N676" t="str">
            <v>NO</v>
          </cell>
          <cell r="O676" t="str">
            <v>SI</v>
          </cell>
          <cell r="P676" t="str">
            <v>Otro(Comités que aprueban el ingreso)</v>
          </cell>
          <cell r="Q676" t="str">
            <v>Semestral</v>
          </cell>
          <cell r="R676" t="str">
            <v>Acumulado</v>
          </cell>
          <cell r="S676">
            <v>0</v>
          </cell>
          <cell r="T676">
            <v>5</v>
          </cell>
          <cell r="U676">
            <v>12</v>
          </cell>
          <cell r="V676">
            <v>6</v>
          </cell>
          <cell r="W676">
            <v>0</v>
          </cell>
          <cell r="X676">
            <v>23</v>
          </cell>
          <cell r="Y676">
            <v>0</v>
          </cell>
          <cell r="Z676">
            <v>0</v>
          </cell>
          <cell r="AA676">
            <v>0</v>
          </cell>
          <cell r="AB676">
            <v>0</v>
          </cell>
          <cell r="AC676">
            <v>0</v>
          </cell>
          <cell r="AD676">
            <v>0</v>
          </cell>
          <cell r="AE676" t="str">
            <v>Durante el mes de marzo, delegaciones de Colombia presentaron el avance en los temas de Inversión, soborno transnacional (anticorrpción) y política digital. Como resultado, se tuvo la aprobación por parte de los tres Comités: Comité de Inversión, Grupo de</v>
          </cell>
          <cell r="AF676">
            <v>42460.208333333299</v>
          </cell>
          <cell r="AG676">
            <v>42500.640424340301</v>
          </cell>
          <cell r="AH676" t="str">
            <v>Juanita Burgos de Bedout</v>
          </cell>
          <cell r="AI676" t="str">
            <v>juanitaburgos@presidencia.gov.co</v>
          </cell>
          <cell r="AJ676">
            <v>5</v>
          </cell>
          <cell r="AK676">
            <v>0</v>
          </cell>
          <cell r="AL676">
            <v>0</v>
          </cell>
        </row>
        <row r="677">
          <cell r="A677">
            <v>4283</v>
          </cell>
          <cell r="B677" t="str">
            <v>Todos por un Nuevo País</v>
          </cell>
          <cell r="C677" t="str">
            <v>Buen Gobierno</v>
          </cell>
          <cell r="D677" t="str">
            <v xml:space="preserve">Afianzar la lucha contra la corrupción, transparencia y rendición de cuentas </v>
          </cell>
          <cell r="E677" t="str">
            <v>Presidencia</v>
          </cell>
          <cell r="F677" t="str">
            <v>PRESIDENCIA</v>
          </cell>
          <cell r="G677" t="str">
            <v>Promoción de la Transparencia y lucha contra la corrupción desde la Presidencia de la República</v>
          </cell>
          <cell r="H677">
            <v>4283</v>
          </cell>
          <cell r="I677" t="str">
            <v>Índice de Política Pública Integral Anticorrupción, con las directrices de la Comisión Nacional de Moralización</v>
          </cell>
          <cell r="J677" t="str">
            <v>Gestión</v>
          </cell>
          <cell r="K677" t="str">
            <v>Sectorial</v>
          </cell>
          <cell r="L677" t="str">
            <v>SI</v>
          </cell>
          <cell r="M677" t="str">
            <v>NO</v>
          </cell>
          <cell r="N677" t="str">
            <v>NO</v>
          </cell>
          <cell r="O677" t="str">
            <v>SI</v>
          </cell>
          <cell r="P677" t="str">
            <v>Indice</v>
          </cell>
          <cell r="Q677" t="str">
            <v>Anual</v>
          </cell>
          <cell r="R677" t="str">
            <v>Flujo</v>
          </cell>
          <cell r="S677">
            <v>34</v>
          </cell>
          <cell r="T677">
            <v>50</v>
          </cell>
          <cell r="U677">
            <v>70</v>
          </cell>
          <cell r="V677">
            <v>90</v>
          </cell>
          <cell r="W677">
            <v>100</v>
          </cell>
          <cell r="X677">
            <v>100</v>
          </cell>
          <cell r="Y677">
            <v>0</v>
          </cell>
          <cell r="Z677">
            <v>0</v>
          </cell>
          <cell r="AA677">
            <v>0</v>
          </cell>
          <cell r="AB677">
            <v>0</v>
          </cell>
          <cell r="AC677">
            <v>0</v>
          </cell>
          <cell r="AD677">
            <v>0</v>
          </cell>
          <cell r="AE677" t="str">
            <v xml:space="preserve">El Observatorio de Transparencia y Anticorrupción de la Secretaría de Transparencia, en coordinación con El Departamento Nacional de Planeación (DNP) y el Grupo Conpes, dio continuidad a la validación de los reportes enviados y la solicitud de ajustes de </v>
          </cell>
          <cell r="AF677">
            <v>42490.208333333299</v>
          </cell>
          <cell r="AG677">
            <v>42501.429548692096</v>
          </cell>
          <cell r="AH677" t="str">
            <v>Camilo Alberto Enciso Vanegas</v>
          </cell>
          <cell r="AI677" t="str">
            <v>camiloenciso@presidencia.gov.co</v>
          </cell>
          <cell r="AJ677">
            <v>90</v>
          </cell>
          <cell r="AK677">
            <v>0</v>
          </cell>
          <cell r="AL677">
            <v>0</v>
          </cell>
        </row>
        <row r="678">
          <cell r="A678">
            <v>4284</v>
          </cell>
          <cell r="B678" t="str">
            <v>Todos por un Nuevo País</v>
          </cell>
          <cell r="C678" t="str">
            <v>Buen Gobierno</v>
          </cell>
          <cell r="D678" t="str">
            <v xml:space="preserve">Afianzar la lucha contra la corrupción, transparencia y rendición de cuentas </v>
          </cell>
          <cell r="E678" t="str">
            <v>Presidencia</v>
          </cell>
          <cell r="F678" t="str">
            <v>PRESIDENCIA</v>
          </cell>
          <cell r="G678" t="str">
            <v>Promoción de la Transparencia y lucha contra la corrupción desde la Presidencia de la República</v>
          </cell>
          <cell r="H678">
            <v>4284</v>
          </cell>
          <cell r="I678" t="str">
            <v>Entidades de la Rama Ejecutiva del orden nacional acompañadas en la implementación de la Ley 1712 de 2014</v>
          </cell>
          <cell r="J678" t="str">
            <v>Producto</v>
          </cell>
          <cell r="K678" t="str">
            <v>Sectorial</v>
          </cell>
          <cell r="L678" t="str">
            <v>SI</v>
          </cell>
          <cell r="M678" t="str">
            <v>NO</v>
          </cell>
          <cell r="N678" t="str">
            <v>NO</v>
          </cell>
          <cell r="O678" t="str">
            <v>SI</v>
          </cell>
          <cell r="P678" t="str">
            <v>Otro (Entidades)</v>
          </cell>
          <cell r="Q678" t="str">
            <v>Anual</v>
          </cell>
          <cell r="R678" t="str">
            <v>Acumulado</v>
          </cell>
          <cell r="S678">
            <v>0</v>
          </cell>
          <cell r="T678">
            <v>27</v>
          </cell>
          <cell r="U678">
            <v>43</v>
          </cell>
          <cell r="V678">
            <v>43</v>
          </cell>
          <cell r="W678">
            <v>44</v>
          </cell>
          <cell r="X678">
            <v>157</v>
          </cell>
          <cell r="Y678">
            <v>0</v>
          </cell>
          <cell r="Z678">
            <v>0</v>
          </cell>
          <cell r="AA678">
            <v>0</v>
          </cell>
          <cell r="AB678">
            <v>0</v>
          </cell>
          <cell r="AC678">
            <v>0</v>
          </cell>
          <cell r="AD678">
            <v>0</v>
          </cell>
          <cell r="AE678" t="str">
            <v>Para el presente corte en el indicador “Entidades de la Rama Ejecutiva del orden nacional acompañadas en la Implementación de la Ley 1712 de 2014” la Secretaría reviso los Mínimos Obligatorios de Transparencia Activa definidos en la Ley 1712 de 2014 y Dec</v>
          </cell>
          <cell r="AF678">
            <v>42490.208333333299</v>
          </cell>
          <cell r="AG678">
            <v>42501.428828009302</v>
          </cell>
          <cell r="AH678" t="str">
            <v>Camilo Alberto Enciso Vanegas</v>
          </cell>
          <cell r="AI678" t="str">
            <v>camiloenciso@presidencia.gov.co</v>
          </cell>
          <cell r="AJ678">
            <v>150</v>
          </cell>
          <cell r="AK678">
            <v>0</v>
          </cell>
          <cell r="AL678">
            <v>0</v>
          </cell>
        </row>
        <row r="679">
          <cell r="A679">
            <v>4285</v>
          </cell>
          <cell r="B679" t="str">
            <v>Todos por un Nuevo País</v>
          </cell>
          <cell r="C679" t="str">
            <v>Buen Gobierno</v>
          </cell>
          <cell r="D679" t="str">
            <v xml:space="preserve">Afianzar la lucha contra la corrupción, transparencia y rendición de cuentas </v>
          </cell>
          <cell r="E679" t="str">
            <v>Presidencia</v>
          </cell>
          <cell r="F679" t="str">
            <v>PRESIDENCIA</v>
          </cell>
          <cell r="G679" t="str">
            <v>Promoción de la Transparencia y lucha contra la corrupción desde la Presidencia de la República</v>
          </cell>
          <cell r="H679">
            <v>4285</v>
          </cell>
          <cell r="I679" t="str">
            <v>Grandes empresas y gremios que firman el Pacto Colombia contra la Corrupción</v>
          </cell>
          <cell r="J679" t="str">
            <v>Producto</v>
          </cell>
          <cell r="K679" t="str">
            <v>Sectorial</v>
          </cell>
          <cell r="L679" t="str">
            <v>SI</v>
          </cell>
          <cell r="M679" t="str">
            <v>NO</v>
          </cell>
          <cell r="N679" t="str">
            <v>NO</v>
          </cell>
          <cell r="O679" t="str">
            <v>SI</v>
          </cell>
          <cell r="P679" t="str">
            <v>Otro (Empresas)</v>
          </cell>
          <cell r="Q679" t="str">
            <v>Semestral</v>
          </cell>
          <cell r="R679" t="str">
            <v>Acumulado</v>
          </cell>
          <cell r="S679">
            <v>0</v>
          </cell>
          <cell r="T679">
            <v>8</v>
          </cell>
          <cell r="U679">
            <v>7</v>
          </cell>
          <cell r="V679">
            <v>7</v>
          </cell>
          <cell r="W679">
            <v>8</v>
          </cell>
          <cell r="X679">
            <v>30</v>
          </cell>
          <cell r="Y679">
            <v>0</v>
          </cell>
          <cell r="Z679">
            <v>0</v>
          </cell>
          <cell r="AA679">
            <v>0</v>
          </cell>
          <cell r="AB679">
            <v>0</v>
          </cell>
          <cell r="AC679">
            <v>0</v>
          </cell>
          <cell r="AD679">
            <v>0</v>
          </cell>
          <cell r="AE679" t="str">
            <v>El avance para el indicador Grandes Empresas y gremios que firman el Pacto Colombia contra la corrupción, se concretaron tres pactos: Código de Ética – Cámara de la Industria Farmacéutica de la ANDI, Código de Ética – Cámara de Dispositivos Médicos y de l</v>
          </cell>
          <cell r="AF679">
            <v>42490.208333333299</v>
          </cell>
          <cell r="AG679">
            <v>42501.428379548597</v>
          </cell>
          <cell r="AH679" t="str">
            <v>Camilo Alberto Enciso Vanegas</v>
          </cell>
          <cell r="AI679" t="str">
            <v>camiloenciso@presidencia.gov.co</v>
          </cell>
          <cell r="AJ679">
            <v>30</v>
          </cell>
          <cell r="AK679">
            <v>0</v>
          </cell>
          <cell r="AL679">
            <v>0</v>
          </cell>
        </row>
        <row r="680">
          <cell r="A680">
            <v>4294</v>
          </cell>
          <cell r="B680" t="str">
            <v>Todos por un Nuevo País</v>
          </cell>
          <cell r="C680" t="str">
            <v>Buen Gobierno</v>
          </cell>
          <cell r="D680" t="str">
            <v xml:space="preserve">Afianzar la lucha contra la corrupción, transparencia y rendición de cuentas </v>
          </cell>
          <cell r="E680" t="str">
            <v>Presidencia</v>
          </cell>
          <cell r="F680" t="str">
            <v>PRESIDENCIA</v>
          </cell>
          <cell r="G680" t="str">
            <v>Promoción de la Transparencia y lucha contra la corrupción desde la Presidencia de la República</v>
          </cell>
          <cell r="H680">
            <v>4294</v>
          </cell>
          <cell r="I680" t="str">
            <v>Entidades nacionales que reportan completo su plan Anticorrupción.</v>
          </cell>
          <cell r="J680" t="str">
            <v>Gestión</v>
          </cell>
          <cell r="K680" t="str">
            <v>Sectorial</v>
          </cell>
          <cell r="L680" t="str">
            <v>SI</v>
          </cell>
          <cell r="M680" t="str">
            <v>NO</v>
          </cell>
          <cell r="N680" t="str">
            <v>NO</v>
          </cell>
          <cell r="O680" t="str">
            <v>SI</v>
          </cell>
          <cell r="P680" t="str">
            <v>Otro (Entidades)</v>
          </cell>
          <cell r="Q680" t="str">
            <v>Anual</v>
          </cell>
          <cell r="R680" t="str">
            <v>Capacidad</v>
          </cell>
          <cell r="S680">
            <v>139</v>
          </cell>
          <cell r="T680">
            <v>144</v>
          </cell>
          <cell r="U680">
            <v>148</v>
          </cell>
          <cell r="V680">
            <v>152</v>
          </cell>
          <cell r="W680">
            <v>157</v>
          </cell>
          <cell r="X680">
            <v>157</v>
          </cell>
          <cell r="Y680">
            <v>0</v>
          </cell>
          <cell r="Z680">
            <v>0</v>
          </cell>
          <cell r="AA680">
            <v>0</v>
          </cell>
          <cell r="AB680">
            <v>0</v>
          </cell>
          <cell r="AC680">
            <v>0</v>
          </cell>
          <cell r="AD680">
            <v>0</v>
          </cell>
          <cell r="AE680" t="str">
            <v>Durante el mes de abril de 2016, la Secretaría de Transparencia de la Presidencia de la Republica, adelantó seguimiento del Plan Anticorrupción y Atención al Ciudadano 2016 en sus cinco (5) componentes, esto es: -Mapa de Riesgos de Corrupción, Racionaliza</v>
          </cell>
          <cell r="AF680">
            <v>42490.208333333299</v>
          </cell>
          <cell r="AG680">
            <v>42501.427565544</v>
          </cell>
          <cell r="AH680" t="str">
            <v>Camilo Alberto Enciso Vanegas</v>
          </cell>
          <cell r="AI680" t="str">
            <v>camiloenciso@presidencia.gov.co</v>
          </cell>
          <cell r="AJ680">
            <v>150</v>
          </cell>
          <cell r="AK680">
            <v>0</v>
          </cell>
          <cell r="AL680">
            <v>0</v>
          </cell>
        </row>
        <row r="681">
          <cell r="A681">
            <v>4573</v>
          </cell>
          <cell r="B681" t="str">
            <v>Todos por un Nuevo País</v>
          </cell>
          <cell r="C681" t="str">
            <v>Buen Gobierno</v>
          </cell>
          <cell r="D681" t="str">
            <v>Promover la eficiencia y eficacia administrativa</v>
          </cell>
          <cell r="E681" t="str">
            <v>Función Pública</v>
          </cell>
          <cell r="F681" t="str">
            <v>DAFP</v>
          </cell>
          <cell r="G681" t="str">
            <v>Fortalecimiento de la gestión y dirección del Sector Empleo Público</v>
          </cell>
          <cell r="H681">
            <v>4573</v>
          </cell>
          <cell r="I681" t="str">
            <v>Porcentaje de implementación de recomendaciones OCDE en materia de control interno</v>
          </cell>
          <cell r="J681" t="str">
            <v>Gestión</v>
          </cell>
          <cell r="K681" t="str">
            <v>Sectorial</v>
          </cell>
          <cell r="L681" t="str">
            <v>SI</v>
          </cell>
          <cell r="M681" t="str">
            <v>NO</v>
          </cell>
          <cell r="N681" t="str">
            <v>NO</v>
          </cell>
          <cell r="O681" t="str">
            <v>SI</v>
          </cell>
          <cell r="P681" t="str">
            <v>Porcentaje</v>
          </cell>
          <cell r="Q681" t="str">
            <v>Semestral</v>
          </cell>
          <cell r="R681" t="str">
            <v>Flujo</v>
          </cell>
          <cell r="S681">
            <v>0</v>
          </cell>
          <cell r="T681">
            <v>70</v>
          </cell>
          <cell r="U681">
            <v>100</v>
          </cell>
          <cell r="V681">
            <v>0</v>
          </cell>
          <cell r="W681">
            <v>0</v>
          </cell>
          <cell r="X681">
            <v>100</v>
          </cell>
          <cell r="Y681">
            <v>0</v>
          </cell>
          <cell r="Z681">
            <v>0</v>
          </cell>
          <cell r="AA681">
            <v>0</v>
          </cell>
          <cell r="AB681">
            <v>0</v>
          </cell>
          <cell r="AC681">
            <v>0</v>
          </cell>
          <cell r="AD681">
            <v>0</v>
          </cell>
          <cell r="AE681" t="str">
            <v xml:space="preserve">Esta meta fue cumplida al 100% durante el mes de febrero. </v>
          </cell>
          <cell r="AF681">
            <v>42490.208333333299</v>
          </cell>
          <cell r="AG681">
            <v>42500.625410497698</v>
          </cell>
          <cell r="AH681" t="str">
            <v>Maria del Pilar Garcia Gonzalez</v>
          </cell>
          <cell r="AI681" t="str">
            <v>mpgarcia@dafp.gov.co</v>
          </cell>
          <cell r="AJ681">
            <v>10</v>
          </cell>
          <cell r="AK681">
            <v>0</v>
          </cell>
          <cell r="AL681">
            <v>0</v>
          </cell>
        </row>
        <row r="682">
          <cell r="A682">
            <v>5211</v>
          </cell>
          <cell r="B682" t="str">
            <v>Todos por un Nuevo País</v>
          </cell>
          <cell r="C682" t="str">
            <v>Buen Gobierno</v>
          </cell>
          <cell r="D682" t="str">
            <v>Promover la eficiencia y eficacia administrativa</v>
          </cell>
          <cell r="E682" t="str">
            <v>Función Pública</v>
          </cell>
          <cell r="F682" t="str">
            <v>DAFP</v>
          </cell>
          <cell r="G682" t="str">
            <v>Fortalecimiento de la gestión y dirección del Sector Empleo Público</v>
          </cell>
          <cell r="H682">
            <v>5211</v>
          </cell>
          <cell r="I682" t="str">
            <v>Trámites racionalizados</v>
          </cell>
          <cell r="J682" t="str">
            <v>Producto</v>
          </cell>
          <cell r="K682" t="str">
            <v>Sectorial</v>
          </cell>
          <cell r="L682" t="str">
            <v>NO</v>
          </cell>
          <cell r="M682" t="str">
            <v>SI</v>
          </cell>
          <cell r="N682" t="str">
            <v>NO</v>
          </cell>
          <cell r="O682" t="str">
            <v>SI</v>
          </cell>
          <cell r="P682" t="str">
            <v>Trámites</v>
          </cell>
          <cell r="Q682" t="str">
            <v>Trimestral</v>
          </cell>
          <cell r="R682" t="str">
            <v>Acumulado</v>
          </cell>
          <cell r="S682">
            <v>1142</v>
          </cell>
          <cell r="T682">
            <v>100</v>
          </cell>
          <cell r="U682">
            <v>250</v>
          </cell>
          <cell r="V682">
            <v>250</v>
          </cell>
          <cell r="W682">
            <v>200</v>
          </cell>
          <cell r="X682">
            <v>800</v>
          </cell>
          <cell r="Y682">
            <v>98</v>
          </cell>
          <cell r="Z682">
            <v>39.200000000000003</v>
          </cell>
          <cell r="AA682">
            <v>200</v>
          </cell>
          <cell r="AB682">
            <v>25</v>
          </cell>
          <cell r="AC682">
            <v>42460.208333333299</v>
          </cell>
          <cell r="AD682">
            <v>42467.744855358796</v>
          </cell>
          <cell r="AE682" t="str">
            <v>Se realizó la revisión de los planes anticorrupción, que incluye la estrategia de racionalización de trámites, publicados por las entidades de la rama ejecutiva del orden nacional, estableciéndose una proyección de 568 trámites susceptibles de ser raciona</v>
          </cell>
          <cell r="AF682">
            <v>42490.208333333299</v>
          </cell>
          <cell r="AG682">
            <v>42500.630456018502</v>
          </cell>
          <cell r="AH682" t="str">
            <v>Fernando Segura</v>
          </cell>
          <cell r="AI682" t="str">
            <v>fsegura@funcionpublica.gov.co</v>
          </cell>
          <cell r="AJ682">
            <v>30</v>
          </cell>
          <cell r="AK682">
            <v>42551.208333333299</v>
          </cell>
          <cell r="AL682">
            <v>-73</v>
          </cell>
        </row>
        <row r="683">
          <cell r="A683">
            <v>5214</v>
          </cell>
          <cell r="B683" t="str">
            <v>Todos por un Nuevo País</v>
          </cell>
          <cell r="C683" t="str">
            <v>Buen Gobierno</v>
          </cell>
          <cell r="D683" t="str">
            <v>Promover la eficiencia y eficacia administrativa</v>
          </cell>
          <cell r="E683" t="str">
            <v>Función Pública</v>
          </cell>
          <cell r="F683" t="str">
            <v>DAFP</v>
          </cell>
          <cell r="G683" t="str">
            <v>Fortalecimiento de la gestión y dirección del Sector Empleo Público</v>
          </cell>
          <cell r="H683">
            <v>5214</v>
          </cell>
          <cell r="I683" t="str">
            <v>Puntos de mejora de las Entidades Públicas en el desempeño de las Políticas evaluadas en el Modelo Integrado de Planeación y Gestión</v>
          </cell>
          <cell r="J683" t="str">
            <v>Producto</v>
          </cell>
          <cell r="K683" t="str">
            <v>Sectorial</v>
          </cell>
          <cell r="L683" t="str">
            <v>NO</v>
          </cell>
          <cell r="M683" t="str">
            <v>NO</v>
          </cell>
          <cell r="N683" t="str">
            <v>NO</v>
          </cell>
          <cell r="O683" t="str">
            <v>SI</v>
          </cell>
          <cell r="P683" t="str">
            <v>Puntos</v>
          </cell>
          <cell r="Q683" t="str">
            <v>Anual</v>
          </cell>
          <cell r="R683" t="str">
            <v>Acumulado</v>
          </cell>
          <cell r="S683">
            <v>0</v>
          </cell>
          <cell r="T683">
            <v>2</v>
          </cell>
          <cell r="U683">
            <v>3</v>
          </cell>
          <cell r="V683">
            <v>3</v>
          </cell>
          <cell r="W683">
            <v>2</v>
          </cell>
          <cell r="X683">
            <v>10</v>
          </cell>
          <cell r="Y683">
            <v>0</v>
          </cell>
          <cell r="Z683">
            <v>0</v>
          </cell>
          <cell r="AA683">
            <v>0</v>
          </cell>
          <cell r="AB683">
            <v>0</v>
          </cell>
          <cell r="AC683">
            <v>0</v>
          </cell>
          <cell r="AD683">
            <v>0</v>
          </cell>
          <cell r="AE683" t="str">
            <v>Durante el mes de abril se comenzó el análisis de la información contenida en el aplicativo FURAG. Se realizó una reunión con los delegados de los líderes de política con el fin de establecer el esquema de presentación de los resultados por política y com</v>
          </cell>
          <cell r="AF683">
            <v>42490.208333333299</v>
          </cell>
          <cell r="AG683">
            <v>42500.6280485764</v>
          </cell>
          <cell r="AH683" t="str">
            <v>Maria del Pilar Garcia Gonzalez</v>
          </cell>
          <cell r="AI683" t="str">
            <v>mpgarcia@dafp.gov.co</v>
          </cell>
          <cell r="AJ683">
            <v>90</v>
          </cell>
          <cell r="AK683">
            <v>0</v>
          </cell>
          <cell r="AL683">
            <v>0</v>
          </cell>
        </row>
        <row r="684">
          <cell r="A684">
            <v>4572</v>
          </cell>
          <cell r="B684" t="str">
            <v>Todos por un Nuevo País</v>
          </cell>
          <cell r="C684" t="str">
            <v>Buen Gobierno</v>
          </cell>
          <cell r="D684" t="str">
            <v>Promover la eficiencia y eficacia administrativa</v>
          </cell>
          <cell r="E684" t="str">
            <v>Función Pública</v>
          </cell>
          <cell r="F684" t="str">
            <v>DAFP</v>
          </cell>
          <cell r="G684" t="str">
            <v>Promoción de la gestión del conocimiento en administración pública</v>
          </cell>
          <cell r="H684">
            <v>4572</v>
          </cell>
          <cell r="I684" t="str">
            <v>Porcentaje de entidades de la Rama Ejecutiva del Orden Nacional que alcanzan niveles superiores de madurez en la implementación y sostenimiento del Sistema de Control Interno</v>
          </cell>
          <cell r="J684" t="str">
            <v>Gestión</v>
          </cell>
          <cell r="K684" t="str">
            <v>Sectorial</v>
          </cell>
          <cell r="L684" t="str">
            <v>SI</v>
          </cell>
          <cell r="M684" t="str">
            <v>NO</v>
          </cell>
          <cell r="N684" t="str">
            <v>NO</v>
          </cell>
          <cell r="O684" t="str">
            <v>SI</v>
          </cell>
          <cell r="P684" t="str">
            <v>Porcentaje</v>
          </cell>
          <cell r="Q684" t="str">
            <v>Anual</v>
          </cell>
          <cell r="R684" t="str">
            <v>Capacidad</v>
          </cell>
          <cell r="S684">
            <v>80</v>
          </cell>
          <cell r="T684">
            <v>85</v>
          </cell>
          <cell r="U684">
            <v>90</v>
          </cell>
          <cell r="V684">
            <v>95</v>
          </cell>
          <cell r="W684">
            <v>100</v>
          </cell>
          <cell r="X684">
            <v>100</v>
          </cell>
          <cell r="Y684">
            <v>0</v>
          </cell>
          <cell r="Z684">
            <v>0</v>
          </cell>
          <cell r="AA684">
            <v>0</v>
          </cell>
          <cell r="AB684">
            <v>0</v>
          </cell>
          <cell r="AC684">
            <v>0</v>
          </cell>
          <cell r="AD684">
            <v>0</v>
          </cell>
          <cell r="AE684" t="str">
            <v>Durante el mes de abril se comenzó el análisis de la información contenida en los informes ejecutivos presentados por las entidades durante el mes de febrero, con el fin de conocer los puntos críticos susceptibles a ser mejorados por las entidades durante</v>
          </cell>
          <cell r="AF684">
            <v>42490.208333333299</v>
          </cell>
          <cell r="AG684">
            <v>42500.625237766202</v>
          </cell>
          <cell r="AH684" t="str">
            <v>Maria del Pilar Garcia Gonzalez</v>
          </cell>
          <cell r="AI684" t="str">
            <v>mpgarcia@dafp.gov.co</v>
          </cell>
          <cell r="AJ684">
            <v>90</v>
          </cell>
          <cell r="AK684">
            <v>0</v>
          </cell>
          <cell r="AL684">
            <v>0</v>
          </cell>
        </row>
        <row r="685">
          <cell r="A685">
            <v>4579</v>
          </cell>
          <cell r="B685" t="str">
            <v>Todos por un Nuevo País</v>
          </cell>
          <cell r="C685" t="str">
            <v>Buen Gobierno</v>
          </cell>
          <cell r="D685" t="str">
            <v>Promover la eficiencia y eficacia administrativa</v>
          </cell>
          <cell r="E685" t="str">
            <v>Función Pública</v>
          </cell>
          <cell r="F685" t="str">
            <v>DAFP</v>
          </cell>
          <cell r="G685" t="str">
            <v>Cobertura en formación y capacitación para acceso al empleo público de la Población Colombiana</v>
          </cell>
          <cell r="H685">
            <v>4579</v>
          </cell>
          <cell r="I685" t="str">
            <v>Porcentaje de la Estrategia de formación de servidores públicos en construcción de paz implementada</v>
          </cell>
          <cell r="J685" t="str">
            <v>Producto</v>
          </cell>
          <cell r="K685" t="str">
            <v>Sectorial</v>
          </cell>
          <cell r="L685" t="str">
            <v>SI</v>
          </cell>
          <cell r="M685" t="str">
            <v>NO</v>
          </cell>
          <cell r="N685" t="str">
            <v>NO</v>
          </cell>
          <cell r="O685" t="str">
            <v>SI</v>
          </cell>
          <cell r="P685" t="str">
            <v>Porcentaje</v>
          </cell>
          <cell r="Q685" t="str">
            <v>Semestral</v>
          </cell>
          <cell r="R685" t="str">
            <v>Capacidad</v>
          </cell>
          <cell r="S685">
            <v>0</v>
          </cell>
          <cell r="T685">
            <v>25</v>
          </cell>
          <cell r="U685">
            <v>50</v>
          </cell>
          <cell r="V685">
            <v>75</v>
          </cell>
          <cell r="W685">
            <v>100</v>
          </cell>
          <cell r="X685">
            <v>100</v>
          </cell>
          <cell r="Y685">
            <v>0</v>
          </cell>
          <cell r="Z685">
            <v>0</v>
          </cell>
          <cell r="AA685">
            <v>0</v>
          </cell>
          <cell r="AB685">
            <v>0</v>
          </cell>
          <cell r="AC685">
            <v>0</v>
          </cell>
          <cell r="AD685">
            <v>0</v>
          </cell>
          <cell r="AE685" t="str">
            <v xml:space="preserve">Para avanzar en la estrategia de pedagogía de paz, se iniciaron conversaciones y fue aprobado un convenio de cooperación con la OIM, quienes financiarán parte de la estrategia, lo cual incluirá recursos para desplazamientos, alquiler de espacios físicos, </v>
          </cell>
          <cell r="AF685">
            <v>42490.208333333299</v>
          </cell>
          <cell r="AG685">
            <v>42500.630792673597</v>
          </cell>
          <cell r="AH685" t="str">
            <v>Sebastián Guerra Sánchez</v>
          </cell>
          <cell r="AI685" t="str">
            <v>sguerra@funcionpublica.gov.co</v>
          </cell>
          <cell r="AJ685">
            <v>0</v>
          </cell>
          <cell r="AK685">
            <v>0</v>
          </cell>
          <cell r="AL685">
            <v>0</v>
          </cell>
        </row>
        <row r="686">
          <cell r="A686">
            <v>4580</v>
          </cell>
          <cell r="B686" t="str">
            <v>Todos por un Nuevo País</v>
          </cell>
          <cell r="C686" t="str">
            <v>Buen Gobierno</v>
          </cell>
          <cell r="D686" t="str">
            <v>Promover la eficiencia y eficacia administrativa</v>
          </cell>
          <cell r="E686" t="str">
            <v>Función Pública</v>
          </cell>
          <cell r="F686" t="str">
            <v>DAFP</v>
          </cell>
          <cell r="G686" t="str">
            <v>Cobertura en formación y capacitación para acceso al empleo público de la Población Colombiana</v>
          </cell>
          <cell r="H686">
            <v>4580</v>
          </cell>
          <cell r="I686" t="str">
            <v>Servidores públicos del Orden Nacional y Territorial formados en pedagogía de paz</v>
          </cell>
          <cell r="J686" t="str">
            <v>Producto</v>
          </cell>
          <cell r="K686" t="str">
            <v>Sectorial</v>
          </cell>
          <cell r="L686" t="str">
            <v>SI</v>
          </cell>
          <cell r="M686" t="str">
            <v>NO</v>
          </cell>
          <cell r="N686" t="str">
            <v>NO</v>
          </cell>
          <cell r="O686" t="str">
            <v>SI</v>
          </cell>
          <cell r="P686" t="str">
            <v>Número</v>
          </cell>
          <cell r="Q686" t="str">
            <v>Semestral</v>
          </cell>
          <cell r="R686" t="str">
            <v>Capacidad</v>
          </cell>
          <cell r="S686">
            <v>0</v>
          </cell>
          <cell r="T686">
            <v>20000</v>
          </cell>
          <cell r="U686">
            <v>40000</v>
          </cell>
          <cell r="V686">
            <v>60000</v>
          </cell>
          <cell r="W686">
            <v>80000</v>
          </cell>
          <cell r="X686">
            <v>80000</v>
          </cell>
          <cell r="Y686">
            <v>0</v>
          </cell>
          <cell r="Z686">
            <v>0</v>
          </cell>
          <cell r="AA686">
            <v>0</v>
          </cell>
          <cell r="AB686">
            <v>0</v>
          </cell>
          <cell r="AC686">
            <v>0</v>
          </cell>
          <cell r="AD686">
            <v>0</v>
          </cell>
          <cell r="AE686" t="str">
            <v>Durante el mes de abril se llevaron a cabo dos encuentros regionales: uno en el departamento del Huila en el que se reunieron servidores públicos de la Alcaldía de Neiva, la Unidad de Víctimas y Prosperidad Social, y otro en la ciudad de Cartagena en el q</v>
          </cell>
          <cell r="AF686">
            <v>42490.208333333299</v>
          </cell>
          <cell r="AG686">
            <v>42500.628570289402</v>
          </cell>
          <cell r="AH686" t="str">
            <v>Maureen Guerrero Gutiérrez</v>
          </cell>
          <cell r="AI686" t="str">
            <v>mguerrero@funcionpublica.gov.co</v>
          </cell>
          <cell r="AJ686">
            <v>0</v>
          </cell>
          <cell r="AK686">
            <v>0</v>
          </cell>
          <cell r="AL686">
            <v>0</v>
          </cell>
        </row>
        <row r="687">
          <cell r="A687">
            <v>5222</v>
          </cell>
          <cell r="B687" t="str">
            <v>Todos por un Nuevo País</v>
          </cell>
          <cell r="C687" t="str">
            <v>Buen Gobierno</v>
          </cell>
          <cell r="D687" t="str">
            <v>Promover la eficiencia y eficacia administrativa</v>
          </cell>
          <cell r="E687" t="str">
            <v>Función Pública</v>
          </cell>
          <cell r="F687" t="str">
            <v>ESAP</v>
          </cell>
          <cell r="G687" t="str">
            <v>Promoción de la gestión del conocimiento en administración pública</v>
          </cell>
          <cell r="H687">
            <v>5222</v>
          </cell>
          <cell r="I687" t="str">
            <v>Porcentaje de cumplimiento de requisitos para la acreditación institucional de alta calidad de la ESAP</v>
          </cell>
          <cell r="J687" t="str">
            <v>Producto</v>
          </cell>
          <cell r="K687" t="str">
            <v>Sectorial</v>
          </cell>
          <cell r="L687" t="str">
            <v>NO</v>
          </cell>
          <cell r="M687" t="str">
            <v>SI</v>
          </cell>
          <cell r="N687" t="str">
            <v>NO</v>
          </cell>
          <cell r="O687" t="str">
            <v>SI</v>
          </cell>
          <cell r="P687" t="str">
            <v>Porcentaje</v>
          </cell>
          <cell r="Q687" t="str">
            <v>Semestral</v>
          </cell>
          <cell r="R687" t="str">
            <v>Capacidad</v>
          </cell>
          <cell r="S687">
            <v>0</v>
          </cell>
          <cell r="T687">
            <v>40</v>
          </cell>
          <cell r="U687">
            <v>70</v>
          </cell>
          <cell r="V687">
            <v>100</v>
          </cell>
          <cell r="W687">
            <v>100</v>
          </cell>
          <cell r="X687">
            <v>100</v>
          </cell>
          <cell r="Y687">
            <v>0</v>
          </cell>
          <cell r="Z687">
            <v>0</v>
          </cell>
          <cell r="AA687">
            <v>0</v>
          </cell>
          <cell r="AB687">
            <v>0</v>
          </cell>
          <cell r="AC687">
            <v>0</v>
          </cell>
          <cell r="AD687">
            <v>0</v>
          </cell>
          <cell r="AE687" t="str">
            <v>Total Avance Acumulado: 48% Discriminación del avance 2016 Actividad: Visita pares académicos del CNA al programa de Administración Pública Territorial Distancia Subactividades: • Sensibilización a la comunidad académico-administrativa sobre la importanci</v>
          </cell>
          <cell r="AF687">
            <v>42490.208333333299</v>
          </cell>
          <cell r="AG687">
            <v>42492.679947222197</v>
          </cell>
          <cell r="AH687" t="str">
            <v>Fernando Medina</v>
          </cell>
          <cell r="AI687" t="str">
            <v>fernando.medina@esap.edu.co</v>
          </cell>
          <cell r="AJ687">
            <v>30</v>
          </cell>
          <cell r="AK687">
            <v>0</v>
          </cell>
          <cell r="AL687">
            <v>0</v>
          </cell>
        </row>
        <row r="688">
          <cell r="A688">
            <v>5212</v>
          </cell>
          <cell r="B688" t="str">
            <v>Todos por un Nuevo País</v>
          </cell>
          <cell r="C688" t="str">
            <v>Buen Gobierno</v>
          </cell>
          <cell r="D688" t="str">
            <v>Promover la eficiencia y eficacia administrativa</v>
          </cell>
          <cell r="E688" t="str">
            <v>Función Pública</v>
          </cell>
          <cell r="F688" t="str">
            <v>ESAP</v>
          </cell>
          <cell r="G688" t="str">
            <v>Cobertura en formación y capacitación para acceso al empleo público de la Población Colombiana</v>
          </cell>
          <cell r="H688">
            <v>5212</v>
          </cell>
          <cell r="I688" t="str">
            <v>Municipios en zonas de conflicto fortalecidos en su institucionalidad para la paz</v>
          </cell>
          <cell r="J688" t="str">
            <v>Producto</v>
          </cell>
          <cell r="K688" t="str">
            <v>Sectorial</v>
          </cell>
          <cell r="L688" t="str">
            <v>NO</v>
          </cell>
          <cell r="M688" t="str">
            <v>SI</v>
          </cell>
          <cell r="N688" t="str">
            <v>NO</v>
          </cell>
          <cell r="O688" t="str">
            <v>SI</v>
          </cell>
          <cell r="P688" t="str">
            <v>Municipios</v>
          </cell>
          <cell r="Q688" t="str">
            <v>Trimestral</v>
          </cell>
          <cell r="R688" t="str">
            <v>Acumulado</v>
          </cell>
          <cell r="S688">
            <v>0</v>
          </cell>
          <cell r="T688">
            <v>0</v>
          </cell>
          <cell r="U688">
            <v>20</v>
          </cell>
          <cell r="V688">
            <v>40</v>
          </cell>
          <cell r="W688">
            <v>40</v>
          </cell>
          <cell r="X688">
            <v>100</v>
          </cell>
          <cell r="Y688">
            <v>3</v>
          </cell>
          <cell r="Z688">
            <v>15</v>
          </cell>
          <cell r="AA688">
            <v>3</v>
          </cell>
          <cell r="AB688">
            <v>3</v>
          </cell>
          <cell r="AC688">
            <v>42460.208333333299</v>
          </cell>
          <cell r="AD688">
            <v>42467.6681447917</v>
          </cell>
          <cell r="AE688" t="str">
            <v>La Esap ha suscrito una alianza estrategia con el Fondo de Desarrollo de la Educación Superior – FODESEP para la ejecución de las principales actividades del proyecto.</v>
          </cell>
          <cell r="AF688">
            <v>42490.208333333299</v>
          </cell>
          <cell r="AG688">
            <v>42500.630169409698</v>
          </cell>
          <cell r="AH688" t="str">
            <v>María Cristina Zapata Ortega</v>
          </cell>
          <cell r="AI688" t="str">
            <v>maria.zapata@esap.edu.co</v>
          </cell>
          <cell r="AJ688">
            <v>90</v>
          </cell>
          <cell r="AK688">
            <v>42551.208333333299</v>
          </cell>
          <cell r="AL688">
            <v>-133</v>
          </cell>
        </row>
        <row r="689">
          <cell r="A689">
            <v>4414</v>
          </cell>
          <cell r="B689" t="str">
            <v>Todos por un Nuevo País</v>
          </cell>
          <cell r="C689" t="str">
            <v>Buen Gobierno</v>
          </cell>
          <cell r="D689" t="str">
            <v>Promover la eficiencia y eficacia administrativa</v>
          </cell>
          <cell r="E689" t="str">
            <v>Justicia</v>
          </cell>
          <cell r="F689" t="str">
            <v>Agencia Nacional de Defensa Jurídica del Estado</v>
          </cell>
          <cell r="G689" t="str">
            <v>Prevención del Daño Antijurídico y Fortalecimiento de la Defensa Jurídica del Estado</v>
          </cell>
          <cell r="H689">
            <v>4414</v>
          </cell>
          <cell r="I689" t="str">
            <v>Porcentaje de éxito procesal anual</v>
          </cell>
          <cell r="J689" t="str">
            <v>Gestión</v>
          </cell>
          <cell r="K689" t="str">
            <v>Sectorial</v>
          </cell>
          <cell r="L689" t="str">
            <v>SI</v>
          </cell>
          <cell r="M689" t="str">
            <v>NO</v>
          </cell>
          <cell r="N689" t="str">
            <v>NO</v>
          </cell>
          <cell r="O689" t="str">
            <v>SI</v>
          </cell>
          <cell r="P689" t="str">
            <v>Porcentaje</v>
          </cell>
          <cell r="Q689" t="str">
            <v>Anual</v>
          </cell>
          <cell r="R689" t="str">
            <v>Flujo</v>
          </cell>
          <cell r="S689">
            <v>50.5</v>
          </cell>
          <cell r="T689">
            <v>52.75</v>
          </cell>
          <cell r="U689">
            <v>55</v>
          </cell>
          <cell r="V689">
            <v>57.25</v>
          </cell>
          <cell r="W689">
            <v>59.5</v>
          </cell>
          <cell r="X689">
            <v>59.5</v>
          </cell>
          <cell r="Y689">
            <v>0</v>
          </cell>
          <cell r="Z689">
            <v>0</v>
          </cell>
          <cell r="AA689">
            <v>0</v>
          </cell>
          <cell r="AB689">
            <v>0</v>
          </cell>
          <cell r="AC689">
            <v>0</v>
          </cell>
          <cell r="AD689">
            <v>0</v>
          </cell>
          <cell r="AE689" t="str">
            <v>A Abril se encuentran registrados 481.371 procesos activos en contra de la Nación con pretensiones por $3.475* billones. 792 de ellos, corresponden a procesos cuyas pretensiones son los de mayor cuantía y representan un total de $3.390 billones. Solo en e</v>
          </cell>
          <cell r="AF689">
            <v>42490.208333333299</v>
          </cell>
          <cell r="AG689">
            <v>42496.773161655103</v>
          </cell>
          <cell r="AH689" t="str">
            <v>Ana Margarita Araujo Ariza</v>
          </cell>
          <cell r="AI689" t="str">
            <v>ana.araujo@defensajuridica.gov.co</v>
          </cell>
          <cell r="AJ689">
            <v>10</v>
          </cell>
          <cell r="AK689">
            <v>0</v>
          </cell>
          <cell r="AL689">
            <v>0</v>
          </cell>
        </row>
        <row r="690">
          <cell r="A690">
            <v>4415</v>
          </cell>
          <cell r="B690" t="str">
            <v>Todos por un Nuevo País</v>
          </cell>
          <cell r="C690" t="str">
            <v>Buen Gobierno</v>
          </cell>
          <cell r="D690" t="str">
            <v>Promover la eficiencia y eficacia administrativa</v>
          </cell>
          <cell r="E690" t="str">
            <v>Justicia</v>
          </cell>
          <cell r="F690" t="str">
            <v>Agencia Nacional de Defensa Jurídica del Estado</v>
          </cell>
          <cell r="G690" t="str">
            <v>Prevención del Daño Antijurídico y Fortalecimiento de la Defensa Jurídica del Estado</v>
          </cell>
          <cell r="H690">
            <v>4415</v>
          </cell>
          <cell r="I690" t="str">
            <v>Porcentaje de entidades públicas del orden nacional con políticas o directivas integrales documentadas en materia de prevención del daño antijurídico</v>
          </cell>
          <cell r="J690" t="str">
            <v>Producto</v>
          </cell>
          <cell r="K690" t="str">
            <v>Sectorial</v>
          </cell>
          <cell r="L690" t="str">
            <v>SI</v>
          </cell>
          <cell r="M690" t="str">
            <v>NO</v>
          </cell>
          <cell r="N690" t="str">
            <v>NO</v>
          </cell>
          <cell r="O690" t="str">
            <v>SI</v>
          </cell>
          <cell r="P690" t="str">
            <v>Porcentaje</v>
          </cell>
          <cell r="Q690" t="str">
            <v>Trimestral</v>
          </cell>
          <cell r="R690" t="str">
            <v>Capacidad</v>
          </cell>
          <cell r="S690">
            <v>0</v>
          </cell>
          <cell r="T690">
            <v>5</v>
          </cell>
          <cell r="U690">
            <v>21</v>
          </cell>
          <cell r="V690">
            <v>48</v>
          </cell>
          <cell r="W690">
            <v>80</v>
          </cell>
          <cell r="X690">
            <v>80</v>
          </cell>
          <cell r="Y690">
            <v>11.6</v>
          </cell>
          <cell r="Z690">
            <v>55.24</v>
          </cell>
          <cell r="AA690">
            <v>11.6</v>
          </cell>
          <cell r="AB690">
            <v>14.5</v>
          </cell>
          <cell r="AC690">
            <v>42460.208333333299</v>
          </cell>
          <cell r="AD690">
            <v>42468.448052430598</v>
          </cell>
          <cell r="AE690" t="str">
            <v xml:space="preserve">30 entidades públicas del orden nacional formularon y obtuvieron la aprobación por parte del comité de conciliación de la respectiva entidad, de su política de prevención del daño antijurídico, de acuerdo a los lineamientos de la Agencia. </v>
          </cell>
          <cell r="AF690">
            <v>42460.208333333299</v>
          </cell>
          <cell r="AG690">
            <v>42468.448052314801</v>
          </cell>
          <cell r="AH690" t="str">
            <v>Ana Margarita Araujo Ariza</v>
          </cell>
          <cell r="AI690" t="str">
            <v>ana.araujo@defensajuridica.gov.co</v>
          </cell>
          <cell r="AJ690">
            <v>10</v>
          </cell>
          <cell r="AK690">
            <v>42551.208333333299</v>
          </cell>
          <cell r="AL690">
            <v>-53</v>
          </cell>
        </row>
        <row r="691">
          <cell r="A691">
            <v>5196</v>
          </cell>
          <cell r="B691" t="str">
            <v>Todos por un Nuevo País</v>
          </cell>
          <cell r="C691" t="str">
            <v>Buen Gobierno</v>
          </cell>
          <cell r="D691" t="str">
            <v>Promover la eficiencia y eficacia administrativa</v>
          </cell>
          <cell r="E691" t="str">
            <v>Justicia</v>
          </cell>
          <cell r="F691" t="str">
            <v>Agencia Nacional de Defensa Jurídica del Estado</v>
          </cell>
          <cell r="G691" t="str">
            <v>Prevención del Daño Antijurídico y Fortalecimiento de la Defensa Jurídica del Estado</v>
          </cell>
          <cell r="H691">
            <v>5196</v>
          </cell>
          <cell r="I691" t="str">
            <v>Ahorro por éxito procesal (billones)</v>
          </cell>
          <cell r="J691" t="str">
            <v>Producto</v>
          </cell>
          <cell r="K691" t="str">
            <v>Sectorial</v>
          </cell>
          <cell r="L691" t="str">
            <v>NO</v>
          </cell>
          <cell r="M691" t="str">
            <v>NO</v>
          </cell>
          <cell r="N691" t="str">
            <v>NO</v>
          </cell>
          <cell r="O691" t="str">
            <v>SI</v>
          </cell>
          <cell r="P691" t="str">
            <v>Billones de pesos</v>
          </cell>
          <cell r="Q691" t="str">
            <v>Trimestral</v>
          </cell>
          <cell r="R691" t="str">
            <v>Acumulado</v>
          </cell>
          <cell r="S691">
            <v>2.1</v>
          </cell>
          <cell r="T691">
            <v>20</v>
          </cell>
          <cell r="U691">
            <v>1.5</v>
          </cell>
          <cell r="V691">
            <v>1.6</v>
          </cell>
          <cell r="W691">
            <v>1.9</v>
          </cell>
          <cell r="X691">
            <v>25</v>
          </cell>
          <cell r="Y691">
            <v>0.02</v>
          </cell>
          <cell r="Z691">
            <v>1.33</v>
          </cell>
          <cell r="AA691">
            <v>25.94</v>
          </cell>
          <cell r="AB691">
            <v>100</v>
          </cell>
          <cell r="AC691">
            <v>42460.208333333299</v>
          </cell>
          <cell r="AD691">
            <v>42471.479685150502</v>
          </cell>
          <cell r="AE691" t="str">
            <v xml:space="preserve">Con corte a Abril de 2016 se encontraban registrados en eKOGUI un total de 481.371 procesos activos en contra de la Nación con pretensiones por $3.475* billones. La Agencia acompaña 392 procesos con pretensiones por $3.198 billones de pesos. Asi mismo se </v>
          </cell>
          <cell r="AF691">
            <v>42490.208333333299</v>
          </cell>
          <cell r="AG691">
            <v>42501.786885960602</v>
          </cell>
          <cell r="AH691" t="str">
            <v>Ana Margarita Araujo Ariza</v>
          </cell>
          <cell r="AI691" t="str">
            <v>ana.araujo@defensajuridica.gov.co</v>
          </cell>
          <cell r="AJ691">
            <v>20</v>
          </cell>
          <cell r="AK691">
            <v>42551.208333333299</v>
          </cell>
          <cell r="AL691">
            <v>-63</v>
          </cell>
        </row>
        <row r="692">
          <cell r="A692">
            <v>4505</v>
          </cell>
          <cell r="B692" t="str">
            <v>Todos por un Nuevo País</v>
          </cell>
          <cell r="C692" t="str">
            <v>Buen Gobierno</v>
          </cell>
          <cell r="D692" t="str">
            <v>Promover la eficiencia y eficacia administrativa</v>
          </cell>
          <cell r="E692" t="str">
            <v>Planeación Nacional</v>
          </cell>
          <cell r="F692" t="str">
            <v>DNP</v>
          </cell>
          <cell r="G692" t="str">
            <v>Desarrollo del ordenamiento territorial y la descentralización desde el Departamento Nacional de Planeación</v>
          </cell>
          <cell r="H692">
            <v>4505</v>
          </cell>
          <cell r="I692" t="str">
            <v>Índice de cumplimiento de la política de servicio al ciudadano a territorial</v>
          </cell>
          <cell r="J692" t="str">
            <v>Producto</v>
          </cell>
          <cell r="K692" t="str">
            <v>Sectorial</v>
          </cell>
          <cell r="L692" t="str">
            <v>SI</v>
          </cell>
          <cell r="M692" t="str">
            <v>NO</v>
          </cell>
          <cell r="N692" t="str">
            <v>NO</v>
          </cell>
          <cell r="O692" t="str">
            <v>SI</v>
          </cell>
          <cell r="P692" t="str">
            <v>Indice</v>
          </cell>
          <cell r="Q692" t="str">
            <v>Anual</v>
          </cell>
          <cell r="R692" t="str">
            <v>Flujo</v>
          </cell>
          <cell r="S692">
            <v>68</v>
          </cell>
          <cell r="T692">
            <v>69</v>
          </cell>
          <cell r="U692">
            <v>70</v>
          </cell>
          <cell r="V692">
            <v>71</v>
          </cell>
          <cell r="W692">
            <v>72</v>
          </cell>
          <cell r="X692">
            <v>72</v>
          </cell>
          <cell r="Y692">
            <v>0</v>
          </cell>
          <cell r="Z692">
            <v>0</v>
          </cell>
          <cell r="AA692">
            <v>0</v>
          </cell>
          <cell r="AB692">
            <v>0</v>
          </cell>
          <cell r="AC692">
            <v>0</v>
          </cell>
          <cell r="AD692">
            <v>0</v>
          </cell>
          <cell r="AE692" t="str">
            <v>En cuanto al seguimiento de la gestión en el 2015, se revisaron los Planes Anticorrupción del 80% de las entidades territoriales priorizadas. Para el acompañamiento 2016, finalizó la etapa de presentación de la metodología de mejoramiento en servicio al c</v>
          </cell>
          <cell r="AF692">
            <v>42490.208333333299</v>
          </cell>
          <cell r="AG692">
            <v>42501.636343553197</v>
          </cell>
          <cell r="AH692" t="str">
            <v>Juan Carlos Rodríguez Arana</v>
          </cell>
          <cell r="AI692" t="str">
            <v>jcrodrigueza@dnp.gov.co</v>
          </cell>
          <cell r="AJ692">
            <v>240</v>
          </cell>
          <cell r="AK692">
            <v>0</v>
          </cell>
          <cell r="AL692">
            <v>0</v>
          </cell>
        </row>
        <row r="693">
          <cell r="A693">
            <v>4546</v>
          </cell>
          <cell r="B693" t="str">
            <v>Todos por un Nuevo País</v>
          </cell>
          <cell r="C693" t="str">
            <v>Buen Gobierno</v>
          </cell>
          <cell r="D693" t="str">
            <v>Promover la eficiencia y eficacia administrativa</v>
          </cell>
          <cell r="E693" t="str">
            <v>Planeación Nacional</v>
          </cell>
          <cell r="F693" t="str">
            <v>DNP</v>
          </cell>
          <cell r="G693" t="str">
            <v>Desarrollo del ordenamiento territorial y la descentralización desde el Departamento Nacional de Planeación</v>
          </cell>
          <cell r="H693">
            <v>4546</v>
          </cell>
          <cell r="I693" t="str">
            <v>Jornadas ExpoRegalías realizadas</v>
          </cell>
          <cell r="J693" t="str">
            <v>Producto</v>
          </cell>
          <cell r="K693" t="str">
            <v>Sectorial</v>
          </cell>
          <cell r="L693" t="str">
            <v>SI</v>
          </cell>
          <cell r="M693" t="str">
            <v>SI</v>
          </cell>
          <cell r="N693" t="str">
            <v>NO</v>
          </cell>
          <cell r="O693" t="str">
            <v>SI</v>
          </cell>
          <cell r="P693" t="str">
            <v>Jornadas</v>
          </cell>
          <cell r="Q693" t="str">
            <v>Semestral</v>
          </cell>
          <cell r="R693" t="str">
            <v>Acumulado</v>
          </cell>
          <cell r="S693">
            <v>0</v>
          </cell>
          <cell r="T693">
            <v>10</v>
          </cell>
          <cell r="U693">
            <v>20</v>
          </cell>
          <cell r="V693">
            <v>10</v>
          </cell>
          <cell r="W693">
            <v>5</v>
          </cell>
          <cell r="X693">
            <v>45</v>
          </cell>
          <cell r="Y693">
            <v>0</v>
          </cell>
          <cell r="Z693">
            <v>0</v>
          </cell>
          <cell r="AA693">
            <v>0</v>
          </cell>
          <cell r="AB693">
            <v>0</v>
          </cell>
          <cell r="AC693">
            <v>0</v>
          </cell>
          <cell r="AD693">
            <v>0</v>
          </cell>
          <cell r="AE693" t="str">
            <v>En el mes de abril se realizaron: 116 Jornadas de Expo Regalías también llamadas Jornadas de asistencia técnica masiva así: Región Caribe:13 - Región Centro Oriente: 45 - Región Centro Sur: 10 -Región Eje Cafetero: 14 - Región Llano: 23 - Región Pacífico:</v>
          </cell>
          <cell r="AF693">
            <v>42490.208333333299</v>
          </cell>
          <cell r="AG693">
            <v>42502.4132013079</v>
          </cell>
          <cell r="AH693" t="str">
            <v>Camilo Lloreda Becerra</v>
          </cell>
          <cell r="AI693" t="str">
            <v>clloreda@dnp.gov.co</v>
          </cell>
          <cell r="AJ693">
            <v>30</v>
          </cell>
          <cell r="AK693">
            <v>0</v>
          </cell>
          <cell r="AL693">
            <v>0</v>
          </cell>
        </row>
        <row r="694">
          <cell r="A694">
            <v>4275</v>
          </cell>
          <cell r="B694" t="str">
            <v>Todos por un Nuevo País</v>
          </cell>
          <cell r="C694" t="str">
            <v>Buen Gobierno</v>
          </cell>
          <cell r="D694" t="str">
            <v>Promover la eficiencia y eficacia administrativa</v>
          </cell>
          <cell r="E694" t="str">
            <v>Presidencia</v>
          </cell>
          <cell r="F694" t="str">
            <v>PRESIDENCIA</v>
          </cell>
          <cell r="G694" t="str">
            <v>Fortalecimiento de la gestión y dirección de la Presidencia de la República</v>
          </cell>
          <cell r="H694">
            <v>4275</v>
          </cell>
          <cell r="I694" t="str">
            <v>Metros cuadrados liberados de sospecha MAP, MUSE o AEI</v>
          </cell>
          <cell r="J694" t="str">
            <v>Gestión</v>
          </cell>
          <cell r="K694" t="str">
            <v>Sectorial</v>
          </cell>
          <cell r="L694" t="str">
            <v>SI</v>
          </cell>
          <cell r="M694" t="str">
            <v>SI</v>
          </cell>
          <cell r="N694" t="str">
            <v>NO</v>
          </cell>
          <cell r="O694" t="str">
            <v>SI</v>
          </cell>
          <cell r="P694" t="str">
            <v>Otro (Metros cuadrados)</v>
          </cell>
          <cell r="Q694" t="str">
            <v>Anual</v>
          </cell>
          <cell r="R694" t="str">
            <v>Flujo</v>
          </cell>
          <cell r="S694">
            <v>345530</v>
          </cell>
          <cell r="T694">
            <v>314940.32</v>
          </cell>
          <cell r="U694">
            <v>978654.03</v>
          </cell>
          <cell r="V694">
            <v>1912514.47</v>
          </cell>
          <cell r="W694">
            <v>2859259.65</v>
          </cell>
          <cell r="X694">
            <v>2859259.65</v>
          </cell>
          <cell r="Y694">
            <v>0</v>
          </cell>
          <cell r="Z694">
            <v>0</v>
          </cell>
          <cell r="AA694">
            <v>0</v>
          </cell>
          <cell r="AB694">
            <v>0</v>
          </cell>
          <cell r="AC694">
            <v>0</v>
          </cell>
          <cell r="AD694">
            <v>0</v>
          </cell>
          <cell r="AE694" t="str">
            <v>En el mes de abril El Batallón de Desminado – BIDES reporta que a través de las operaciones de desminado humanitario realizadas ha despejado 4.781 mts2 en (1.524 en el municipio de Granada, Antioquia y 3.257 en el muncipio del Carmen de Chucuri, Santander</v>
          </cell>
          <cell r="AF694">
            <v>42490.208333333299</v>
          </cell>
          <cell r="AG694">
            <v>42501.610777511603</v>
          </cell>
          <cell r="AH694" t="str">
            <v>Rafael Alfredo Colón Torres</v>
          </cell>
          <cell r="AI694" t="str">
            <v>rafaelcolon@presidencia.gov.co</v>
          </cell>
          <cell r="AJ694">
            <v>10</v>
          </cell>
          <cell r="AK694">
            <v>0</v>
          </cell>
          <cell r="AL694">
            <v>0</v>
          </cell>
        </row>
        <row r="695">
          <cell r="A695">
            <v>4276</v>
          </cell>
          <cell r="B695" t="str">
            <v>Todos por un Nuevo País</v>
          </cell>
          <cell r="C695" t="str">
            <v>Buen Gobierno</v>
          </cell>
          <cell r="D695" t="str">
            <v>Promover la eficiencia y eficacia administrativa</v>
          </cell>
          <cell r="E695" t="str">
            <v>Presidencia</v>
          </cell>
          <cell r="F695" t="str">
            <v>PRESIDENCIA</v>
          </cell>
          <cell r="G695" t="str">
            <v>Fortalecimiento de la gestión y dirección de la Presidencia de la República</v>
          </cell>
          <cell r="H695">
            <v>4276</v>
          </cell>
          <cell r="I695" t="str">
            <v>Eventos con MAP, MUSE o AEI intervenidos</v>
          </cell>
          <cell r="J695" t="str">
            <v>Gestión</v>
          </cell>
          <cell r="K695" t="str">
            <v>Sectorial</v>
          </cell>
          <cell r="L695" t="str">
            <v>SI</v>
          </cell>
          <cell r="M695" t="str">
            <v>SI</v>
          </cell>
          <cell r="N695" t="str">
            <v>NO</v>
          </cell>
          <cell r="O695" t="str">
            <v>SI</v>
          </cell>
          <cell r="P695" t="str">
            <v>Otro (Eventos)</v>
          </cell>
          <cell r="Q695" t="str">
            <v>Semestral</v>
          </cell>
          <cell r="R695" t="str">
            <v>Flujo</v>
          </cell>
          <cell r="S695">
            <v>1468</v>
          </cell>
          <cell r="T695">
            <v>1614</v>
          </cell>
          <cell r="U695">
            <v>3390</v>
          </cell>
          <cell r="V695">
            <v>5343</v>
          </cell>
          <cell r="W695">
            <v>7492</v>
          </cell>
          <cell r="X695">
            <v>7492</v>
          </cell>
          <cell r="Y695">
            <v>0</v>
          </cell>
          <cell r="Z695">
            <v>0</v>
          </cell>
          <cell r="AA695">
            <v>0</v>
          </cell>
          <cell r="AB695">
            <v>0</v>
          </cell>
          <cell r="AC695">
            <v>0</v>
          </cell>
          <cell r="AD695">
            <v>0</v>
          </cell>
          <cell r="AE695" t="str">
            <v>Se han intervenido 8 eventos: 1 en el municipio de Abejorral, 2 en el municipio de Granada, 3 en el municipio de Guatapé (Antioquia), 1 en el municipio de Sabana de Torres (Santander) y 1 en Ataco (Tolima), equivalente al 0.45% de la meta de la vigencia 2</v>
          </cell>
          <cell r="AF695">
            <v>42490.208333333299</v>
          </cell>
          <cell r="AG695">
            <v>42501.500056446799</v>
          </cell>
          <cell r="AH695" t="str">
            <v>Rafael Alfredo Colón Torres</v>
          </cell>
          <cell r="AI695" t="str">
            <v>rafaelcolon@presidencia.gov.co</v>
          </cell>
          <cell r="AJ695">
            <v>10</v>
          </cell>
          <cell r="AK695">
            <v>0</v>
          </cell>
          <cell r="AL695">
            <v>0</v>
          </cell>
        </row>
        <row r="696">
          <cell r="A696">
            <v>4286</v>
          </cell>
          <cell r="B696" t="str">
            <v>Todos por un Nuevo País</v>
          </cell>
          <cell r="C696" t="str">
            <v>Buen Gobierno</v>
          </cell>
          <cell r="D696" t="str">
            <v>Promover la eficiencia y eficacia administrativa</v>
          </cell>
          <cell r="E696" t="str">
            <v>Presidencia</v>
          </cell>
          <cell r="F696" t="str">
            <v>Virgilio Barco</v>
          </cell>
          <cell r="G696" t="str">
            <v>Fortalecimiento de la gestión y dirección de la Presidencia de la República</v>
          </cell>
          <cell r="H696">
            <v>4286</v>
          </cell>
          <cell r="I696" t="str">
            <v>Metros cuadrados (m²) construidos de proyectos inmobiliarios</v>
          </cell>
          <cell r="J696" t="str">
            <v>Producto</v>
          </cell>
          <cell r="K696" t="str">
            <v>Sectorial</v>
          </cell>
          <cell r="L696" t="str">
            <v>SI</v>
          </cell>
          <cell r="M696" t="str">
            <v>NO</v>
          </cell>
          <cell r="N696" t="str">
            <v>NO</v>
          </cell>
          <cell r="O696" t="str">
            <v>SI</v>
          </cell>
          <cell r="P696" t="str">
            <v>Otro (Metros cuadrados)</v>
          </cell>
          <cell r="Q696" t="str">
            <v>Anual</v>
          </cell>
          <cell r="R696" t="str">
            <v>Acumulado</v>
          </cell>
          <cell r="S696">
            <v>0</v>
          </cell>
          <cell r="T696">
            <v>0</v>
          </cell>
          <cell r="U696">
            <v>0</v>
          </cell>
          <cell r="V696">
            <v>0</v>
          </cell>
          <cell r="W696">
            <v>156000</v>
          </cell>
          <cell r="X696">
            <v>156000</v>
          </cell>
          <cell r="Y696">
            <v>0</v>
          </cell>
          <cell r="Z696">
            <v>0</v>
          </cell>
          <cell r="AA696">
            <v>0</v>
          </cell>
          <cell r="AB696">
            <v>0</v>
          </cell>
          <cell r="AC696">
            <v>0</v>
          </cell>
          <cell r="AD696">
            <v>0</v>
          </cell>
          <cell r="AE696" t="str">
            <v>Proyecto Ciudad CAN: Se avanza en el proceso de incorporación cartográfica ante la UAECD, de los predios que conforman el polígono 1. En trámite para obtener 7 certificaciones de inscripción catastral y de cabida y linderos del polígono 2. Edificio ET-CAN</v>
          </cell>
          <cell r="AF696">
            <v>42490.208333333299</v>
          </cell>
          <cell r="AG696">
            <v>42502.452057210598</v>
          </cell>
          <cell r="AH696" t="str">
            <v>Mauricio Orjuela Rodríguez</v>
          </cell>
          <cell r="AI696" t="str">
            <v>morjuela@evb.gov.co</v>
          </cell>
          <cell r="AJ696">
            <v>15</v>
          </cell>
          <cell r="AK696">
            <v>0</v>
          </cell>
          <cell r="AL696">
            <v>0</v>
          </cell>
        </row>
        <row r="697">
          <cell r="A697">
            <v>4287</v>
          </cell>
          <cell r="B697" t="str">
            <v>Todos por un Nuevo País</v>
          </cell>
          <cell r="C697" t="str">
            <v>Buen Gobierno</v>
          </cell>
          <cell r="D697" t="str">
            <v>Promover la eficiencia y eficacia administrativa</v>
          </cell>
          <cell r="E697" t="str">
            <v>Presidencia</v>
          </cell>
          <cell r="F697" t="str">
            <v>Virgilio Barco</v>
          </cell>
          <cell r="G697" t="str">
            <v>Fortalecimiento de la gestión y dirección de la Presidencia de la República</v>
          </cell>
          <cell r="H697">
            <v>4287</v>
          </cell>
          <cell r="I697" t="str">
            <v>Metros cuadrados  (m²)  construidos en el proyecto Ciudad CAN</v>
          </cell>
          <cell r="J697" t="str">
            <v>Producto</v>
          </cell>
          <cell r="K697" t="str">
            <v>Sectorial</v>
          </cell>
          <cell r="L697" t="str">
            <v>SI</v>
          </cell>
          <cell r="M697" t="str">
            <v>NO</v>
          </cell>
          <cell r="N697" t="str">
            <v>NO</v>
          </cell>
          <cell r="O697" t="str">
            <v>SI</v>
          </cell>
          <cell r="P697" t="str">
            <v>Otro (Metros cuadrados)</v>
          </cell>
          <cell r="Q697" t="str">
            <v>Anual</v>
          </cell>
          <cell r="R697" t="str">
            <v>Acumulado</v>
          </cell>
          <cell r="S697">
            <v>0</v>
          </cell>
          <cell r="T697">
            <v>0</v>
          </cell>
          <cell r="U697">
            <v>0</v>
          </cell>
          <cell r="V697">
            <v>0</v>
          </cell>
          <cell r="W697">
            <v>102000</v>
          </cell>
          <cell r="X697">
            <v>102000</v>
          </cell>
          <cell r="Y697">
            <v>0</v>
          </cell>
          <cell r="Z697">
            <v>0</v>
          </cell>
          <cell r="AA697">
            <v>0</v>
          </cell>
          <cell r="AB697">
            <v>0</v>
          </cell>
          <cell r="AC697">
            <v>0</v>
          </cell>
          <cell r="AD697">
            <v>0</v>
          </cell>
          <cell r="AE697" t="str">
            <v xml:space="preserve">En marco del Contrato No. 30 de 2015, consultoría integral de estudios, diseños y trámites para la construcción del proyecto ET-CAN, se adelantan reuniones semanales de seguimiento a trámites y diseños. Se tramita el reinicio de la interventoría integral </v>
          </cell>
          <cell r="AF697">
            <v>42490.208333333299</v>
          </cell>
          <cell r="AG697">
            <v>42502.451856944397</v>
          </cell>
          <cell r="AH697" t="str">
            <v>Mauricio Orjuela Rodríguez</v>
          </cell>
          <cell r="AI697" t="str">
            <v>morjuela@evb.gov.co</v>
          </cell>
          <cell r="AJ697">
            <v>15</v>
          </cell>
          <cell r="AK697">
            <v>0</v>
          </cell>
          <cell r="AL697">
            <v>0</v>
          </cell>
        </row>
        <row r="698">
          <cell r="A698">
            <v>4288</v>
          </cell>
          <cell r="B698" t="str">
            <v>Todos por un Nuevo País</v>
          </cell>
          <cell r="C698" t="str">
            <v>Buen Gobierno</v>
          </cell>
          <cell r="D698" t="str">
            <v>Promover la eficiencia y eficacia administrativa</v>
          </cell>
          <cell r="E698" t="str">
            <v>Presidencia</v>
          </cell>
          <cell r="F698" t="str">
            <v>Virgilio Barco</v>
          </cell>
          <cell r="G698" t="str">
            <v>Fortalecimiento de la gestión y dirección de la Presidencia de la República</v>
          </cell>
          <cell r="H698">
            <v>4288</v>
          </cell>
          <cell r="I698" t="str">
            <v>Metros cuadrados  (m²) construidos en el proyecto Ministerios</v>
          </cell>
          <cell r="J698" t="str">
            <v>Producto</v>
          </cell>
          <cell r="K698" t="str">
            <v>Sectorial</v>
          </cell>
          <cell r="L698" t="str">
            <v>SI</v>
          </cell>
          <cell r="M698" t="str">
            <v>NO</v>
          </cell>
          <cell r="N698" t="str">
            <v>NO</v>
          </cell>
          <cell r="O698" t="str">
            <v>SI</v>
          </cell>
          <cell r="P698" t="str">
            <v>Otro (Metros cuadrados)</v>
          </cell>
          <cell r="Q698" t="str">
            <v>Anual</v>
          </cell>
          <cell r="R698" t="str">
            <v>Acumulado</v>
          </cell>
          <cell r="S698">
            <v>0</v>
          </cell>
          <cell r="T698">
            <v>0</v>
          </cell>
          <cell r="U698">
            <v>0</v>
          </cell>
          <cell r="V698">
            <v>0</v>
          </cell>
          <cell r="W698">
            <v>54000</v>
          </cell>
          <cell r="X698">
            <v>54000</v>
          </cell>
          <cell r="Y698">
            <v>0</v>
          </cell>
          <cell r="Z698">
            <v>0</v>
          </cell>
          <cell r="AA698">
            <v>0</v>
          </cell>
          <cell r="AB698">
            <v>0</v>
          </cell>
          <cell r="AC698">
            <v>0</v>
          </cell>
          <cell r="AD698">
            <v>0</v>
          </cell>
          <cell r="AE698" t="str">
            <v>Edificio Mz-6: Se espera respuesta afirmativa para finales de mayo de 2016, al documento final de formulación del Plan de Implantación de la manzana 6, efectuada el 31 de diciembre de 2015. Actualmente se encuentra en análisis de la solicitud por parte de</v>
          </cell>
          <cell r="AF698">
            <v>42490.208333333299</v>
          </cell>
          <cell r="AG698">
            <v>42502.444567361097</v>
          </cell>
          <cell r="AH698" t="str">
            <v>Mauricio Orjuela Rodríguez</v>
          </cell>
          <cell r="AI698" t="str">
            <v>morjuela@evb.gov.co</v>
          </cell>
          <cell r="AJ698">
            <v>15</v>
          </cell>
          <cell r="AK698">
            <v>0</v>
          </cell>
          <cell r="AL698">
            <v>0</v>
          </cell>
        </row>
        <row r="699">
          <cell r="A699">
            <v>4302</v>
          </cell>
          <cell r="B699" t="str">
            <v>Todos por un Nuevo País</v>
          </cell>
          <cell r="C699" t="str">
            <v>Buen Gobierno</v>
          </cell>
          <cell r="D699" t="str">
            <v>Optimizar la gestión de la información</v>
          </cell>
          <cell r="E699" t="str">
            <v>Estadísticas</v>
          </cell>
          <cell r="F699" t="str">
            <v>DANE</v>
          </cell>
          <cell r="G699" t="str">
            <v>Levantamiento y actualización de la información pública</v>
          </cell>
          <cell r="H699">
            <v>4302</v>
          </cell>
          <cell r="I699" t="str">
            <v>XVIII Censo Nacional de Población y VII Vivienda realizado</v>
          </cell>
          <cell r="J699" t="str">
            <v>Producto</v>
          </cell>
          <cell r="K699" t="str">
            <v>Sectorial</v>
          </cell>
          <cell r="L699" t="str">
            <v>SI</v>
          </cell>
          <cell r="M699" t="str">
            <v>NO</v>
          </cell>
          <cell r="N699" t="str">
            <v>NO</v>
          </cell>
          <cell r="O699" t="str">
            <v>SI</v>
          </cell>
          <cell r="P699" t="str">
            <v>Porcentaje</v>
          </cell>
          <cell r="Q699" t="str">
            <v>Anual</v>
          </cell>
          <cell r="R699" t="str">
            <v>Flujo</v>
          </cell>
          <cell r="S699">
            <v>0</v>
          </cell>
          <cell r="T699">
            <v>20</v>
          </cell>
          <cell r="U699">
            <v>80</v>
          </cell>
          <cell r="V699">
            <v>100</v>
          </cell>
          <cell r="W699">
            <v>100</v>
          </cell>
          <cell r="X699">
            <v>100</v>
          </cell>
          <cell r="Y699">
            <v>0</v>
          </cell>
          <cell r="Z699">
            <v>0</v>
          </cell>
          <cell r="AA699">
            <v>0</v>
          </cell>
          <cell r="AB699">
            <v>0</v>
          </cell>
          <cell r="AC699">
            <v>0</v>
          </cell>
          <cell r="AD699">
            <v>0</v>
          </cell>
          <cell r="AE699" t="str">
            <v>Se avanza en las actividades preparatorias para la realziación del Censo experimental</v>
          </cell>
          <cell r="AF699">
            <v>42400.208333333299</v>
          </cell>
          <cell r="AG699">
            <v>42439.489612650497</v>
          </cell>
          <cell r="AH699" t="str">
            <v>Noelia Mariana Olarte Ospina</v>
          </cell>
          <cell r="AI699" t="str">
            <v>nmolarteo@dane.gov.co</v>
          </cell>
          <cell r="AJ699">
            <v>30</v>
          </cell>
          <cell r="AK699">
            <v>0</v>
          </cell>
          <cell r="AL699">
            <v>0</v>
          </cell>
        </row>
        <row r="700">
          <cell r="A700">
            <v>4303</v>
          </cell>
          <cell r="B700" t="str">
            <v>Todos por un Nuevo País</v>
          </cell>
          <cell r="C700" t="str">
            <v>Buen Gobierno</v>
          </cell>
          <cell r="D700" t="str">
            <v>Optimizar la gestión de la información</v>
          </cell>
          <cell r="E700" t="str">
            <v>Estadísticas</v>
          </cell>
          <cell r="F700" t="str">
            <v>DANE</v>
          </cell>
          <cell r="G700" t="str">
            <v>Levantamiento y actualización de la información pública</v>
          </cell>
          <cell r="H700">
            <v>4303</v>
          </cell>
          <cell r="I700" t="str">
            <v>Estadísticas con cumplimiento de requisitos para ser oficial (a)</v>
          </cell>
          <cell r="J700" t="str">
            <v>Producto</v>
          </cell>
          <cell r="K700" t="str">
            <v>Sectorial</v>
          </cell>
          <cell r="L700" t="str">
            <v>SI</v>
          </cell>
          <cell r="M700" t="str">
            <v>NO</v>
          </cell>
          <cell r="N700" t="str">
            <v>NO</v>
          </cell>
          <cell r="O700" t="str">
            <v>SI</v>
          </cell>
          <cell r="P700" t="str">
            <v>Otro (Entidades territoriales)</v>
          </cell>
          <cell r="Q700" t="str">
            <v>Anual</v>
          </cell>
          <cell r="R700" t="str">
            <v>Acumulado</v>
          </cell>
          <cell r="S700">
            <v>0</v>
          </cell>
          <cell r="T700">
            <v>17</v>
          </cell>
          <cell r="U700">
            <v>17</v>
          </cell>
          <cell r="V700">
            <v>17</v>
          </cell>
          <cell r="W700">
            <v>14</v>
          </cell>
          <cell r="X700">
            <v>65</v>
          </cell>
          <cell r="Y700">
            <v>0</v>
          </cell>
          <cell r="Z700">
            <v>0</v>
          </cell>
          <cell r="AA700">
            <v>0</v>
          </cell>
          <cell r="AB700">
            <v>0</v>
          </cell>
          <cell r="AC700">
            <v>0</v>
          </cell>
          <cell r="AD700">
            <v>0</v>
          </cell>
          <cell r="AE700" t="str">
            <v>Se inició la recepción de evidencias docuemntales y de base de datos de 3 operaciones estadísticas del DANE. Se realizó la programación de visitas para revisar el diseño estadístico en operaciones DANE. Se avanzó en los aspectos jurídicos para el establec</v>
          </cell>
          <cell r="AF700">
            <v>42490.208333333299</v>
          </cell>
          <cell r="AG700">
            <v>42493.4848716782</v>
          </cell>
          <cell r="AH700" t="str">
            <v>Ana Zoraida Quintero Gómez</v>
          </cell>
          <cell r="AI700" t="str">
            <v>azquinterog@dane.gov.co</v>
          </cell>
          <cell r="AJ700">
            <v>0</v>
          </cell>
          <cell r="AK700">
            <v>0</v>
          </cell>
          <cell r="AL700">
            <v>0</v>
          </cell>
        </row>
        <row r="701">
          <cell r="A701">
            <v>4304</v>
          </cell>
          <cell r="B701" t="str">
            <v>Todos por un Nuevo País</v>
          </cell>
          <cell r="C701" t="str">
            <v>Buen Gobierno</v>
          </cell>
          <cell r="D701" t="str">
            <v>Optimizar la gestión de la información</v>
          </cell>
          <cell r="E701" t="str">
            <v>Estadísticas</v>
          </cell>
          <cell r="F701" t="str">
            <v>DANE</v>
          </cell>
          <cell r="G701" t="str">
            <v>Levantamiento y actualización de la información pública</v>
          </cell>
          <cell r="H701">
            <v>4304</v>
          </cell>
          <cell r="I701" t="str">
            <v>Entidades territoriales con producción de estadísticas de pobreza, empleo e indicadores económicos</v>
          </cell>
          <cell r="J701" t="str">
            <v>Producto</v>
          </cell>
          <cell r="K701" t="str">
            <v>Sectorial</v>
          </cell>
          <cell r="L701" t="str">
            <v>SI</v>
          </cell>
          <cell r="M701" t="str">
            <v>SI</v>
          </cell>
          <cell r="N701" t="str">
            <v>NO</v>
          </cell>
          <cell r="O701" t="str">
            <v>SI</v>
          </cell>
          <cell r="P701" t="str">
            <v>Otro (Entidades territoriales)</v>
          </cell>
          <cell r="Q701" t="str">
            <v>Anual</v>
          </cell>
          <cell r="R701" t="str">
            <v>Acumulado</v>
          </cell>
          <cell r="S701">
            <v>56</v>
          </cell>
          <cell r="T701">
            <v>3</v>
          </cell>
          <cell r="U701">
            <v>3</v>
          </cell>
          <cell r="V701">
            <v>2</v>
          </cell>
          <cell r="W701">
            <v>2</v>
          </cell>
          <cell r="X701">
            <v>10</v>
          </cell>
          <cell r="Y701">
            <v>0</v>
          </cell>
          <cell r="Z701">
            <v>0</v>
          </cell>
          <cell r="AA701">
            <v>0</v>
          </cell>
          <cell r="AB701">
            <v>0</v>
          </cell>
          <cell r="AC701">
            <v>0</v>
          </cell>
          <cell r="AD701">
            <v>0</v>
          </cell>
          <cell r="AE701" t="str">
            <v>Para el componente, planificación estadística territorial en el marco del sistema de ciudades de la estrategia, Entidades Territoriales con producción de estadísticas de pobreza, empleo e indicadores económicos, para el mes de febrero se ajustaron y actua</v>
          </cell>
          <cell r="AF701">
            <v>42429.208333333299</v>
          </cell>
          <cell r="AG701">
            <v>42437.494453009298</v>
          </cell>
          <cell r="AH701" t="str">
            <v>Adriana Isabel Carroll Janer</v>
          </cell>
          <cell r="AI701" t="str">
            <v>aicarrollj@dane.gov.co</v>
          </cell>
          <cell r="AJ701">
            <v>15</v>
          </cell>
          <cell r="AK701">
            <v>0</v>
          </cell>
          <cell r="AL701">
            <v>0</v>
          </cell>
        </row>
        <row r="702">
          <cell r="A702">
            <v>4305</v>
          </cell>
          <cell r="B702" t="str">
            <v>Todos por un Nuevo País</v>
          </cell>
          <cell r="C702" t="str">
            <v>Buen Gobierno</v>
          </cell>
          <cell r="D702" t="str">
            <v>Optimizar la gestión de la información</v>
          </cell>
          <cell r="E702" t="str">
            <v>Estadísticas</v>
          </cell>
          <cell r="F702" t="str">
            <v>DANE</v>
          </cell>
          <cell r="G702" t="str">
            <v>Levantamiento y actualización de la información pública</v>
          </cell>
          <cell r="H702">
            <v>4305</v>
          </cell>
          <cell r="I702" t="str">
            <v>Usuarios atendidos en bancos de datos, salas de procesamiento especializado y a través de los servicios al ciudadano sistematizados</v>
          </cell>
          <cell r="J702" t="str">
            <v>Producto</v>
          </cell>
          <cell r="K702" t="str">
            <v>Sectorial</v>
          </cell>
          <cell r="L702" t="str">
            <v>SI</v>
          </cell>
          <cell r="M702" t="str">
            <v>NO</v>
          </cell>
          <cell r="N702" t="str">
            <v>NO</v>
          </cell>
          <cell r="O702" t="str">
            <v>SI</v>
          </cell>
          <cell r="P702" t="str">
            <v>Otro (Usuarios)</v>
          </cell>
          <cell r="Q702" t="str">
            <v>Trimestral</v>
          </cell>
          <cell r="R702" t="str">
            <v>Acumulado</v>
          </cell>
          <cell r="S702">
            <v>178614</v>
          </cell>
          <cell r="T702">
            <v>174775</v>
          </cell>
          <cell r="U702">
            <v>182754</v>
          </cell>
          <cell r="V702">
            <v>189331</v>
          </cell>
          <cell r="W702">
            <v>181758</v>
          </cell>
          <cell r="X702">
            <v>728618</v>
          </cell>
          <cell r="Y702">
            <v>16630</v>
          </cell>
          <cell r="Z702">
            <v>9.1</v>
          </cell>
          <cell r="AA702">
            <v>185520</v>
          </cell>
          <cell r="AB702">
            <v>25.46</v>
          </cell>
          <cell r="AC702">
            <v>42460.208333333299</v>
          </cell>
          <cell r="AD702">
            <v>42468.6513708333</v>
          </cell>
          <cell r="AE702" t="str">
            <v>Para el mes de abril, se atendieron 12.074 usuarios de la información del DANE en bancos de datos, salas de procesamiento especializado y a través de los servicios al ciudadano sistematizados en el ámbito nacional, para un total acumulado de 54.088 usuari</v>
          </cell>
          <cell r="AF702">
            <v>42490.208333333299</v>
          </cell>
          <cell r="AG702">
            <v>42500.791909375002</v>
          </cell>
          <cell r="AH702" t="str">
            <v>Ramón Ricardo Valenzuela Gutierrez</v>
          </cell>
          <cell r="AI702" t="str">
            <v>rrvalenzuelag@dane.gov.co</v>
          </cell>
          <cell r="AJ702">
            <v>0</v>
          </cell>
          <cell r="AK702">
            <v>42551.208333333299</v>
          </cell>
          <cell r="AL702">
            <v>-43</v>
          </cell>
        </row>
        <row r="703">
          <cell r="A703">
            <v>4306</v>
          </cell>
          <cell r="B703" t="str">
            <v>Todos por un Nuevo País</v>
          </cell>
          <cell r="C703" t="str">
            <v>Buen Gobierno</v>
          </cell>
          <cell r="D703" t="str">
            <v>Optimizar la gestión de la información</v>
          </cell>
          <cell r="E703" t="str">
            <v>Estadísticas</v>
          </cell>
          <cell r="F703" t="str">
            <v>DANE</v>
          </cell>
          <cell r="G703" t="str">
            <v>Levantamiento y actualización de la información pública</v>
          </cell>
          <cell r="H703">
            <v>4306</v>
          </cell>
          <cell r="I703" t="str">
            <v>Estadísticas nuevas o complementadas por el aprovechamiento de registros administrativos</v>
          </cell>
          <cell r="J703" t="str">
            <v>Producto</v>
          </cell>
          <cell r="K703" t="str">
            <v>Sectorial</v>
          </cell>
          <cell r="L703" t="str">
            <v>SI</v>
          </cell>
          <cell r="M703" t="str">
            <v>NO</v>
          </cell>
          <cell r="N703" t="str">
            <v>NO</v>
          </cell>
          <cell r="O703" t="str">
            <v>SI</v>
          </cell>
          <cell r="P703" t="str">
            <v>Otro (Estadisticas nuevas o complementadas)</v>
          </cell>
          <cell r="Q703" t="str">
            <v>Anual</v>
          </cell>
          <cell r="R703" t="str">
            <v>Acumulado</v>
          </cell>
          <cell r="S703">
            <v>8</v>
          </cell>
          <cell r="T703">
            <v>2</v>
          </cell>
          <cell r="U703">
            <v>6</v>
          </cell>
          <cell r="V703">
            <v>7</v>
          </cell>
          <cell r="W703">
            <v>3</v>
          </cell>
          <cell r="X703">
            <v>18</v>
          </cell>
          <cell r="Y703">
            <v>0</v>
          </cell>
          <cell r="Z703">
            <v>0</v>
          </cell>
          <cell r="AA703">
            <v>0</v>
          </cell>
          <cell r="AB703">
            <v>0</v>
          </cell>
          <cell r="AC703">
            <v>0</v>
          </cell>
          <cell r="AD703">
            <v>0</v>
          </cell>
          <cell r="AE703" t="str">
            <v>Para el componente, fortalecimiento de registros administrativos de la estrategia, estadísticas nuevas o complementadas por el aprovechamiento de registros administrativos, para el mes de febrero se avanzó en el diagnóstico de la calidad en la base alfanu</v>
          </cell>
          <cell r="AF703">
            <v>42429.208333333299</v>
          </cell>
          <cell r="AG703">
            <v>42437.493656330997</v>
          </cell>
          <cell r="AH703" t="str">
            <v>Adriana Isabel Carroll Janer</v>
          </cell>
          <cell r="AI703" t="str">
            <v>aicarrollj@dane.gov.co</v>
          </cell>
          <cell r="AJ703">
            <v>0</v>
          </cell>
          <cell r="AK703">
            <v>0</v>
          </cell>
          <cell r="AL703">
            <v>0</v>
          </cell>
        </row>
        <row r="704">
          <cell r="A704">
            <v>4927</v>
          </cell>
          <cell r="B704" t="str">
            <v>Todos por un Nuevo País</v>
          </cell>
          <cell r="C704" t="str">
            <v>Buen Gobierno</v>
          </cell>
          <cell r="D704" t="str">
            <v>Optimizar la Gestión de la inversión de los recursos públicos</v>
          </cell>
          <cell r="E704" t="str">
            <v>Planeación Nacional</v>
          </cell>
          <cell r="F704" t="str">
            <v>Colombia Compra Eficiente</v>
          </cell>
          <cell r="G704" t="str">
            <v>Compra y contratación pública</v>
          </cell>
          <cell r="H704">
            <v>4927</v>
          </cell>
          <cell r="I704" t="str">
            <v>Sistema de Información del Sistema de Compra Público Implementado</v>
          </cell>
          <cell r="J704" t="str">
            <v>Producto</v>
          </cell>
          <cell r="K704" t="str">
            <v>Sectorial</v>
          </cell>
          <cell r="L704" t="str">
            <v>SI</v>
          </cell>
          <cell r="M704" t="str">
            <v>NO</v>
          </cell>
          <cell r="N704" t="str">
            <v>NO</v>
          </cell>
          <cell r="O704" t="str">
            <v>SI</v>
          </cell>
          <cell r="P704" t="str">
            <v>Sistema de información</v>
          </cell>
          <cell r="Q704" t="str">
            <v>Anual</v>
          </cell>
          <cell r="R704" t="str">
            <v>Stock</v>
          </cell>
          <cell r="S704">
            <v>0</v>
          </cell>
          <cell r="T704">
            <v>1</v>
          </cell>
          <cell r="U704">
            <v>1</v>
          </cell>
          <cell r="V704">
            <v>1</v>
          </cell>
          <cell r="W704">
            <v>1</v>
          </cell>
          <cell r="X704">
            <v>1</v>
          </cell>
          <cell r="Y704">
            <v>0</v>
          </cell>
          <cell r="Z704">
            <v>0</v>
          </cell>
          <cell r="AA704">
            <v>0</v>
          </cell>
          <cell r="AB704">
            <v>0</v>
          </cell>
          <cell r="AC704">
            <v>0</v>
          </cell>
          <cell r="AD704">
            <v>0</v>
          </cell>
          <cell r="AE704" t="str">
            <v>Sistema de información implementado y disponible en la página web de Colombia Compra Eficiente. https://community.secop.gov.co/STS/Users/Login/Index?SkinName=CCE</v>
          </cell>
          <cell r="AF704">
            <v>42490.208333333299</v>
          </cell>
          <cell r="AG704">
            <v>42502.434957523103</v>
          </cell>
          <cell r="AH704" t="str">
            <v>Julio Fajardo</v>
          </cell>
          <cell r="AI704" t="str">
            <v>julio.fajardo@colombiacompra.gov.co</v>
          </cell>
          <cell r="AJ704">
            <v>0</v>
          </cell>
          <cell r="AK704">
            <v>0</v>
          </cell>
          <cell r="AL704">
            <v>0</v>
          </cell>
        </row>
        <row r="705">
          <cell r="A705">
            <v>5304</v>
          </cell>
          <cell r="B705" t="str">
            <v>Todos por un Nuevo País</v>
          </cell>
          <cell r="C705" t="str">
            <v>Buen Gobierno</v>
          </cell>
          <cell r="D705" t="str">
            <v>Optimizar la Gestión de la inversión de los recursos públicos</v>
          </cell>
          <cell r="E705" t="str">
            <v>Planeación Nacional</v>
          </cell>
          <cell r="F705" t="str">
            <v>Colombia Compra Eficiente</v>
          </cell>
          <cell r="G705" t="str">
            <v>Compra y contratación pública</v>
          </cell>
          <cell r="H705">
            <v>5304</v>
          </cell>
          <cell r="I705" t="str">
            <v>Ahorro aproximado derivado del uso de los Instrumentos de Agregación de Demanda (Millones de $)</v>
          </cell>
          <cell r="J705" t="str">
            <v>Resultado</v>
          </cell>
          <cell r="K705" t="str">
            <v>Sectorial</v>
          </cell>
          <cell r="L705" t="str">
            <v>NO</v>
          </cell>
          <cell r="M705" t="str">
            <v>NO</v>
          </cell>
          <cell r="N705" t="str">
            <v>NO</v>
          </cell>
          <cell r="O705" t="str">
            <v>SI</v>
          </cell>
          <cell r="P705" t="str">
            <v>Pesos</v>
          </cell>
          <cell r="Q705" t="str">
            <v>Trimestral</v>
          </cell>
          <cell r="R705" t="str">
            <v>Acumulado</v>
          </cell>
          <cell r="S705">
            <v>0</v>
          </cell>
          <cell r="T705">
            <v>169150000000</v>
          </cell>
          <cell r="U705">
            <v>130000000000</v>
          </cell>
          <cell r="V705">
            <v>140000000000</v>
          </cell>
          <cell r="W705">
            <v>140000000000</v>
          </cell>
          <cell r="X705">
            <v>579150000000</v>
          </cell>
          <cell r="Y705">
            <v>59356601839.57</v>
          </cell>
          <cell r="Z705">
            <v>45.66</v>
          </cell>
          <cell r="AA705">
            <v>290992648021.53998</v>
          </cell>
          <cell r="AB705">
            <v>50.25</v>
          </cell>
          <cell r="AC705">
            <v>42460.208333333299</v>
          </cell>
          <cell r="AD705">
            <v>42467.691784722199</v>
          </cell>
          <cell r="AE705" t="str">
            <v>Las Entidades Estatales del orden nacional y territorial compraron bajo los siguientes IAD:(i) productos y servicios ArcGIS, (ii) arriendo ETP, (iii) aseo y cafetería, (iv) centro de datos/nube pública, (v) centro de contacto, (vi) combustible (Bogotá), (</v>
          </cell>
          <cell r="AF705">
            <v>42490.208333333299</v>
          </cell>
          <cell r="AG705">
            <v>42502.415985335603</v>
          </cell>
          <cell r="AH705" t="str">
            <v>Julio Fajardo</v>
          </cell>
          <cell r="AI705" t="str">
            <v>julio.fajardo@colombiacompra.gov.co</v>
          </cell>
          <cell r="AJ705">
            <v>0</v>
          </cell>
          <cell r="AK705">
            <v>42551.208333333299</v>
          </cell>
          <cell r="AL705">
            <v>0</v>
          </cell>
        </row>
        <row r="706">
          <cell r="A706">
            <v>5395</v>
          </cell>
          <cell r="B706" t="str">
            <v>Todos por un Nuevo País</v>
          </cell>
          <cell r="C706" t="str">
            <v>Buen Gobierno</v>
          </cell>
          <cell r="D706" t="str">
            <v>Optimizar la Gestión de la inversión de los recursos públicos</v>
          </cell>
          <cell r="E706" t="str">
            <v>Planeación Nacional</v>
          </cell>
          <cell r="F706" t="str">
            <v>Colombia Compra Eficiente</v>
          </cell>
          <cell r="G706" t="str">
            <v>Compra y contratación pública</v>
          </cell>
          <cell r="H706">
            <v>5395</v>
          </cell>
          <cell r="I706" t="str">
            <v>Valor de transacciones en la Tienda Virtual del Estado Colombiano (TVEC)</v>
          </cell>
          <cell r="J706" t="str">
            <v>Producto</v>
          </cell>
          <cell r="K706" t="str">
            <v>Transversal</v>
          </cell>
          <cell r="L706" t="str">
            <v>NO</v>
          </cell>
          <cell r="M706" t="str">
            <v>NO</v>
          </cell>
          <cell r="N706" t="str">
            <v>NO</v>
          </cell>
          <cell r="O706" t="str">
            <v>SI</v>
          </cell>
          <cell r="P706" t="str">
            <v>Pesos</v>
          </cell>
          <cell r="Q706" t="str">
            <v>Trimestral</v>
          </cell>
          <cell r="R706" t="str">
            <v>Acumulado</v>
          </cell>
          <cell r="S706">
            <v>390258000000</v>
          </cell>
          <cell r="T706">
            <v>609742000000</v>
          </cell>
          <cell r="U706">
            <v>500000000000</v>
          </cell>
          <cell r="V706">
            <v>600000000000</v>
          </cell>
          <cell r="W706">
            <v>600000000000</v>
          </cell>
          <cell r="X706">
            <v>2309742000000</v>
          </cell>
          <cell r="Y706">
            <v>384646569131</v>
          </cell>
          <cell r="Z706">
            <v>76.930000000000007</v>
          </cell>
          <cell r="AA706">
            <v>1512070397756.49</v>
          </cell>
          <cell r="AB706">
            <v>65.47</v>
          </cell>
          <cell r="AC706">
            <v>42460.208333333299</v>
          </cell>
          <cell r="AD706">
            <v>42467.6916207986</v>
          </cell>
          <cell r="AE706" t="str">
            <v xml:space="preserve">553 órdenes de compra colocadas y cerradas por las Entidades Estatales del orden nacional y territorial. </v>
          </cell>
          <cell r="AF706">
            <v>42490.208333333299</v>
          </cell>
          <cell r="AG706">
            <v>42502.415586840303</v>
          </cell>
          <cell r="AH706" t="str">
            <v>Julio Fajardo</v>
          </cell>
          <cell r="AI706" t="str">
            <v>julio.fajardo@colombiacompra.gov.co</v>
          </cell>
          <cell r="AJ706">
            <v>0</v>
          </cell>
          <cell r="AK706">
            <v>42551.208333333299</v>
          </cell>
          <cell r="AL706">
            <v>-43</v>
          </cell>
        </row>
        <row r="707">
          <cell r="A707">
            <v>4501</v>
          </cell>
          <cell r="B707" t="str">
            <v>Todos por un Nuevo País</v>
          </cell>
          <cell r="C707" t="str">
            <v>Buen Gobierno</v>
          </cell>
          <cell r="D707" t="str">
            <v>Optimizar la Gestión de la inversión de los recursos públicos</v>
          </cell>
          <cell r="E707" t="str">
            <v>Planeación Nacional</v>
          </cell>
          <cell r="F707" t="str">
            <v>Colombia Compra Eficiente</v>
          </cell>
          <cell r="G707" t="str">
            <v>Compra y contratación pública</v>
          </cell>
          <cell r="H707">
            <v>4501</v>
          </cell>
          <cell r="I707" t="str">
            <v>Entidades estatales utilizando el SECOP ll</v>
          </cell>
          <cell r="J707" t="str">
            <v>Gestión</v>
          </cell>
          <cell r="K707" t="str">
            <v>Sectorial</v>
          </cell>
          <cell r="L707" t="str">
            <v>SI</v>
          </cell>
          <cell r="M707" t="str">
            <v>SI</v>
          </cell>
          <cell r="N707" t="str">
            <v>NO</v>
          </cell>
          <cell r="O707" t="str">
            <v>SI</v>
          </cell>
          <cell r="P707" t="str">
            <v>Entidades Estatales</v>
          </cell>
          <cell r="Q707" t="str">
            <v>Mensual</v>
          </cell>
          <cell r="R707" t="str">
            <v>Capacidad</v>
          </cell>
          <cell r="S707">
            <v>0</v>
          </cell>
          <cell r="T707">
            <v>620</v>
          </cell>
          <cell r="U707">
            <v>1426</v>
          </cell>
          <cell r="V707">
            <v>2496</v>
          </cell>
          <cell r="W707">
            <v>4076</v>
          </cell>
          <cell r="X707">
            <v>4076</v>
          </cell>
          <cell r="Y707">
            <v>177</v>
          </cell>
          <cell r="Z707">
            <v>12.412000000000001</v>
          </cell>
          <cell r="AA707">
            <v>177</v>
          </cell>
          <cell r="AB707">
            <v>4.3419999999999996</v>
          </cell>
          <cell r="AC707">
            <v>42429.208333333299</v>
          </cell>
          <cell r="AD707">
            <v>42500.719387766199</v>
          </cell>
          <cell r="AE707" t="str">
            <v>39 Entidades Estatales registradas.</v>
          </cell>
          <cell r="AF707">
            <v>42490.208333333299</v>
          </cell>
          <cell r="AG707">
            <v>42500.719540821803</v>
          </cell>
          <cell r="AH707" t="str">
            <v>Julio Fajardo</v>
          </cell>
          <cell r="AI707" t="str">
            <v>julio.fajardo@colombiacompra.gov.co</v>
          </cell>
          <cell r="AJ707">
            <v>30</v>
          </cell>
          <cell r="AK707">
            <v>42458.208333333299</v>
          </cell>
          <cell r="AL707">
            <v>18</v>
          </cell>
        </row>
        <row r="708">
          <cell r="A708">
            <v>4632</v>
          </cell>
          <cell r="B708" t="str">
            <v>Todos por un Nuevo País</v>
          </cell>
          <cell r="C708" t="str">
            <v>Buen Gobierno</v>
          </cell>
          <cell r="D708" t="str">
            <v>Optimizar la Gestión de la inversión de los recursos públicos</v>
          </cell>
          <cell r="E708" t="str">
            <v>Planeación Nacional</v>
          </cell>
          <cell r="F708" t="str">
            <v>DNP</v>
          </cell>
          <cell r="G708" t="str">
            <v>Compra y contratación pública</v>
          </cell>
          <cell r="H708">
            <v>4632</v>
          </cell>
          <cell r="I708" t="str">
            <v>Indicador para capacitaciones en Sinergia editado</v>
          </cell>
          <cell r="J708" t="str">
            <v>Producto</v>
          </cell>
          <cell r="K708" t="str">
            <v>Sectorial</v>
          </cell>
          <cell r="L708" t="str">
            <v>NO</v>
          </cell>
          <cell r="M708" t="str">
            <v>SI</v>
          </cell>
          <cell r="N708" t="str">
            <v>NO</v>
          </cell>
          <cell r="O708" t="str">
            <v>SI</v>
          </cell>
          <cell r="P708" t="str">
            <v>Personas</v>
          </cell>
          <cell r="Q708" t="str">
            <v>Anual</v>
          </cell>
          <cell r="R708" t="str">
            <v>Capacidad</v>
          </cell>
          <cell r="S708">
            <v>700</v>
          </cell>
          <cell r="T708">
            <v>0</v>
          </cell>
          <cell r="U708">
            <v>0</v>
          </cell>
          <cell r="V708">
            <v>0</v>
          </cell>
          <cell r="W708">
            <v>0</v>
          </cell>
          <cell r="X708">
            <v>1200</v>
          </cell>
          <cell r="Y708">
            <v>0</v>
          </cell>
          <cell r="Z708">
            <v>0</v>
          </cell>
          <cell r="AA708">
            <v>0</v>
          </cell>
          <cell r="AB708">
            <v>0</v>
          </cell>
          <cell r="AC708">
            <v>0</v>
          </cell>
          <cell r="AD708">
            <v>0</v>
          </cell>
          <cell r="AE708">
            <v>0</v>
          </cell>
          <cell r="AF708">
            <v>0</v>
          </cell>
          <cell r="AG708">
            <v>0</v>
          </cell>
          <cell r="AH708" t="str">
            <v>Gerente Revisión</v>
          </cell>
          <cell r="AI708" t="str">
            <v>aceballos@dnp.gov.co</v>
          </cell>
          <cell r="AJ708">
            <v>30</v>
          </cell>
          <cell r="AK708">
            <v>0</v>
          </cell>
          <cell r="AL708">
            <v>0</v>
          </cell>
        </row>
        <row r="709">
          <cell r="A709">
            <v>4543</v>
          </cell>
          <cell r="B709" t="str">
            <v>Todos por un Nuevo País</v>
          </cell>
          <cell r="C709" t="str">
            <v>Buen Gobierno</v>
          </cell>
          <cell r="D709" t="str">
            <v>Optimizar la Gestión de la inversión de los recursos públicos</v>
          </cell>
          <cell r="E709" t="str">
            <v>Planeación Nacional</v>
          </cell>
          <cell r="F709" t="str">
            <v>DNP</v>
          </cell>
          <cell r="G709" t="str">
            <v>Asignación, uso eficiente, seguimiento y evaluación de la Inversión Pública</v>
          </cell>
          <cell r="H709">
            <v>4543</v>
          </cell>
          <cell r="I709" t="str">
            <v>Sistema de información integrado de planeación y presupuestación y seguimiento de la inversión (Nación, SGP, SGR)</v>
          </cell>
          <cell r="J709" t="str">
            <v>Gestión</v>
          </cell>
          <cell r="K709" t="str">
            <v>Sectorial</v>
          </cell>
          <cell r="L709" t="str">
            <v>SI</v>
          </cell>
          <cell r="M709" t="str">
            <v>NO</v>
          </cell>
          <cell r="N709" t="str">
            <v>NO</v>
          </cell>
          <cell r="O709" t="str">
            <v>SI</v>
          </cell>
          <cell r="P709" t="str">
            <v>Porcentaje</v>
          </cell>
          <cell r="Q709" t="str">
            <v>Anual</v>
          </cell>
          <cell r="R709" t="str">
            <v>Capacidad</v>
          </cell>
          <cell r="S709">
            <v>0</v>
          </cell>
          <cell r="T709">
            <v>25</v>
          </cell>
          <cell r="U709">
            <v>50</v>
          </cell>
          <cell r="V709">
            <v>75</v>
          </cell>
          <cell r="W709">
            <v>100</v>
          </cell>
          <cell r="X709">
            <v>100</v>
          </cell>
          <cell r="Y709">
            <v>0</v>
          </cell>
          <cell r="Z709">
            <v>0</v>
          </cell>
          <cell r="AA709">
            <v>0</v>
          </cell>
          <cell r="AB709">
            <v>0</v>
          </cell>
          <cell r="AC709">
            <v>0</v>
          </cell>
          <cell r="AD709">
            <v>0</v>
          </cell>
          <cell r="AE709" t="str">
            <v>Se han cumplido con la totalidad de los comités técnicos y de seguimiento, con el fin de dar cumplimiento al cronograma de actividades y entregas de productos, lo anterior con el acompañamiento de la Consultoría SOFTMANAGEMENT S.A. la DIFP y la OI. De igu</v>
          </cell>
          <cell r="AF709">
            <v>42490.208333333299</v>
          </cell>
          <cell r="AG709">
            <v>42501.649544097199</v>
          </cell>
          <cell r="AH709" t="str">
            <v>Carolina Londoño Araque</v>
          </cell>
          <cell r="AI709" t="str">
            <v>clondono@dnp.gov.co</v>
          </cell>
          <cell r="AJ709">
            <v>0</v>
          </cell>
          <cell r="AK709">
            <v>0</v>
          </cell>
          <cell r="AL709">
            <v>0</v>
          </cell>
        </row>
        <row r="710">
          <cell r="A710">
            <v>5258</v>
          </cell>
          <cell r="B710" t="str">
            <v>Todos por un Nuevo País</v>
          </cell>
          <cell r="C710" t="str">
            <v>Buen Gobierno</v>
          </cell>
          <cell r="D710" t="str">
            <v>Promover y asegurar los intereses nacionales a traves de la política exterior y cooperación internacional</v>
          </cell>
          <cell r="E710" t="str">
            <v>Estadísticas</v>
          </cell>
          <cell r="F710" t="str">
            <v>DANE</v>
          </cell>
          <cell r="G710" t="str">
            <v>Grupos Étnicos - Estadística</v>
          </cell>
          <cell r="H710">
            <v>5258</v>
          </cell>
          <cell r="I710" t="str">
            <v>Formulario censal desarrollado con la categoría Rrom incorporada</v>
          </cell>
          <cell r="J710" t="str">
            <v>Gestión</v>
          </cell>
          <cell r="K710" t="str">
            <v>Sectorial</v>
          </cell>
          <cell r="L710" t="str">
            <v>NO</v>
          </cell>
          <cell r="M710" t="str">
            <v>NO</v>
          </cell>
          <cell r="N710" t="str">
            <v>NO</v>
          </cell>
          <cell r="O710" t="str">
            <v>SI</v>
          </cell>
          <cell r="P710" t="str">
            <v>número</v>
          </cell>
          <cell r="Q710" t="str">
            <v>Anual</v>
          </cell>
          <cell r="R710" t="str">
            <v>Acumulado</v>
          </cell>
          <cell r="S710">
            <v>0</v>
          </cell>
          <cell r="T710">
            <v>0</v>
          </cell>
          <cell r="U710">
            <v>1</v>
          </cell>
          <cell r="V710">
            <v>0</v>
          </cell>
          <cell r="W710">
            <v>0</v>
          </cell>
          <cell r="X710">
            <v>1</v>
          </cell>
          <cell r="Y710">
            <v>0</v>
          </cell>
          <cell r="Z710">
            <v>0</v>
          </cell>
          <cell r="AA710">
            <v>0</v>
          </cell>
          <cell r="AB710">
            <v>0</v>
          </cell>
          <cell r="AC710">
            <v>0</v>
          </cell>
          <cell r="AD710">
            <v>0</v>
          </cell>
          <cell r="AE710" t="str">
            <v>Dentro de la estrategia del XVIII Censo Nacional de Población y VII de Vivienda para el componente Formulario censal, para el mes de Abril se reunió el equipo temático de la Dirección de Censos y Demografía del DANE con el fin de revisar y dar respuesta a</v>
          </cell>
          <cell r="AF710">
            <v>42490.208333333299</v>
          </cell>
          <cell r="AG710">
            <v>42494.707615046304</v>
          </cell>
          <cell r="AH710" t="str">
            <v>Eduardo Efraín Freire Delgado</v>
          </cell>
          <cell r="AI710" t="str">
            <v>eefreired@dane.gov.co</v>
          </cell>
          <cell r="AJ710">
            <v>0</v>
          </cell>
          <cell r="AK710">
            <v>0</v>
          </cell>
          <cell r="AL710">
            <v>0</v>
          </cell>
        </row>
        <row r="711">
          <cell r="A711">
            <v>5396</v>
          </cell>
          <cell r="B711" t="str">
            <v>Todos por un Nuevo País</v>
          </cell>
          <cell r="C711" t="str">
            <v>Buen Gobierno</v>
          </cell>
          <cell r="D711" t="str">
            <v>Promover y asegurar los intereses nacionales a traves de la política exterior y cooperación internacional</v>
          </cell>
          <cell r="E711" t="str">
            <v>Planeación Nacional</v>
          </cell>
          <cell r="F711" t="str">
            <v>DNP</v>
          </cell>
          <cell r="G711" t="str">
            <v>Asuntos multilaterales y participación en organismos internacionales y regionales</v>
          </cell>
          <cell r="H711">
            <v>5396</v>
          </cell>
          <cell r="I711" t="str">
            <v>Comités de la OCDE a los que Colombia accede como miembro pleno - DNP</v>
          </cell>
          <cell r="J711" t="str">
            <v>Gestión</v>
          </cell>
          <cell r="K711" t="str">
            <v>Transversal</v>
          </cell>
          <cell r="L711" t="str">
            <v>NO</v>
          </cell>
          <cell r="M711" t="str">
            <v>NO</v>
          </cell>
          <cell r="N711" t="str">
            <v>NO</v>
          </cell>
          <cell r="O711" t="str">
            <v>NO</v>
          </cell>
          <cell r="P711" t="str">
            <v>Comités</v>
          </cell>
          <cell r="Q711" t="str">
            <v>Semestral</v>
          </cell>
          <cell r="R711" t="str">
            <v>Stock</v>
          </cell>
          <cell r="S711">
            <v>0</v>
          </cell>
          <cell r="T711">
            <v>2</v>
          </cell>
          <cell r="U711">
            <v>2</v>
          </cell>
          <cell r="V711">
            <v>2</v>
          </cell>
          <cell r="W711">
            <v>2</v>
          </cell>
          <cell r="X711">
            <v>2</v>
          </cell>
          <cell r="Y711">
            <v>0</v>
          </cell>
          <cell r="Z711">
            <v>0</v>
          </cell>
          <cell r="AA711">
            <v>0</v>
          </cell>
          <cell r="AB711">
            <v>0</v>
          </cell>
          <cell r="AC711">
            <v>0</v>
          </cell>
          <cell r="AD711">
            <v>0</v>
          </cell>
          <cell r="AE711">
            <v>0</v>
          </cell>
          <cell r="AF711">
            <v>0</v>
          </cell>
          <cell r="AG711">
            <v>0</v>
          </cell>
          <cell r="AH711" t="str">
            <v>Elizabeth Arciniegas</v>
          </cell>
          <cell r="AI711" t="str">
            <v>earciniegas@dnp.gov.co</v>
          </cell>
          <cell r="AJ711">
            <v>5</v>
          </cell>
          <cell r="AK711">
            <v>0</v>
          </cell>
          <cell r="AL711">
            <v>0</v>
          </cell>
        </row>
        <row r="712">
          <cell r="A712">
            <v>4325</v>
          </cell>
          <cell r="B712" t="str">
            <v>Todos por un Nuevo País</v>
          </cell>
          <cell r="C712" t="str">
            <v>Buen Gobierno</v>
          </cell>
          <cell r="D712" t="str">
            <v>Promover y asegurar los intereses nacionales a traves de la política exterior y cooperación internacional</v>
          </cell>
          <cell r="E712" t="str">
            <v>Presidencia</v>
          </cell>
          <cell r="F712" t="str">
            <v xml:space="preserve">Agencia Presidencial de Cooperación Internacional </v>
          </cell>
          <cell r="G712" t="str">
            <v>Fomento y promoción de la cooperación internacional desde el sector de Relaciones Exteriores</v>
          </cell>
          <cell r="H712">
            <v>4325</v>
          </cell>
          <cell r="I712" t="str">
            <v>Hoja de ruta de la Cooperación Internacional en Colombia</v>
          </cell>
          <cell r="J712" t="str">
            <v>Gestión</v>
          </cell>
          <cell r="K712" t="str">
            <v>Sectorial</v>
          </cell>
          <cell r="L712" t="str">
            <v>SI</v>
          </cell>
          <cell r="M712" t="str">
            <v>NO</v>
          </cell>
          <cell r="N712" t="str">
            <v>NO</v>
          </cell>
          <cell r="O712" t="str">
            <v>NO</v>
          </cell>
          <cell r="P712" t="str">
            <v>Otro (Hoja de Ruta)</v>
          </cell>
          <cell r="Q712" t="str">
            <v>Anual</v>
          </cell>
          <cell r="R712" t="str">
            <v>Acumulado</v>
          </cell>
          <cell r="S712">
            <v>0</v>
          </cell>
          <cell r="T712">
            <v>1</v>
          </cell>
          <cell r="U712">
            <v>0</v>
          </cell>
          <cell r="V712">
            <v>0</v>
          </cell>
          <cell r="W712">
            <v>0</v>
          </cell>
          <cell r="X712">
            <v>1</v>
          </cell>
          <cell r="Y712">
            <v>0</v>
          </cell>
          <cell r="Z712">
            <v>0</v>
          </cell>
          <cell r="AA712">
            <v>0</v>
          </cell>
          <cell r="AB712">
            <v>0</v>
          </cell>
          <cell r="AC712">
            <v>0</v>
          </cell>
          <cell r="AD712">
            <v>0</v>
          </cell>
          <cell r="AE712">
            <v>0</v>
          </cell>
          <cell r="AF712">
            <v>0</v>
          </cell>
          <cell r="AG712">
            <v>0</v>
          </cell>
          <cell r="AH712" t="str">
            <v>Jorge Iván Escalante Castellanos</v>
          </cell>
          <cell r="AI712" t="str">
            <v>jorgeescalante@apccolombia.gov.co</v>
          </cell>
          <cell r="AJ712">
            <v>10</v>
          </cell>
          <cell r="AK712">
            <v>0</v>
          </cell>
          <cell r="AL712">
            <v>0</v>
          </cell>
        </row>
        <row r="713">
          <cell r="A713">
            <v>5205</v>
          </cell>
          <cell r="B713" t="str">
            <v>Todos por un Nuevo País</v>
          </cell>
          <cell r="C713" t="str">
            <v>Buen Gobierno</v>
          </cell>
          <cell r="D713" t="str">
            <v>Promover y asegurar los intereses nacionales a traves de la política exterior y cooperación internacional</v>
          </cell>
          <cell r="E713" t="str">
            <v>Relaciones Exteriores</v>
          </cell>
          <cell r="F713" t="str">
            <v>MINRELACIONES</v>
          </cell>
          <cell r="G713" t="str">
            <v>Fomento y promoción de la cooperación internacional desde el sector de Relaciones Exteriores</v>
          </cell>
          <cell r="H713">
            <v>5205</v>
          </cell>
          <cell r="I713" t="str">
            <v>Estudiantes colombianos beneficiados por el programa de becas "plataforma de movilidad estudiantil y acádemica de la Alianza del Pacifico"</v>
          </cell>
          <cell r="J713" t="str">
            <v>Producto</v>
          </cell>
          <cell r="K713" t="str">
            <v>Sectorial</v>
          </cell>
          <cell r="L713" t="str">
            <v>NO</v>
          </cell>
          <cell r="M713" t="str">
            <v>NO</v>
          </cell>
          <cell r="N713" t="str">
            <v>NO</v>
          </cell>
          <cell r="O713" t="str">
            <v>NO</v>
          </cell>
          <cell r="P713" t="str">
            <v>Número de estudiantes colombianos</v>
          </cell>
          <cell r="Q713" t="str">
            <v>Semestral</v>
          </cell>
          <cell r="R713" t="str">
            <v>Capacidad</v>
          </cell>
          <cell r="S713">
            <v>175</v>
          </cell>
          <cell r="T713">
            <v>275</v>
          </cell>
          <cell r="U713">
            <v>375</v>
          </cell>
          <cell r="V713">
            <v>475</v>
          </cell>
          <cell r="W713">
            <v>575</v>
          </cell>
          <cell r="X713">
            <v>575</v>
          </cell>
          <cell r="Y713">
            <v>0</v>
          </cell>
          <cell r="Z713">
            <v>0</v>
          </cell>
          <cell r="AA713">
            <v>0</v>
          </cell>
          <cell r="AB713">
            <v>0</v>
          </cell>
          <cell r="AC713">
            <v>0</v>
          </cell>
          <cell r="AD713">
            <v>0</v>
          </cell>
          <cell r="AE713" t="str">
            <v>En abril no fueron beneficiados estudiantes colombianos por el programa de becas plataforma de movilidad estudiantil y académica de la alianza del pacifico.</v>
          </cell>
          <cell r="AF713">
            <v>42490.208333333299</v>
          </cell>
          <cell r="AG713">
            <v>42501.670055520801</v>
          </cell>
          <cell r="AH713" t="str">
            <v>Luis Armando Soto</v>
          </cell>
          <cell r="AI713" t="str">
            <v>luis.soto@cancilleria.gov.co</v>
          </cell>
          <cell r="AJ713">
            <v>15</v>
          </cell>
          <cell r="AK713">
            <v>0</v>
          </cell>
          <cell r="AL713">
            <v>0</v>
          </cell>
        </row>
        <row r="714">
          <cell r="A714">
            <v>5213</v>
          </cell>
          <cell r="B714" t="str">
            <v>Todos por un Nuevo País</v>
          </cell>
          <cell r="C714" t="str">
            <v>Buen Gobierno</v>
          </cell>
          <cell r="D714" t="str">
            <v>Promover y asegurar los intereses nacionales a traves de la política exterior y cooperación internacional</v>
          </cell>
          <cell r="E714" t="str">
            <v>Relaciones Exteriores</v>
          </cell>
          <cell r="F714" t="str">
            <v>MINRELACIONES</v>
          </cell>
          <cell r="G714" t="str">
            <v>Fomento y promoción de la cooperación internacional desde el sector de Relaciones Exteriores</v>
          </cell>
          <cell r="H714">
            <v>5213</v>
          </cell>
          <cell r="I714" t="str">
            <v>Iniciativas, convenios y proyectos con la comunidad internacional que contribuyen con la construcción de paz</v>
          </cell>
          <cell r="J714" t="str">
            <v>Gestión</v>
          </cell>
          <cell r="K714" t="str">
            <v>Sectorial</v>
          </cell>
          <cell r="L714" t="str">
            <v>NO</v>
          </cell>
          <cell r="M714" t="str">
            <v>NO</v>
          </cell>
          <cell r="N714" t="str">
            <v>NO</v>
          </cell>
          <cell r="O714" t="str">
            <v>SI</v>
          </cell>
          <cell r="P714" t="str">
            <v>Número de Iniciativas, convenios y proyectos</v>
          </cell>
          <cell r="Q714" t="str">
            <v>Semestral</v>
          </cell>
          <cell r="R714" t="str">
            <v>Capacidad</v>
          </cell>
          <cell r="S714">
            <v>213</v>
          </cell>
          <cell r="T714">
            <v>248</v>
          </cell>
          <cell r="U714">
            <v>330</v>
          </cell>
          <cell r="V714">
            <v>373</v>
          </cell>
          <cell r="W714">
            <v>383</v>
          </cell>
          <cell r="X714">
            <v>383</v>
          </cell>
          <cell r="Y714">
            <v>0</v>
          </cell>
          <cell r="Z714">
            <v>0</v>
          </cell>
          <cell r="AA714">
            <v>0</v>
          </cell>
          <cell r="AB714">
            <v>0</v>
          </cell>
          <cell r="AC714">
            <v>0</v>
          </cell>
          <cell r="AD714">
            <v>0</v>
          </cell>
          <cell r="AE714" t="str">
            <v>-En Asistencia Oficial al Desarrollo, se adelantaron gestiones con: Alemania, Eslovenia, Estados Unidos, Corea, Francia, Suecia y la Unión Europea (ver archivo adjunto). - Actualmente el Fondo multidonante de las Naciones Unidas para el posconflicto, está</v>
          </cell>
          <cell r="AF714">
            <v>42490.208333333299</v>
          </cell>
          <cell r="AG714">
            <v>42501.670469213001</v>
          </cell>
          <cell r="AH714" t="str">
            <v>María Andrea Albán Durán</v>
          </cell>
          <cell r="AI714" t="str">
            <v>MariaAndrea.Alban@cancilleria.gov.co</v>
          </cell>
          <cell r="AJ714">
            <v>44</v>
          </cell>
          <cell r="AK714">
            <v>0</v>
          </cell>
          <cell r="AL714">
            <v>0</v>
          </cell>
        </row>
        <row r="715">
          <cell r="A715">
            <v>5215</v>
          </cell>
          <cell r="B715" t="str">
            <v>Todos por un Nuevo País</v>
          </cell>
          <cell r="C715" t="str">
            <v>Buen Gobierno</v>
          </cell>
          <cell r="D715" t="str">
            <v>Promover y asegurar los intereses nacionales a traves de la política exterior y cooperación internacional</v>
          </cell>
          <cell r="E715" t="str">
            <v>Relaciones Exteriores</v>
          </cell>
          <cell r="F715" t="str">
            <v>MINRELACIONES</v>
          </cell>
          <cell r="G715" t="str">
            <v>Fomento y promoción de la cooperación internacional desde el sector de Relaciones Exteriores</v>
          </cell>
          <cell r="H715">
            <v>5215</v>
          </cell>
          <cell r="I715" t="str">
            <v>Establecer e implementar mecanismos binacionales de integración fronteriza.</v>
          </cell>
          <cell r="J715" t="str">
            <v>Producto</v>
          </cell>
          <cell r="K715" t="str">
            <v>Sectorial</v>
          </cell>
          <cell r="L715" t="str">
            <v>NO</v>
          </cell>
          <cell r="M715" t="str">
            <v>NO</v>
          </cell>
          <cell r="N715" t="str">
            <v>NO</v>
          </cell>
          <cell r="O715" t="str">
            <v>SI</v>
          </cell>
          <cell r="P715" t="str">
            <v>Número de Mecanismos Binacionales</v>
          </cell>
          <cell r="Q715" t="str">
            <v>Anual</v>
          </cell>
          <cell r="R715" t="str">
            <v>Stock</v>
          </cell>
          <cell r="S715">
            <v>2</v>
          </cell>
          <cell r="T715">
            <v>3</v>
          </cell>
          <cell r="U715">
            <v>4</v>
          </cell>
          <cell r="V715">
            <v>4</v>
          </cell>
          <cell r="W715">
            <v>4</v>
          </cell>
          <cell r="X715">
            <v>4</v>
          </cell>
          <cell r="Y715">
            <v>0</v>
          </cell>
          <cell r="Z715">
            <v>0</v>
          </cell>
          <cell r="AA715">
            <v>0</v>
          </cell>
          <cell r="AB715">
            <v>0</v>
          </cell>
          <cell r="AC715">
            <v>0</v>
          </cell>
          <cell r="AD715">
            <v>0</v>
          </cell>
          <cell r="AE715" t="str">
            <v>En Abril se avanzó en la implementación de los mecanismos binacionales ya establecidos en años anteriores con Perú y Ecuador. En el transcurso del año se avanzará con la creación de un nuevo mecanismo que permita fomentar la integración con los países vec</v>
          </cell>
          <cell r="AF715">
            <v>42490.208333333299</v>
          </cell>
          <cell r="AG715">
            <v>42501.436116435201</v>
          </cell>
          <cell r="AH715" t="str">
            <v>Jorge Humberto Guzmán González</v>
          </cell>
          <cell r="AI715" t="str">
            <v>jorge.guzman@cancilleria.gov.co</v>
          </cell>
          <cell r="AJ715">
            <v>5</v>
          </cell>
          <cell r="AK715">
            <v>0</v>
          </cell>
          <cell r="AL715">
            <v>0</v>
          </cell>
        </row>
        <row r="716">
          <cell r="A716">
            <v>4320</v>
          </cell>
          <cell r="B716" t="str">
            <v>Todos por un Nuevo País</v>
          </cell>
          <cell r="C716" t="str">
            <v>Buen Gobierno</v>
          </cell>
          <cell r="D716" t="str">
            <v>Promover y asegurar los intereses nacionales a traves de la política exterior y cooperación internacional</v>
          </cell>
          <cell r="E716" t="str">
            <v>Relaciones Exteriores</v>
          </cell>
          <cell r="F716" t="str">
            <v>MINRELACIONES</v>
          </cell>
          <cell r="G716" t="str">
            <v>Fomento y promoción de la cooperación internacional desde el sector de Relaciones Exteriores</v>
          </cell>
          <cell r="H716">
            <v>4320</v>
          </cell>
          <cell r="I716" t="str">
            <v>Instrumentos, programas y proyectos de cooperación internacional negociados</v>
          </cell>
          <cell r="J716" t="str">
            <v>Gestión</v>
          </cell>
          <cell r="K716" t="str">
            <v>Sectorial</v>
          </cell>
          <cell r="L716" t="str">
            <v>SI</v>
          </cell>
          <cell r="M716" t="str">
            <v>NO</v>
          </cell>
          <cell r="N716" t="str">
            <v>NO</v>
          </cell>
          <cell r="O716" t="str">
            <v>SI</v>
          </cell>
          <cell r="P716" t="str">
            <v>Otro (Número de Instrumentos, programas y proyectos)</v>
          </cell>
          <cell r="Q716" t="str">
            <v>Semestral</v>
          </cell>
          <cell r="R716" t="str">
            <v>Acumulado</v>
          </cell>
          <cell r="S716">
            <v>74</v>
          </cell>
          <cell r="T716">
            <v>32</v>
          </cell>
          <cell r="U716">
            <v>18</v>
          </cell>
          <cell r="V716">
            <v>13</v>
          </cell>
          <cell r="W716">
            <v>11</v>
          </cell>
          <cell r="X716">
            <v>74</v>
          </cell>
          <cell r="Y716">
            <v>0</v>
          </cell>
          <cell r="Z716">
            <v>0</v>
          </cell>
          <cell r="AA716">
            <v>0</v>
          </cell>
          <cell r="AB716">
            <v>0</v>
          </cell>
          <cell r="AC716">
            <v>0</v>
          </cell>
          <cell r="AD716">
            <v>0</v>
          </cell>
          <cell r="AE716" t="str">
            <v>-En relación con los programas bilaterales de cooperación sur-sur, no se reporta avance cuantitativo, por cuanto se está adelantando la coordinación y negociación para la celebración de la VII Comisión Mixta de Cooperación Técnica y Científica con Costa R</v>
          </cell>
          <cell r="AF716">
            <v>42490.208333333299</v>
          </cell>
          <cell r="AG716">
            <v>42501.673976469901</v>
          </cell>
          <cell r="AH716" t="str">
            <v>María Andrea Albán Durán</v>
          </cell>
          <cell r="AI716" t="str">
            <v>MariaAndrea.Alban@cancilleria.gov.co</v>
          </cell>
          <cell r="AJ716">
            <v>5</v>
          </cell>
          <cell r="AK716">
            <v>0</v>
          </cell>
          <cell r="AL716">
            <v>0</v>
          </cell>
        </row>
        <row r="717">
          <cell r="A717">
            <v>4321</v>
          </cell>
          <cell r="B717" t="str">
            <v>Todos por un Nuevo País</v>
          </cell>
          <cell r="C717" t="str">
            <v>Buen Gobierno</v>
          </cell>
          <cell r="D717" t="str">
            <v>Promover y asegurar los intereses nacionales a traves de la política exterior y cooperación internacional</v>
          </cell>
          <cell r="E717" t="str">
            <v>Relaciones Exteriores</v>
          </cell>
          <cell r="F717" t="str">
            <v>MINRELACIONES</v>
          </cell>
          <cell r="G717" t="str">
            <v>Fomento y promoción de la cooperación internacional desde el sector de Relaciones Exteriores</v>
          </cell>
          <cell r="H717">
            <v>4321</v>
          </cell>
          <cell r="I717" t="str">
            <v>Instrumentos de cooperación bilateral diseñados</v>
          </cell>
          <cell r="J717" t="str">
            <v>Producto</v>
          </cell>
          <cell r="K717" t="str">
            <v>Sectorial</v>
          </cell>
          <cell r="L717" t="str">
            <v>SI</v>
          </cell>
          <cell r="M717" t="str">
            <v>NO</v>
          </cell>
          <cell r="N717" t="str">
            <v>NO</v>
          </cell>
          <cell r="O717" t="str">
            <v>SI</v>
          </cell>
          <cell r="P717" t="str">
            <v>Otro (Número de Instrumentos, programas y proyectos)</v>
          </cell>
          <cell r="Q717" t="str">
            <v>Semestral</v>
          </cell>
          <cell r="R717" t="str">
            <v>Acumulado</v>
          </cell>
          <cell r="S717">
            <v>28</v>
          </cell>
          <cell r="T717">
            <v>13</v>
          </cell>
          <cell r="U717">
            <v>9</v>
          </cell>
          <cell r="V717">
            <v>5</v>
          </cell>
          <cell r="W717">
            <v>4</v>
          </cell>
          <cell r="X717">
            <v>31</v>
          </cell>
          <cell r="Y717">
            <v>0</v>
          </cell>
          <cell r="Z717">
            <v>0</v>
          </cell>
          <cell r="AA717">
            <v>0</v>
          </cell>
          <cell r="AB717">
            <v>0</v>
          </cell>
          <cell r="AC717">
            <v>0</v>
          </cell>
          <cell r="AD717">
            <v>0</v>
          </cell>
          <cell r="AE717" t="str">
            <v>El 18 de abril, APC remitió para concepto jurídico del MRE el Convenio de Financiación del Proyecto FORPAZ, que tiene un monto de € 11 millones. APC también remitió para concepto jurídico el Convenio de Financiación del proyecto de Competitividad Regional</v>
          </cell>
          <cell r="AF717">
            <v>42490.208333333299</v>
          </cell>
          <cell r="AG717">
            <v>42501.673365393501</v>
          </cell>
          <cell r="AH717" t="str">
            <v>María Andrea Albán Durán</v>
          </cell>
          <cell r="AI717" t="str">
            <v>MariaAndrea.Alban@cancilleria.gov.co</v>
          </cell>
          <cell r="AJ717">
            <v>5</v>
          </cell>
          <cell r="AK717">
            <v>0</v>
          </cell>
          <cell r="AL717">
            <v>0</v>
          </cell>
        </row>
        <row r="718">
          <cell r="A718">
            <v>4322</v>
          </cell>
          <cell r="B718" t="str">
            <v>Todos por un Nuevo País</v>
          </cell>
          <cell r="C718" t="str">
            <v>Buen Gobierno</v>
          </cell>
          <cell r="D718" t="str">
            <v>Promover y asegurar los intereses nacionales a traves de la política exterior y cooperación internacional</v>
          </cell>
          <cell r="E718" t="str">
            <v>Relaciones Exteriores</v>
          </cell>
          <cell r="F718" t="str">
            <v>MINRELACIONES</v>
          </cell>
          <cell r="G718" t="str">
            <v>Fomento y promoción de la cooperación internacional desde el sector de Relaciones Exteriores</v>
          </cell>
          <cell r="H718">
            <v>4322</v>
          </cell>
          <cell r="I718" t="str">
            <v>Instrumentos de cooperación multilateral diseñados</v>
          </cell>
          <cell r="J718" t="str">
            <v>Gestión</v>
          </cell>
          <cell r="K718" t="str">
            <v>Sectorial</v>
          </cell>
          <cell r="L718" t="str">
            <v>SI</v>
          </cell>
          <cell r="M718" t="str">
            <v>NO</v>
          </cell>
          <cell r="N718" t="str">
            <v>NO</v>
          </cell>
          <cell r="O718" t="str">
            <v>NO</v>
          </cell>
          <cell r="P718" t="str">
            <v>Otro (Número de Instrumentos, programas y proyectos)</v>
          </cell>
          <cell r="Q718" t="str">
            <v>Semestral</v>
          </cell>
          <cell r="R718" t="str">
            <v>Acumulado</v>
          </cell>
          <cell r="S718">
            <v>11</v>
          </cell>
          <cell r="T718">
            <v>12</v>
          </cell>
          <cell r="U718">
            <v>0</v>
          </cell>
          <cell r="V718">
            <v>0</v>
          </cell>
          <cell r="W718">
            <v>0</v>
          </cell>
          <cell r="X718">
            <v>12</v>
          </cell>
          <cell r="Y718">
            <v>0</v>
          </cell>
          <cell r="Z718">
            <v>0</v>
          </cell>
          <cell r="AA718">
            <v>0</v>
          </cell>
          <cell r="AB718">
            <v>0</v>
          </cell>
          <cell r="AC718">
            <v>0</v>
          </cell>
          <cell r="AD718">
            <v>0</v>
          </cell>
          <cell r="AE718" t="str">
            <v>- Meta del cuatrienio cumplida con los 12 instrumentos de cooperación multilateral suscritos durante el año 2015, dentro de los cuales se encuentran el UNDAF, la OPSR y los marcos de cooperación con las siguientes Agencias de Naciones Unidas: FAO, ONU-Muj</v>
          </cell>
          <cell r="AF718">
            <v>42400.208333333299</v>
          </cell>
          <cell r="AG718">
            <v>42409.3963491088</v>
          </cell>
          <cell r="AH718" t="str">
            <v>María Andrea Albán Durán</v>
          </cell>
          <cell r="AI718" t="str">
            <v>MariaAndrea.Alban@cancilleria.gov.co</v>
          </cell>
          <cell r="AJ718">
            <v>5</v>
          </cell>
          <cell r="AK718">
            <v>0</v>
          </cell>
          <cell r="AL718">
            <v>0</v>
          </cell>
        </row>
        <row r="719">
          <cell r="A719">
            <v>4323</v>
          </cell>
          <cell r="B719" t="str">
            <v>Todos por un Nuevo País</v>
          </cell>
          <cell r="C719" t="str">
            <v>Buen Gobierno</v>
          </cell>
          <cell r="D719" t="str">
            <v>Promover y asegurar los intereses nacionales a traves de la política exterior y cooperación internacional</v>
          </cell>
          <cell r="E719" t="str">
            <v>Relaciones Exteriores</v>
          </cell>
          <cell r="F719" t="str">
            <v>MINRELACIONES</v>
          </cell>
          <cell r="G719" t="str">
            <v>Fomento y promoción de la cooperación internacional desde el sector de Relaciones Exteriores</v>
          </cell>
          <cell r="H719">
            <v>4323</v>
          </cell>
          <cell r="I719" t="str">
            <v>Programas bilaterales de cooperación Sur-Sur, en operación.</v>
          </cell>
          <cell r="J719" t="str">
            <v>Gestión</v>
          </cell>
          <cell r="K719" t="str">
            <v>Sectorial</v>
          </cell>
          <cell r="L719" t="str">
            <v>SI</v>
          </cell>
          <cell r="M719" t="str">
            <v>NO</v>
          </cell>
          <cell r="N719" t="str">
            <v>NO</v>
          </cell>
          <cell r="O719" t="str">
            <v>SI</v>
          </cell>
          <cell r="P719" t="str">
            <v>Otro (Número de Instrumentos, programas y proyectos)</v>
          </cell>
          <cell r="Q719" t="str">
            <v>Anual</v>
          </cell>
          <cell r="R719" t="str">
            <v>Acumulado</v>
          </cell>
          <cell r="S719">
            <v>31</v>
          </cell>
          <cell r="T719">
            <v>6</v>
          </cell>
          <cell r="U719">
            <v>8</v>
          </cell>
          <cell r="V719">
            <v>7</v>
          </cell>
          <cell r="W719">
            <v>6</v>
          </cell>
          <cell r="X719">
            <v>27</v>
          </cell>
          <cell r="Y719">
            <v>0</v>
          </cell>
          <cell r="Z719">
            <v>0</v>
          </cell>
          <cell r="AA719">
            <v>0</v>
          </cell>
          <cell r="AB719">
            <v>0</v>
          </cell>
          <cell r="AC719">
            <v>0</v>
          </cell>
          <cell r="AD719">
            <v>0</v>
          </cell>
          <cell r="AE719" t="str">
            <v>Durante el mes de abril de 2016 no se reportan avance cuantitativo, por cuanto se están adelantando la coordinación y negociación para la celebración de la VII Comisión Mixta de Cooperación Técnica y Científica con Costa Rica en el mes de mayo de 2016.</v>
          </cell>
          <cell r="AF719">
            <v>42490.208333333299</v>
          </cell>
          <cell r="AG719">
            <v>42501.673572569402</v>
          </cell>
          <cell r="AH719" t="str">
            <v>María Andrea Albán Durán</v>
          </cell>
          <cell r="AI719" t="str">
            <v>MariaAndrea.Alban@cancilleria.gov.co</v>
          </cell>
          <cell r="AJ719">
            <v>5</v>
          </cell>
          <cell r="AK719">
            <v>0</v>
          </cell>
          <cell r="AL719">
            <v>0</v>
          </cell>
        </row>
        <row r="720">
          <cell r="A720">
            <v>4324</v>
          </cell>
          <cell r="B720" t="str">
            <v>Todos por un Nuevo País</v>
          </cell>
          <cell r="C720" t="str">
            <v>Buen Gobierno</v>
          </cell>
          <cell r="D720" t="str">
            <v>Promover y asegurar los intereses nacionales a traves de la política exterior y cooperación internacional</v>
          </cell>
          <cell r="E720" t="str">
            <v>Relaciones Exteriores</v>
          </cell>
          <cell r="F720" t="str">
            <v>MINRELACIONES</v>
          </cell>
          <cell r="G720" t="str">
            <v>Fomento y promoción de la cooperación internacional desde el sector de Relaciones Exteriores</v>
          </cell>
          <cell r="H720">
            <v>4324</v>
          </cell>
          <cell r="I720" t="str">
            <v>Estrategias regionales de cooperación Sur-Sur, en operación</v>
          </cell>
          <cell r="J720" t="str">
            <v>Producto</v>
          </cell>
          <cell r="K720" t="str">
            <v>Sectorial</v>
          </cell>
          <cell r="L720" t="str">
            <v>SI</v>
          </cell>
          <cell r="M720" t="str">
            <v>NO</v>
          </cell>
          <cell r="N720" t="str">
            <v>NO</v>
          </cell>
          <cell r="O720" t="str">
            <v>SI</v>
          </cell>
          <cell r="P720" t="str">
            <v>Otro (Número de proyectos)</v>
          </cell>
          <cell r="Q720" t="str">
            <v>Anual</v>
          </cell>
          <cell r="R720" t="str">
            <v>Acumulado</v>
          </cell>
          <cell r="S720">
            <v>0</v>
          </cell>
          <cell r="T720">
            <v>1</v>
          </cell>
          <cell r="U720">
            <v>1</v>
          </cell>
          <cell r="V720">
            <v>1</v>
          </cell>
          <cell r="W720">
            <v>1</v>
          </cell>
          <cell r="X720">
            <v>4</v>
          </cell>
          <cell r="Y720">
            <v>0</v>
          </cell>
          <cell r="Z720">
            <v>0</v>
          </cell>
          <cell r="AA720">
            <v>0</v>
          </cell>
          <cell r="AB720">
            <v>0</v>
          </cell>
          <cell r="AC720">
            <v>0</v>
          </cell>
          <cell r="AD720">
            <v>0</v>
          </cell>
          <cell r="AE720" t="str">
            <v>En el marco de la Estrategia de Cooperación con el Sudeste Asiático, se inició la coordinación para la puesta en marcha del intercambio de experiencias y buenas prácticas en turismo de naturaleza y salud con Indonesia y Filipinas, la primera actividad ten</v>
          </cell>
          <cell r="AF720">
            <v>42490.208333333299</v>
          </cell>
          <cell r="AG720">
            <v>42501.670767442098</v>
          </cell>
          <cell r="AH720" t="str">
            <v>María Andrea Albán Durán</v>
          </cell>
          <cell r="AI720" t="str">
            <v>MariaAndrea.Alban@cancilleria.gov.co</v>
          </cell>
          <cell r="AJ720">
            <v>5</v>
          </cell>
          <cell r="AK720">
            <v>0</v>
          </cell>
          <cell r="AL720">
            <v>0</v>
          </cell>
        </row>
        <row r="721">
          <cell r="A721">
            <v>4314</v>
          </cell>
          <cell r="B721" t="str">
            <v>Todos por un Nuevo País</v>
          </cell>
          <cell r="C721" t="str">
            <v>Buen Gobierno</v>
          </cell>
          <cell r="D721" t="str">
            <v>Promover y asegurar los intereses nacionales a traves de la política exterior y cooperación internacional</v>
          </cell>
          <cell r="E721" t="str">
            <v>Relaciones Exteriores</v>
          </cell>
          <cell r="F721" t="str">
            <v>MINRELACIONES</v>
          </cell>
          <cell r="G721" t="str">
            <v>Asuntos multilaterales y participación en organismos internacionales y regionales</v>
          </cell>
          <cell r="H721">
            <v>4314</v>
          </cell>
          <cell r="I721" t="str">
            <v>Actividades culturales, académicas y deportivas de promoción de Colombia en el exterior</v>
          </cell>
          <cell r="J721" t="str">
            <v>Producto</v>
          </cell>
          <cell r="K721" t="str">
            <v>Sectorial</v>
          </cell>
          <cell r="L721" t="str">
            <v>SI</v>
          </cell>
          <cell r="M721" t="str">
            <v>NO</v>
          </cell>
          <cell r="N721" t="str">
            <v>NO</v>
          </cell>
          <cell r="O721" t="str">
            <v>SI</v>
          </cell>
          <cell r="P721" t="str">
            <v>Otro (Actividades)</v>
          </cell>
          <cell r="Q721" t="str">
            <v>Trimestral</v>
          </cell>
          <cell r="R721" t="str">
            <v>Acumulado</v>
          </cell>
          <cell r="S721">
            <v>1098</v>
          </cell>
          <cell r="T721">
            <v>179</v>
          </cell>
          <cell r="U721">
            <v>235</v>
          </cell>
          <cell r="V721">
            <v>247</v>
          </cell>
          <cell r="W721">
            <v>257</v>
          </cell>
          <cell r="X721">
            <v>918</v>
          </cell>
          <cell r="Y721">
            <v>21</v>
          </cell>
          <cell r="Z721">
            <v>8.94</v>
          </cell>
          <cell r="AA721">
            <v>220</v>
          </cell>
          <cell r="AB721">
            <v>23.97</v>
          </cell>
          <cell r="AC721">
            <v>42460.208333333299</v>
          </cell>
          <cell r="AD721">
            <v>42468.696443634297</v>
          </cell>
          <cell r="AE721" t="str">
            <v>Durante el mes de abril se avanzó en la preparación de las actividades culturales, académicas y deportivas, así como la logística necesaria para el envío de exposiciones, material promocional y de actividades que los implementan programados de mayo en ade</v>
          </cell>
          <cell r="AF721">
            <v>42490.208333333299</v>
          </cell>
          <cell r="AG721">
            <v>42501.666392361098</v>
          </cell>
          <cell r="AH721" t="str">
            <v>Luis Armando Soto</v>
          </cell>
          <cell r="AI721" t="str">
            <v>luis.soto@cancilleria.gov.co</v>
          </cell>
          <cell r="AJ721">
            <v>5</v>
          </cell>
          <cell r="AK721">
            <v>42551.208333333299</v>
          </cell>
          <cell r="AL721">
            <v>-48</v>
          </cell>
        </row>
        <row r="722">
          <cell r="A722">
            <v>4315</v>
          </cell>
          <cell r="B722" t="str">
            <v>Todos por un Nuevo País</v>
          </cell>
          <cell r="C722" t="str">
            <v>Buen Gobierno</v>
          </cell>
          <cell r="D722" t="str">
            <v>Promover y asegurar los intereses nacionales a traves de la política exterior y cooperación internacional</v>
          </cell>
          <cell r="E722" t="str">
            <v>Relaciones Exteriores</v>
          </cell>
          <cell r="F722" t="str">
            <v>MINRELACIONES</v>
          </cell>
          <cell r="G722" t="str">
            <v>Asuntos multilaterales y participación en organismos internacionales y regionales</v>
          </cell>
          <cell r="H722">
            <v>4315</v>
          </cell>
          <cell r="I722" t="str">
            <v>Participación en foros regionales y multilaterales para la promoción y defensa de intereses nacionales</v>
          </cell>
          <cell r="J722" t="str">
            <v>Producto</v>
          </cell>
          <cell r="K722" t="str">
            <v>Sectorial</v>
          </cell>
          <cell r="L722" t="str">
            <v>SI</v>
          </cell>
          <cell r="M722" t="str">
            <v>NO</v>
          </cell>
          <cell r="N722" t="str">
            <v>NO</v>
          </cell>
          <cell r="O722" t="str">
            <v>SI</v>
          </cell>
          <cell r="P722" t="str">
            <v>Otro (Acciones)</v>
          </cell>
          <cell r="Q722" t="str">
            <v>Trimestral</v>
          </cell>
          <cell r="R722" t="str">
            <v>Acumulado</v>
          </cell>
          <cell r="S722">
            <v>63</v>
          </cell>
          <cell r="T722">
            <v>39</v>
          </cell>
          <cell r="U722">
            <v>40</v>
          </cell>
          <cell r="V722">
            <v>37</v>
          </cell>
          <cell r="W722">
            <v>39</v>
          </cell>
          <cell r="X722">
            <v>155</v>
          </cell>
          <cell r="Y722">
            <v>8</v>
          </cell>
          <cell r="Z722">
            <v>20</v>
          </cell>
          <cell r="AA722">
            <v>47</v>
          </cell>
          <cell r="AB722">
            <v>30.32</v>
          </cell>
          <cell r="AC722">
            <v>42460.208333333299</v>
          </cell>
          <cell r="AD722">
            <v>42468.428767824102</v>
          </cell>
          <cell r="AE722" t="str">
            <v>Se adelantaron las siguientes acciones: preparación de insumos para la realización de dos (2) intervenciones, en el marco del 157° periodo de sesiones de la Comisión Interamericana de Derechos Humanos, X Reunión de Ministros de Relaciones Exteriores de la</v>
          </cell>
          <cell r="AF722">
            <v>42490.208333333299</v>
          </cell>
          <cell r="AG722">
            <v>42501.4781679398</v>
          </cell>
          <cell r="AH722" t="str">
            <v>Francisco Javier Echeverri Lara</v>
          </cell>
          <cell r="AI722" t="str">
            <v>francisco.echeverri@cancillaria.gov.co</v>
          </cell>
          <cell r="AJ722">
            <v>5</v>
          </cell>
          <cell r="AK722">
            <v>42551.208333333299</v>
          </cell>
          <cell r="AL722">
            <v>-48</v>
          </cell>
        </row>
        <row r="723">
          <cell r="A723">
            <v>5204</v>
          </cell>
          <cell r="B723" t="str">
            <v>Todos por un Nuevo País</v>
          </cell>
          <cell r="C723" t="str">
            <v>Buen Gobierno</v>
          </cell>
          <cell r="D723" t="str">
            <v>Promover y asegurar los intereses nacionales a traves de la política exterior y cooperación internacional</v>
          </cell>
          <cell r="E723" t="str">
            <v>Relaciones Exteriores</v>
          </cell>
          <cell r="F723" t="str">
            <v>MINRELACIONES</v>
          </cell>
          <cell r="G723" t="str">
            <v>Asuntos multilaterales y participación en organismos internacionales y regionales</v>
          </cell>
          <cell r="H723">
            <v>5204</v>
          </cell>
          <cell r="I723" t="str">
            <v>Niños, niñas y adolescentes beneficiados por la iniciativa de diplomacia deportiva y cultural.</v>
          </cell>
          <cell r="J723" t="str">
            <v>Producto</v>
          </cell>
          <cell r="K723" t="str">
            <v>Sectorial</v>
          </cell>
          <cell r="L723" t="str">
            <v>NO</v>
          </cell>
          <cell r="M723" t="str">
            <v>NO</v>
          </cell>
          <cell r="N723" t="str">
            <v>NO</v>
          </cell>
          <cell r="O723" t="str">
            <v>NO</v>
          </cell>
          <cell r="P723" t="str">
            <v>Número de niños, niñas y adolescentes</v>
          </cell>
          <cell r="Q723" t="str">
            <v>Trimestral</v>
          </cell>
          <cell r="R723" t="str">
            <v>Flujo</v>
          </cell>
          <cell r="S723">
            <v>816</v>
          </cell>
          <cell r="T723">
            <v>1041</v>
          </cell>
          <cell r="U723">
            <v>1266</v>
          </cell>
          <cell r="V723">
            <v>1491</v>
          </cell>
          <cell r="W723">
            <v>1658</v>
          </cell>
          <cell r="X723">
            <v>1658</v>
          </cell>
          <cell r="Y723">
            <v>1084</v>
          </cell>
          <cell r="Z723">
            <v>85.623999999999995</v>
          </cell>
          <cell r="AA723">
            <v>1059</v>
          </cell>
          <cell r="AB723">
            <v>63.872</v>
          </cell>
          <cell r="AC723">
            <v>42460.208333333299</v>
          </cell>
          <cell r="AD723">
            <v>42500.640919675898</v>
          </cell>
          <cell r="AE723" t="str">
            <v>Durante el mes de abril se avanzó en la preparación de los intercambios deportivos y culturales, así como en la logística necesaria para el desarrollo de los intercambios y actividades que los implementan programados de mayo en adelante. En abril se reali</v>
          </cell>
          <cell r="AF723">
            <v>42490.208333333299</v>
          </cell>
          <cell r="AG723">
            <v>42501.669867395802</v>
          </cell>
          <cell r="AH723" t="str">
            <v>Luis Armando Soto</v>
          </cell>
          <cell r="AI723" t="str">
            <v>luis.soto@cancilleria.gov.co</v>
          </cell>
          <cell r="AJ723">
            <v>3</v>
          </cell>
          <cell r="AK723">
            <v>42551.208333333299</v>
          </cell>
          <cell r="AL723">
            <v>-46</v>
          </cell>
        </row>
        <row r="724">
          <cell r="A724">
            <v>4316</v>
          </cell>
          <cell r="B724" t="str">
            <v>Todos por un Nuevo País</v>
          </cell>
          <cell r="C724" t="str">
            <v>Buen Gobierno</v>
          </cell>
          <cell r="D724" t="str">
            <v>Promover y asegurar los intereses nacionales a traves de la política exterior y cooperación internacional</v>
          </cell>
          <cell r="E724" t="str">
            <v>Relaciones Exteriores</v>
          </cell>
          <cell r="F724" t="str">
            <v>MINRELACIONES</v>
          </cell>
          <cell r="G724" t="str">
            <v>Política Migratoria</v>
          </cell>
          <cell r="H724">
            <v>4316</v>
          </cell>
          <cell r="I724" t="str">
            <v>Consulados móviles instalados</v>
          </cell>
          <cell r="J724" t="str">
            <v>Producto</v>
          </cell>
          <cell r="K724" t="str">
            <v>Sectorial</v>
          </cell>
          <cell r="L724" t="str">
            <v>SI</v>
          </cell>
          <cell r="M724" t="str">
            <v>NO</v>
          </cell>
          <cell r="N724" t="str">
            <v>NO</v>
          </cell>
          <cell r="O724" t="str">
            <v>SI</v>
          </cell>
          <cell r="P724" t="str">
            <v>Otro (Consulados móviles)</v>
          </cell>
          <cell r="Q724" t="str">
            <v>Trimestral</v>
          </cell>
          <cell r="R724" t="str">
            <v>Acumulado</v>
          </cell>
          <cell r="S724">
            <v>521</v>
          </cell>
          <cell r="T724">
            <v>120</v>
          </cell>
          <cell r="U724">
            <v>120</v>
          </cell>
          <cell r="V724">
            <v>120</v>
          </cell>
          <cell r="W724">
            <v>65</v>
          </cell>
          <cell r="X724">
            <v>425</v>
          </cell>
          <cell r="Y724">
            <v>22</v>
          </cell>
          <cell r="Z724">
            <v>18.329999999999998</v>
          </cell>
          <cell r="AA724">
            <v>182</v>
          </cell>
          <cell r="AB724">
            <v>42.82</v>
          </cell>
          <cell r="AC724">
            <v>42460.208333333299</v>
          </cell>
          <cell r="AD724">
            <v>42467.696005092599</v>
          </cell>
          <cell r="AE724"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4">
            <v>42490.208333333299</v>
          </cell>
          <cell r="AG724">
            <v>42500.451782638898</v>
          </cell>
          <cell r="AH724" t="str">
            <v>Javier Darío Higuera Angel</v>
          </cell>
          <cell r="AI724" t="str">
            <v>javier.higuera@cancilleria.gov.co</v>
          </cell>
          <cell r="AJ724">
            <v>5</v>
          </cell>
          <cell r="AK724">
            <v>42551.208333333299</v>
          </cell>
          <cell r="AL724">
            <v>-48</v>
          </cell>
        </row>
        <row r="725">
          <cell r="A725">
            <v>4317</v>
          </cell>
          <cell r="B725" t="str">
            <v>Todos por un Nuevo País</v>
          </cell>
          <cell r="C725" t="str">
            <v>Buen Gobierno</v>
          </cell>
          <cell r="D725" t="str">
            <v>Promover y asegurar los intereses nacionales a traves de la política exterior y cooperación internacional</v>
          </cell>
          <cell r="E725" t="str">
            <v>Relaciones Exteriores</v>
          </cell>
          <cell r="F725" t="str">
            <v>MINRELACIONES</v>
          </cell>
          <cell r="G725" t="str">
            <v>Política Migratoria</v>
          </cell>
          <cell r="H725">
            <v>4317</v>
          </cell>
          <cell r="I725" t="str">
            <v>Puntos totales de atención migratoria fortalecidos</v>
          </cell>
          <cell r="J725" t="str">
            <v>Producto</v>
          </cell>
          <cell r="K725" t="str">
            <v>Sectorial</v>
          </cell>
          <cell r="L725" t="str">
            <v>SI</v>
          </cell>
          <cell r="M725" t="str">
            <v>NO</v>
          </cell>
          <cell r="N725" t="str">
            <v>NO</v>
          </cell>
          <cell r="O725" t="str">
            <v>SI</v>
          </cell>
          <cell r="P725" t="str">
            <v>Otro (Puntos de atención)</v>
          </cell>
          <cell r="Q725" t="str">
            <v>Semestral</v>
          </cell>
          <cell r="R725" t="str">
            <v>Capacidad</v>
          </cell>
          <cell r="S725">
            <v>64</v>
          </cell>
          <cell r="T725">
            <v>65</v>
          </cell>
          <cell r="U725">
            <v>66</v>
          </cell>
          <cell r="V725">
            <v>67</v>
          </cell>
          <cell r="W725">
            <v>67</v>
          </cell>
          <cell r="X725">
            <v>67</v>
          </cell>
          <cell r="Y725">
            <v>0</v>
          </cell>
          <cell r="Z725">
            <v>0</v>
          </cell>
          <cell r="AA725">
            <v>0</v>
          </cell>
          <cell r="AB725">
            <v>0</v>
          </cell>
          <cell r="AC725">
            <v>0</v>
          </cell>
          <cell r="AD725">
            <v>0</v>
          </cell>
          <cell r="AE725" t="str">
            <v>Se avanza en la Construcción de una balsa flotante sobre el río Amazonas como punto de control migratorio fluvial, en donde después de reiniciadas las obras, se realiza una visita técnica con las partes involucradas (Consorcio Balsa del Amazonas, Gobernac</v>
          </cell>
          <cell r="AF725">
            <v>42490.208333333299</v>
          </cell>
          <cell r="AG725">
            <v>42502.439301504601</v>
          </cell>
          <cell r="AH725" t="str">
            <v>Cristhian Alexander Caballero Mora</v>
          </cell>
          <cell r="AI725" t="str">
            <v>cristhian.caballero@migracioncolombia.gov.co</v>
          </cell>
          <cell r="AJ725">
            <v>5</v>
          </cell>
          <cell r="AK725">
            <v>0</v>
          </cell>
          <cell r="AL725">
            <v>0</v>
          </cell>
        </row>
        <row r="726">
          <cell r="A726">
            <v>4319</v>
          </cell>
          <cell r="B726" t="str">
            <v>Todos por un Nuevo País</v>
          </cell>
          <cell r="C726" t="str">
            <v>Buen Gobierno</v>
          </cell>
          <cell r="D726" t="str">
            <v>Promover y asegurar los intereses nacionales a traves de la política exterior y cooperación internacional</v>
          </cell>
          <cell r="E726" t="str">
            <v>Relaciones Exteriores</v>
          </cell>
          <cell r="F726" t="str">
            <v>MINRELACIONES</v>
          </cell>
          <cell r="G726" t="str">
            <v>Política Migratoria</v>
          </cell>
          <cell r="H726">
            <v>4319</v>
          </cell>
          <cell r="I726" t="str">
            <v>Intervenciones para atender las prioridades de la política exterior y el servicio al ciudadano fortalecidas</v>
          </cell>
          <cell r="J726" t="str">
            <v>Producto</v>
          </cell>
          <cell r="K726" t="str">
            <v>Sectorial</v>
          </cell>
          <cell r="L726" t="str">
            <v>SI</v>
          </cell>
          <cell r="M726" t="str">
            <v>NO</v>
          </cell>
          <cell r="N726" t="str">
            <v>NO</v>
          </cell>
          <cell r="O726" t="str">
            <v>SI</v>
          </cell>
          <cell r="P726" t="str">
            <v>Otro (Sedes)</v>
          </cell>
          <cell r="Q726" t="str">
            <v>Trimestral</v>
          </cell>
          <cell r="R726" t="str">
            <v>Acumulado</v>
          </cell>
          <cell r="S726">
            <v>125</v>
          </cell>
          <cell r="T726">
            <v>26</v>
          </cell>
          <cell r="U726">
            <v>26</v>
          </cell>
          <cell r="V726">
            <v>26</v>
          </cell>
          <cell r="W726">
            <v>26</v>
          </cell>
          <cell r="X726">
            <v>104</v>
          </cell>
          <cell r="Y726">
            <v>11</v>
          </cell>
          <cell r="Z726">
            <v>42.31</v>
          </cell>
          <cell r="AA726">
            <v>60</v>
          </cell>
          <cell r="AB726">
            <v>57.69</v>
          </cell>
          <cell r="AC726">
            <v>42460.208333333299</v>
          </cell>
          <cell r="AD726">
            <v>42471.460241284702</v>
          </cell>
          <cell r="AE726" t="str">
            <v>Durante este periodo se ha avanzado en el mantenimiento y dotación de las misiones de Colombia en el exterior.</v>
          </cell>
          <cell r="AF726">
            <v>42490.208333333299</v>
          </cell>
          <cell r="AG726">
            <v>42501.635307789402</v>
          </cell>
          <cell r="AH726" t="str">
            <v>Luis Fernando Críales Gutierrez</v>
          </cell>
          <cell r="AI726" t="str">
            <v>luis.criales@cancilleria.gov.co</v>
          </cell>
          <cell r="AJ726">
            <v>5</v>
          </cell>
          <cell r="AK726">
            <v>42551.208333333299</v>
          </cell>
          <cell r="AL726">
            <v>-48</v>
          </cell>
        </row>
        <row r="727">
          <cell r="A727">
            <v>5216</v>
          </cell>
          <cell r="B727" t="str">
            <v>Todos por un Nuevo País</v>
          </cell>
          <cell r="C727" t="str">
            <v>Buen Gobierno</v>
          </cell>
          <cell r="D727" t="str">
            <v>Promover y asegurar los intereses nacionales a traves de la política exterior y cooperación internacional</v>
          </cell>
          <cell r="E727" t="str">
            <v>Relaciones Exteriores</v>
          </cell>
          <cell r="F727" t="str">
            <v>MINRELACIONES</v>
          </cell>
          <cell r="G727" t="str">
            <v>Política Migratoria</v>
          </cell>
          <cell r="H727">
            <v>5216</v>
          </cell>
          <cell r="I727" t="str">
            <v>Actuaciones consulares realizadas a través de Consulados Móviles</v>
          </cell>
          <cell r="J727" t="str">
            <v>Producto</v>
          </cell>
          <cell r="K727" t="str">
            <v>Sectorial</v>
          </cell>
          <cell r="L727" t="str">
            <v>NO</v>
          </cell>
          <cell r="M727" t="str">
            <v>NO</v>
          </cell>
          <cell r="N727" t="str">
            <v>NO</v>
          </cell>
          <cell r="O727" t="str">
            <v>SI</v>
          </cell>
          <cell r="P727" t="str">
            <v>Número de actuaciones consulares</v>
          </cell>
          <cell r="Q727" t="str">
            <v>Mensual</v>
          </cell>
          <cell r="R727" t="str">
            <v>Acumulado</v>
          </cell>
          <cell r="S727">
            <v>73607</v>
          </cell>
          <cell r="T727">
            <v>20000</v>
          </cell>
          <cell r="U727">
            <v>14000</v>
          </cell>
          <cell r="V727">
            <v>14000</v>
          </cell>
          <cell r="W727">
            <v>8400</v>
          </cell>
          <cell r="X727">
            <v>56400</v>
          </cell>
          <cell r="Y727">
            <v>5610</v>
          </cell>
          <cell r="Z727">
            <v>40.070999999999998</v>
          </cell>
          <cell r="AA727">
            <v>33676</v>
          </cell>
          <cell r="AB727">
            <v>59.709000000000003</v>
          </cell>
          <cell r="AC727">
            <v>42490.208333333299</v>
          </cell>
          <cell r="AD727">
            <v>42501.665787418999</v>
          </cell>
          <cell r="AE727"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7">
            <v>42490.208333333299</v>
          </cell>
          <cell r="AG727">
            <v>42501.665787268503</v>
          </cell>
          <cell r="AH727" t="str">
            <v>Javier Darío Higuera Angel</v>
          </cell>
          <cell r="AI727" t="str">
            <v>javier.higuera@cancilleria.gov.co</v>
          </cell>
          <cell r="AJ727">
            <v>7</v>
          </cell>
          <cell r="AK727">
            <v>42520.208333333299</v>
          </cell>
          <cell r="AL727">
            <v>-20</v>
          </cell>
        </row>
        <row r="728">
          <cell r="A728">
            <v>4312</v>
          </cell>
          <cell r="B728" t="str">
            <v>Todos por un Nuevo País</v>
          </cell>
          <cell r="C728" t="str">
            <v>Buen Gobierno</v>
          </cell>
          <cell r="D728" t="str">
            <v>Promover y asegurar los intereses nacionales a traves de la política exterior y cooperación internacional</v>
          </cell>
          <cell r="E728" t="str">
            <v>Relaciones Exteriores</v>
          </cell>
          <cell r="F728" t="str">
            <v>MINRELACIONES</v>
          </cell>
          <cell r="G728" t="str">
            <v>Gestión de asuntos geoestratégicos</v>
          </cell>
          <cell r="H728">
            <v>4312</v>
          </cell>
          <cell r="I728" t="str">
            <v>Acciones estratégicas desarrolladas para la promoción de los intereses nacionales en el marco de las prioridades de la política exterior</v>
          </cell>
          <cell r="J728" t="str">
            <v>Producto</v>
          </cell>
          <cell r="K728" t="str">
            <v>Sectorial</v>
          </cell>
          <cell r="L728" t="str">
            <v>SI</v>
          </cell>
          <cell r="M728" t="str">
            <v>NO</v>
          </cell>
          <cell r="N728" t="str">
            <v>NO</v>
          </cell>
          <cell r="O728" t="str">
            <v>SI</v>
          </cell>
          <cell r="P728" t="str">
            <v>Porcentaje</v>
          </cell>
          <cell r="Q728" t="str">
            <v>Trimestral</v>
          </cell>
          <cell r="R728" t="str">
            <v>Stock</v>
          </cell>
          <cell r="S728">
            <v>100</v>
          </cell>
          <cell r="T728">
            <v>100</v>
          </cell>
          <cell r="U728">
            <v>100</v>
          </cell>
          <cell r="V728">
            <v>100</v>
          </cell>
          <cell r="W728">
            <v>100</v>
          </cell>
          <cell r="X728">
            <v>100</v>
          </cell>
          <cell r="Y728">
            <v>37</v>
          </cell>
          <cell r="Z728">
            <v>37</v>
          </cell>
          <cell r="AA728">
            <v>37</v>
          </cell>
          <cell r="AB728">
            <v>37</v>
          </cell>
          <cell r="AC728">
            <v>42460.208333333299</v>
          </cell>
          <cell r="AD728">
            <v>42471.444688576397</v>
          </cell>
          <cell r="AE728" t="str">
            <v>Durante este periodo se realizaron 4 acciones para consolidar y lograr la consecución de resultados de las agendas bilaterales a nivel global (socios tradicionales y no tradicionales), 20 actividades culturales, académicas y deportivas de promoción de Col</v>
          </cell>
          <cell r="AF728">
            <v>42490.208333333299</v>
          </cell>
          <cell r="AG728">
            <v>42500.720282754599</v>
          </cell>
          <cell r="AH728" t="str">
            <v>Liz Alexi Jerez Araque</v>
          </cell>
          <cell r="AI728" t="str">
            <v>liz.jerez@cancilleria.gov.co</v>
          </cell>
          <cell r="AJ728">
            <v>5</v>
          </cell>
          <cell r="AK728">
            <v>42551.208333333299</v>
          </cell>
          <cell r="AL728">
            <v>-48</v>
          </cell>
        </row>
        <row r="729">
          <cell r="A729">
            <v>4313</v>
          </cell>
          <cell r="B729" t="str">
            <v>Todos por un Nuevo País</v>
          </cell>
          <cell r="C729" t="str">
            <v>Buen Gobierno</v>
          </cell>
          <cell r="D729" t="str">
            <v>Promover y asegurar los intereses nacionales a traves de la política exterior y cooperación internacional</v>
          </cell>
          <cell r="E729" t="str">
            <v>Relaciones Exteriores</v>
          </cell>
          <cell r="F729" t="str">
            <v>MINRELACIONES</v>
          </cell>
          <cell r="G729" t="str">
            <v>Gestión de asuntos geoestratégicos</v>
          </cell>
          <cell r="H729">
            <v>4313</v>
          </cell>
          <cell r="I729" t="str">
            <v>Acciones para consolidar y lograr la consecución de resultados de las agendas bilaterales a nivel global (socios tradicionales y no tradicionales)</v>
          </cell>
          <cell r="J729" t="str">
            <v>Producto</v>
          </cell>
          <cell r="K729" t="str">
            <v>Sectorial</v>
          </cell>
          <cell r="L729" t="str">
            <v>SI</v>
          </cell>
          <cell r="M729" t="str">
            <v>NO</v>
          </cell>
          <cell r="N729" t="str">
            <v>NO</v>
          </cell>
          <cell r="O729" t="str">
            <v>SI</v>
          </cell>
          <cell r="P729" t="str">
            <v>Otro (Acciones)</v>
          </cell>
          <cell r="Q729" t="str">
            <v>Trimestral</v>
          </cell>
          <cell r="R729" t="str">
            <v>Capacidad</v>
          </cell>
          <cell r="S729">
            <v>152</v>
          </cell>
          <cell r="T729">
            <v>207</v>
          </cell>
          <cell r="U729">
            <v>261</v>
          </cell>
          <cell r="V729">
            <v>303</v>
          </cell>
          <cell r="W729">
            <v>328</v>
          </cell>
          <cell r="X729">
            <v>328</v>
          </cell>
          <cell r="Y729">
            <v>232</v>
          </cell>
          <cell r="Z729">
            <v>73.39</v>
          </cell>
          <cell r="AA729">
            <v>232</v>
          </cell>
          <cell r="AB729">
            <v>45.46</v>
          </cell>
          <cell r="AC729">
            <v>42460.208333333299</v>
          </cell>
          <cell r="AD729">
            <v>42468.629348530099</v>
          </cell>
          <cell r="AE729" t="str">
            <v>Durante el mes de abril de 2016, se hizo seguimiento al proceso de saneamiento del Convenio Andrés Bello, se anunció el upgrade de la misión diplomática de Finlandia en Bogotá, se avanzó en la negociación del acuerdo de exención de visado con Georgia y se</v>
          </cell>
          <cell r="AF729">
            <v>42490.208333333299</v>
          </cell>
          <cell r="AG729">
            <v>42501.480142210603</v>
          </cell>
          <cell r="AH729" t="str">
            <v>Juan Guillermo Castro Benetti</v>
          </cell>
          <cell r="AI729" t="str">
            <v>juan.castro@cancilleria.gov.co</v>
          </cell>
          <cell r="AJ729">
            <v>5</v>
          </cell>
          <cell r="AK729">
            <v>42551.208333333299</v>
          </cell>
          <cell r="AL729">
            <v>-48</v>
          </cell>
        </row>
        <row r="730">
          <cell r="A730">
            <v>4318</v>
          </cell>
          <cell r="B730" t="str">
            <v>Todos por un Nuevo País</v>
          </cell>
          <cell r="C730" t="str">
            <v>Buen Gobierno</v>
          </cell>
          <cell r="D730" t="str">
            <v>Promover y asegurar los intereses nacionales a traves de la política exterior y cooperación internacional</v>
          </cell>
          <cell r="E730" t="str">
            <v>Relaciones Exteriores</v>
          </cell>
          <cell r="F730" t="str">
            <v>MINRELACIONES</v>
          </cell>
          <cell r="G730" t="str">
            <v>Soberanía Territorial y Desarrollo Fronterizo</v>
          </cell>
          <cell r="H730">
            <v>4318</v>
          </cell>
          <cell r="I730" t="str">
            <v>Municipios y corregimientos departamentales fronterizos intervenidos con proyectos de impacto social y económico en zonas rurales</v>
          </cell>
          <cell r="J730" t="str">
            <v>Producto</v>
          </cell>
          <cell r="K730" t="str">
            <v>Sectorial</v>
          </cell>
          <cell r="L730" t="str">
            <v>SI</v>
          </cell>
          <cell r="M730" t="str">
            <v>NO</v>
          </cell>
          <cell r="N730" t="str">
            <v>NO</v>
          </cell>
          <cell r="O730" t="str">
            <v>SI</v>
          </cell>
          <cell r="P730" t="str">
            <v>Otro (Municipios)</v>
          </cell>
          <cell r="Q730" t="str">
            <v>Trimestral</v>
          </cell>
          <cell r="R730" t="str">
            <v>Acumulado</v>
          </cell>
          <cell r="S730">
            <v>0</v>
          </cell>
          <cell r="T730">
            <v>5</v>
          </cell>
          <cell r="U730">
            <v>5</v>
          </cell>
          <cell r="V730">
            <v>5</v>
          </cell>
          <cell r="W730">
            <v>5</v>
          </cell>
          <cell r="X730">
            <v>20</v>
          </cell>
          <cell r="Y730">
            <v>3</v>
          </cell>
          <cell r="Z730">
            <v>60</v>
          </cell>
          <cell r="AA730">
            <v>8</v>
          </cell>
          <cell r="AB730">
            <v>40</v>
          </cell>
          <cell r="AC730">
            <v>42460.208333333299</v>
          </cell>
          <cell r="AD730">
            <v>42468.631222766198</v>
          </cell>
          <cell r="AE730" t="str">
            <v>En el mes de abril avanzó en la suscripción de contratos mediante los cuales se ejecutarán proyectos de impacto social y económico en diferentes municipios de frontera. Una vez inicie la ejecución de estos proyectos, se determinarán las intervenciones int</v>
          </cell>
          <cell r="AF730">
            <v>42490.208333333299</v>
          </cell>
          <cell r="AG730">
            <v>42501.433133298597</v>
          </cell>
          <cell r="AH730" t="str">
            <v>Jorge Humberto Guzmán González</v>
          </cell>
          <cell r="AI730" t="str">
            <v>jorge.guzman@cancilleria.gov.co</v>
          </cell>
          <cell r="AJ730">
            <v>5</v>
          </cell>
          <cell r="AK730">
            <v>42551.208333333299</v>
          </cell>
          <cell r="AL730">
            <v>-48</v>
          </cell>
        </row>
        <row r="731">
          <cell r="A731">
            <v>5217</v>
          </cell>
          <cell r="B731" t="str">
            <v>Todos por un Nuevo País</v>
          </cell>
          <cell r="C731" t="str">
            <v>Buen Gobierno</v>
          </cell>
          <cell r="D731" t="str">
            <v>Promover y asegurar los intereses nacionales a traves de la política exterior y cooperación internacional</v>
          </cell>
          <cell r="E731" t="str">
            <v>Relaciones Exteriores</v>
          </cell>
          <cell r="F731" t="str">
            <v>MINRELACIONES</v>
          </cell>
          <cell r="G731" t="str">
            <v>Soberanía Territorial y Desarrollo Fronterizo</v>
          </cell>
          <cell r="H731">
            <v>5217</v>
          </cell>
          <cell r="I731" t="str">
            <v>Proyectos de impacto social y económico en zonas de frontera (en implementación)</v>
          </cell>
          <cell r="J731" t="str">
            <v>Producto</v>
          </cell>
          <cell r="K731" t="str">
            <v>Sectorial</v>
          </cell>
          <cell r="L731" t="str">
            <v>NO</v>
          </cell>
          <cell r="M731" t="str">
            <v>NO</v>
          </cell>
          <cell r="N731" t="str">
            <v>NO</v>
          </cell>
          <cell r="O731" t="str">
            <v>SI</v>
          </cell>
          <cell r="P731" t="str">
            <v>Proyectos</v>
          </cell>
          <cell r="Q731" t="str">
            <v>Semestral</v>
          </cell>
          <cell r="R731" t="str">
            <v>Capacidad</v>
          </cell>
          <cell r="S731">
            <v>335</v>
          </cell>
          <cell r="T731">
            <v>528</v>
          </cell>
          <cell r="U731">
            <v>528</v>
          </cell>
          <cell r="V731">
            <v>578</v>
          </cell>
          <cell r="W731">
            <v>635</v>
          </cell>
          <cell r="X731">
            <v>635</v>
          </cell>
          <cell r="Y731">
            <v>0</v>
          </cell>
          <cell r="Z731">
            <v>0</v>
          </cell>
          <cell r="AA731">
            <v>0</v>
          </cell>
          <cell r="AB731">
            <v>0</v>
          </cell>
          <cell r="AC731">
            <v>0</v>
          </cell>
          <cell r="AD731">
            <v>0</v>
          </cell>
          <cell r="AE731" t="str">
            <v>En el mes de abril el PFP mantuvo el número de proyectos en implementación reportados con anterioridad.</v>
          </cell>
          <cell r="AF731">
            <v>42490.208333333299</v>
          </cell>
          <cell r="AG731">
            <v>42501.432801273098</v>
          </cell>
          <cell r="AH731" t="str">
            <v>Jorge Humberto Guzmán González</v>
          </cell>
          <cell r="AI731" t="str">
            <v>jorge.guzman@cancilleria.gov.co</v>
          </cell>
          <cell r="AJ731">
            <v>5</v>
          </cell>
          <cell r="AK731">
            <v>0</v>
          </cell>
          <cell r="AL731">
            <v>0</v>
          </cell>
        </row>
        <row r="732">
          <cell r="A732">
            <v>5256</v>
          </cell>
          <cell r="B732" t="str">
            <v>Todos por un Nuevo País</v>
          </cell>
          <cell r="C732" t="str">
            <v>Buen Gobierno</v>
          </cell>
          <cell r="D732" t="str">
            <v>Promover y asegurar los intereses nacionales a traves de la política exterior y cooperación internacional</v>
          </cell>
          <cell r="E732" t="str">
            <v>Relaciones Exteriores</v>
          </cell>
          <cell r="F732" t="str">
            <v>MINRELACIONES</v>
          </cell>
          <cell r="G732" t="str">
            <v>Grupos Étnicos - Relaciones Exteriores</v>
          </cell>
          <cell r="H732">
            <v>5256</v>
          </cell>
          <cell r="I732" t="str">
            <v>Porcentaje de sesiones de comisiones regionales en las que participaron representantes de la comunidad Rrom</v>
          </cell>
          <cell r="J732" t="str">
            <v>Producto</v>
          </cell>
          <cell r="K732" t="str">
            <v>Sectorial</v>
          </cell>
          <cell r="L732" t="str">
            <v>NO</v>
          </cell>
          <cell r="M732" t="str">
            <v>NO</v>
          </cell>
          <cell r="N732" t="str">
            <v>NO</v>
          </cell>
          <cell r="O732" t="str">
            <v>SI</v>
          </cell>
          <cell r="P732" t="str">
            <v>Porcentaje</v>
          </cell>
          <cell r="Q732" t="str">
            <v>Semestral</v>
          </cell>
          <cell r="R732" t="str">
            <v>Capacidad</v>
          </cell>
          <cell r="S732">
            <v>0</v>
          </cell>
          <cell r="T732">
            <v>100</v>
          </cell>
          <cell r="U732">
            <v>100</v>
          </cell>
          <cell r="V732">
            <v>100</v>
          </cell>
          <cell r="W732">
            <v>100</v>
          </cell>
          <cell r="X732">
            <v>100</v>
          </cell>
          <cell r="Y732">
            <v>0</v>
          </cell>
          <cell r="Z732">
            <v>0</v>
          </cell>
          <cell r="AA732">
            <v>0</v>
          </cell>
          <cell r="AB732">
            <v>0</v>
          </cell>
          <cell r="AC732">
            <v>0</v>
          </cell>
          <cell r="AD732">
            <v>0</v>
          </cell>
          <cell r="AE732" t="str">
            <v xml:space="preserve">El mes de abril hace parte del plazo en el que las entidades de Gobierno Nacional deberán estudiar internamente qué tipo de recursos están pendientes de asignar a programas o proyectos en el marco del Conpes 3805. Lo anterior se lleva a cabo de acuerdo a </v>
          </cell>
          <cell r="AF732">
            <v>42490.208333333299</v>
          </cell>
          <cell r="AG732">
            <v>42501.432368252303</v>
          </cell>
          <cell r="AH732" t="str">
            <v>Jorge Humberto Guzmán González</v>
          </cell>
          <cell r="AI732" t="str">
            <v>jorge.guzman@cancilleria.gov.co</v>
          </cell>
          <cell r="AJ732">
            <v>5</v>
          </cell>
          <cell r="AK732">
            <v>0</v>
          </cell>
          <cell r="AL732">
            <v>0</v>
          </cell>
        </row>
        <row r="733">
          <cell r="A733">
            <v>5257</v>
          </cell>
          <cell r="B733" t="str">
            <v>Todos por un Nuevo País</v>
          </cell>
          <cell r="C733" t="str">
            <v>Buen Gobierno</v>
          </cell>
          <cell r="D733" t="str">
            <v>Promover y asegurar los intereses nacionales a traves de la política exterior y cooperación internacional</v>
          </cell>
          <cell r="E733" t="str">
            <v>Relaciones Exteriores</v>
          </cell>
          <cell r="F733" t="str">
            <v>MINRELACIONES</v>
          </cell>
          <cell r="G733" t="str">
            <v>Grupos Étnicos - Relaciones Exteriores</v>
          </cell>
          <cell r="H733">
            <v>5257</v>
          </cell>
          <cell r="I733" t="str">
            <v>Proyecto de fortalecimiento de desarrollo social y económico dirigido al pueblo Rrom con presencia en zona de frontera.</v>
          </cell>
          <cell r="J733" t="str">
            <v>Producto</v>
          </cell>
          <cell r="K733" t="str">
            <v>Sectorial</v>
          </cell>
          <cell r="L733" t="str">
            <v>NO</v>
          </cell>
          <cell r="M733" t="str">
            <v>NO</v>
          </cell>
          <cell r="N733" t="str">
            <v>NO</v>
          </cell>
          <cell r="O733" t="str">
            <v>SI</v>
          </cell>
          <cell r="P733" t="str">
            <v>Proyectos</v>
          </cell>
          <cell r="Q733" t="str">
            <v>Anual</v>
          </cell>
          <cell r="R733" t="str">
            <v>Acumulado</v>
          </cell>
          <cell r="S733">
            <v>0</v>
          </cell>
          <cell r="T733">
            <v>0</v>
          </cell>
          <cell r="U733">
            <v>0</v>
          </cell>
          <cell r="V733">
            <v>1</v>
          </cell>
          <cell r="W733">
            <v>0</v>
          </cell>
          <cell r="X733">
            <v>1</v>
          </cell>
          <cell r="Y733">
            <v>0</v>
          </cell>
          <cell r="Z733">
            <v>0</v>
          </cell>
          <cell r="AA733">
            <v>0</v>
          </cell>
          <cell r="AB733">
            <v>0</v>
          </cell>
          <cell r="AC733">
            <v>0</v>
          </cell>
          <cell r="AD733">
            <v>0</v>
          </cell>
          <cell r="AE733" t="str">
            <v>Este indicador se cumplirá en la vigencia 2017.</v>
          </cell>
          <cell r="AF733">
            <v>42490.208333333299</v>
          </cell>
          <cell r="AG733">
            <v>42501.431984525501</v>
          </cell>
          <cell r="AH733" t="str">
            <v>Jorge Humberto Guzmán González</v>
          </cell>
          <cell r="AI733" t="str">
            <v>jorge.guzman@cancilleria.gov.co</v>
          </cell>
          <cell r="AJ733">
            <v>5</v>
          </cell>
          <cell r="AK733">
            <v>0</v>
          </cell>
          <cell r="AL733">
            <v>0</v>
          </cell>
        </row>
        <row r="734">
          <cell r="A734">
            <v>5343</v>
          </cell>
          <cell r="B734" t="str">
            <v>Todos por un Nuevo País</v>
          </cell>
          <cell r="C734" t="str">
            <v>Buen Gobierno</v>
          </cell>
          <cell r="D734" t="str">
            <v>Promover y asegurar los intereses nacionales a traves de la política exterior y cooperación internacional</v>
          </cell>
          <cell r="E734" t="str">
            <v>Relaciones Exteriores</v>
          </cell>
          <cell r="F734" t="str">
            <v>MINRELACIONES</v>
          </cell>
          <cell r="G734" t="str">
            <v>Grupos Étnicos - Relaciones Exteriores</v>
          </cell>
          <cell r="H734">
            <v>5343</v>
          </cell>
          <cell r="I734" t="str">
            <v>Proyectos de desarrollo social y económico con pertinencia cultural implementados de manera concertada con las comunidades, organizaciones y pueblos indígenas en zonas de frontera.</v>
          </cell>
          <cell r="J734" t="str">
            <v>Producto</v>
          </cell>
          <cell r="K734" t="str">
            <v>Sectorial</v>
          </cell>
          <cell r="L734" t="str">
            <v>NO</v>
          </cell>
          <cell r="M734" t="str">
            <v>NO</v>
          </cell>
          <cell r="N734" t="str">
            <v>SI</v>
          </cell>
          <cell r="O734" t="str">
            <v>SI</v>
          </cell>
          <cell r="P734" t="str">
            <v>Proyectos</v>
          </cell>
          <cell r="Q734" t="str">
            <v>Semestral</v>
          </cell>
          <cell r="R734" t="str">
            <v>Acumulado</v>
          </cell>
          <cell r="S734">
            <v>12</v>
          </cell>
          <cell r="T734">
            <v>3</v>
          </cell>
          <cell r="U734">
            <v>3</v>
          </cell>
          <cell r="V734">
            <v>3</v>
          </cell>
          <cell r="W734">
            <v>3</v>
          </cell>
          <cell r="X734">
            <v>12</v>
          </cell>
          <cell r="Y734">
            <v>0</v>
          </cell>
          <cell r="Z734">
            <v>0</v>
          </cell>
          <cell r="AA734">
            <v>0</v>
          </cell>
          <cell r="AB734">
            <v>0</v>
          </cell>
          <cell r="AC734">
            <v>0</v>
          </cell>
          <cell r="AD734">
            <v>0</v>
          </cell>
          <cell r="AE734" t="str">
            <v xml:space="preserve">En el mes de enero el PFP avanzó en la formalización de los acuerdos y cierre financiero de proyectos a implementar durante la vigencia 2016. </v>
          </cell>
          <cell r="AF734">
            <v>42400.208333333299</v>
          </cell>
          <cell r="AG734">
            <v>42501.430500775503</v>
          </cell>
          <cell r="AH734" t="str">
            <v>Jorge Humberto Guzmán González</v>
          </cell>
          <cell r="AI734" t="str">
            <v>jorge.guzman@cancilleria.gov.co</v>
          </cell>
          <cell r="AJ734">
            <v>5</v>
          </cell>
          <cell r="AK734">
            <v>0</v>
          </cell>
          <cell r="AL734">
            <v>0</v>
          </cell>
        </row>
        <row r="735">
          <cell r="A735">
            <v>4893</v>
          </cell>
          <cell r="B735" t="str">
            <v>Todos por un Nuevo País</v>
          </cell>
          <cell r="C735" t="str">
            <v>Crecimiento verde</v>
          </cell>
          <cell r="D735" t="str">
            <v>Proteger y asegurar el uso sostenible del capital natural y mejorar la calidad y la gobernanza ambiental</v>
          </cell>
          <cell r="E735" t="str">
            <v>Ambiente</v>
          </cell>
          <cell r="F735" t="str">
            <v>ANLA</v>
          </cell>
          <cell r="G735" t="str">
            <v>Formulacion y seguimiento a la Política Ambiental</v>
          </cell>
          <cell r="H735">
            <v>4893</v>
          </cell>
          <cell r="I735" t="str">
            <v>Porcentaje de las solicitudes de licencias ambientales y modificaciones a instrumentos competencia de la ANLA resueltas dentro de los tiempos establecidos en la normatividad vigente</v>
          </cell>
          <cell r="J735" t="str">
            <v>Producto</v>
          </cell>
          <cell r="K735" t="str">
            <v>Sectorial</v>
          </cell>
          <cell r="L735" t="str">
            <v>SI</v>
          </cell>
          <cell r="M735" t="str">
            <v>NO</v>
          </cell>
          <cell r="N735" t="str">
            <v>NO</v>
          </cell>
          <cell r="O735" t="str">
            <v>SI</v>
          </cell>
          <cell r="P735" t="str">
            <v>Porcentaje</v>
          </cell>
          <cell r="Q735" t="str">
            <v>Mensual</v>
          </cell>
          <cell r="R735" t="str">
            <v>Flujo</v>
          </cell>
          <cell r="S735">
            <v>0</v>
          </cell>
          <cell r="T735">
            <v>80</v>
          </cell>
          <cell r="U735">
            <v>85</v>
          </cell>
          <cell r="V735">
            <v>90</v>
          </cell>
          <cell r="W735">
            <v>95</v>
          </cell>
          <cell r="X735">
            <v>95</v>
          </cell>
          <cell r="Y735">
            <v>65</v>
          </cell>
          <cell r="Z735">
            <v>76.471000000000004</v>
          </cell>
          <cell r="AA735">
            <v>89</v>
          </cell>
          <cell r="AB735">
            <v>93.683999999999997</v>
          </cell>
          <cell r="AC735">
            <v>42490.208333333299</v>
          </cell>
          <cell r="AD735">
            <v>42506.833527581002</v>
          </cell>
          <cell r="AE735" t="str">
            <v>A 30 de abril la Autoridad Nacional de Licencias Ambientales contaba con 34 solicitudes para resolver así: (20) licencias ambientales Nuevas y (14) modificaciones a Licencias, de las cuales se han resuelto 22 solicitudes en términos de la siguiente manera</v>
          </cell>
          <cell r="AF735">
            <v>42490.208333333299</v>
          </cell>
          <cell r="AG735">
            <v>42506.833527430601</v>
          </cell>
          <cell r="AH735" t="str">
            <v>Fernando Iregui Mejía</v>
          </cell>
          <cell r="AI735" t="str">
            <v>firegui@anla.gov.co</v>
          </cell>
          <cell r="AJ735">
            <v>7</v>
          </cell>
          <cell r="AK735">
            <v>42520.208333333299</v>
          </cell>
          <cell r="AL735">
            <v>-20</v>
          </cell>
        </row>
        <row r="736">
          <cell r="A736">
            <v>4894</v>
          </cell>
          <cell r="B736" t="str">
            <v>Todos por un Nuevo País</v>
          </cell>
          <cell r="C736" t="str">
            <v>Crecimiento verde</v>
          </cell>
          <cell r="D736" t="str">
            <v>Proteger y asegurar el uso sostenible del capital natural y mejorar la calidad y la gobernanza ambiental</v>
          </cell>
          <cell r="E736" t="str">
            <v>Ambiente</v>
          </cell>
          <cell r="F736" t="str">
            <v>ANLA</v>
          </cell>
          <cell r="G736" t="str">
            <v>Formulacion y seguimiento a la Política Ambiental</v>
          </cell>
          <cell r="H736">
            <v>4894</v>
          </cell>
          <cell r="I736" t="str">
            <v>Porcentaje de visitas de seguimiento a proyectos con licencia ambiental en los sectores priorizados</v>
          </cell>
          <cell r="J736" t="str">
            <v>Producto</v>
          </cell>
          <cell r="K736" t="str">
            <v>Sectorial</v>
          </cell>
          <cell r="L736" t="str">
            <v>SI</v>
          </cell>
          <cell r="M736" t="str">
            <v>NO</v>
          </cell>
          <cell r="N736" t="str">
            <v>NO</v>
          </cell>
          <cell r="O736" t="str">
            <v>SI</v>
          </cell>
          <cell r="P736" t="str">
            <v>Porcentaje</v>
          </cell>
          <cell r="Q736" t="str">
            <v>Mensual</v>
          </cell>
          <cell r="R736" t="str">
            <v>Flujo</v>
          </cell>
          <cell r="S736">
            <v>35</v>
          </cell>
          <cell r="T736">
            <v>80</v>
          </cell>
          <cell r="U736">
            <v>85</v>
          </cell>
          <cell r="V736">
            <v>90</v>
          </cell>
          <cell r="W736">
            <v>95</v>
          </cell>
          <cell r="X736">
            <v>95</v>
          </cell>
          <cell r="Y736">
            <v>22</v>
          </cell>
          <cell r="Z736">
            <v>25.882000000000001</v>
          </cell>
          <cell r="AA736">
            <v>100</v>
          </cell>
          <cell r="AB736">
            <v>100</v>
          </cell>
          <cell r="AC736">
            <v>42490.208333333299</v>
          </cell>
          <cell r="AD736">
            <v>42506.834638576402</v>
          </cell>
          <cell r="AE736" t="str">
            <v>Para el 2016 el sector priorizado es Minería con una meta de 50 seguimientos realizados, en el mes de Abril se realizaron 0 (cero) seguimientos, para un total de 11 seguimientos realizados a la fecha, los cuales incluyen visita y acto administrativo. Es d</v>
          </cell>
          <cell r="AF736">
            <v>42490.208333333299</v>
          </cell>
          <cell r="AG736">
            <v>42506.834638460597</v>
          </cell>
          <cell r="AH736" t="str">
            <v>Fernando Iregui Mejía</v>
          </cell>
          <cell r="AI736" t="str">
            <v>firegui@anla.gov.co</v>
          </cell>
          <cell r="AJ736">
            <v>7</v>
          </cell>
          <cell r="AK736">
            <v>42520.208333333299</v>
          </cell>
          <cell r="AL736">
            <v>-20</v>
          </cell>
        </row>
        <row r="737">
          <cell r="A737">
            <v>4874</v>
          </cell>
          <cell r="B737" t="str">
            <v>Todos por un Nuevo País</v>
          </cell>
          <cell r="C737" t="str">
            <v>Crecimiento verde</v>
          </cell>
          <cell r="D737" t="str">
            <v>Proteger y asegurar el uso sostenible del capital natural y mejorar la calidad y la gobernanza ambiental</v>
          </cell>
          <cell r="E737" t="str">
            <v>Ambiente</v>
          </cell>
          <cell r="F737" t="str">
            <v>IDEAM</v>
          </cell>
          <cell r="G737" t="str">
            <v>Gestión integral de la biodiversidad</v>
          </cell>
          <cell r="H737">
            <v>4874</v>
          </cell>
          <cell r="I737" t="str">
            <v>Hectáreas deforestadas anualmente</v>
          </cell>
          <cell r="J737" t="str">
            <v>Resultado</v>
          </cell>
          <cell r="K737" t="str">
            <v>Sectorial</v>
          </cell>
          <cell r="L737" t="str">
            <v>SI</v>
          </cell>
          <cell r="M737" t="str">
            <v>SI</v>
          </cell>
          <cell r="N737" t="str">
            <v>NO</v>
          </cell>
          <cell r="O737" t="str">
            <v>SI</v>
          </cell>
          <cell r="P737" t="str">
            <v>Hectáreas</v>
          </cell>
          <cell r="Q737" t="str">
            <v>Anual</v>
          </cell>
          <cell r="R737" t="str">
            <v>Reducción anual</v>
          </cell>
          <cell r="S737">
            <v>140356</v>
          </cell>
          <cell r="T737">
            <v>120000</v>
          </cell>
          <cell r="U737">
            <v>120000</v>
          </cell>
          <cell r="V737">
            <v>120000</v>
          </cell>
          <cell r="W737">
            <v>90000</v>
          </cell>
          <cell r="X737">
            <v>90000</v>
          </cell>
          <cell r="Y737">
            <v>0</v>
          </cell>
          <cell r="Z737">
            <v>0</v>
          </cell>
          <cell r="AA737">
            <v>0</v>
          </cell>
          <cell r="AB737">
            <v>0</v>
          </cell>
          <cell r="AC737">
            <v>0</v>
          </cell>
          <cell r="AD737">
            <v>0</v>
          </cell>
          <cell r="AE737" t="str">
            <v>Se continuó con la descarga de imágenes MOD09A1 y MOD09Q1 ya que el número de estas es alrededor de 1000, para garantizar la cobertura y la no existencia de nubes. Preparación de los compuestos de la mediana del primer y segundo semestre de 2015 usando la</v>
          </cell>
          <cell r="AF737">
            <v>42429.208333333299</v>
          </cell>
          <cell r="AG737">
            <v>42439.7513954514</v>
          </cell>
          <cell r="AH737" t="str">
            <v>Omar Franco</v>
          </cell>
          <cell r="AI737" t="str">
            <v>ofranco@ideam.gov.co</v>
          </cell>
          <cell r="AJ737">
            <v>30</v>
          </cell>
          <cell r="AK737">
            <v>0</v>
          </cell>
          <cell r="AL737">
            <v>0</v>
          </cell>
        </row>
        <row r="738">
          <cell r="A738">
            <v>4898</v>
          </cell>
          <cell r="B738" t="str">
            <v>Todos por un Nuevo País</v>
          </cell>
          <cell r="C738" t="str">
            <v>Crecimiento verde</v>
          </cell>
          <cell r="D738" t="str">
            <v>Proteger y asegurar el uso sostenible del capital natural y mejorar la calidad y la gobernanza ambiental</v>
          </cell>
          <cell r="E738" t="str">
            <v>Ambiente</v>
          </cell>
          <cell r="F738" t="str">
            <v>IDEAM</v>
          </cell>
          <cell r="G738" t="str">
            <v>Prevención, mitigación y adaptación de los efectos del cambio climático</v>
          </cell>
          <cell r="H738">
            <v>4898</v>
          </cell>
          <cell r="I738" t="str">
            <v>Estaciones de monitoreo del IDEAM</v>
          </cell>
          <cell r="J738" t="str">
            <v>Producto</v>
          </cell>
          <cell r="K738" t="str">
            <v>Sectorial</v>
          </cell>
          <cell r="L738" t="str">
            <v>SI</v>
          </cell>
          <cell r="M738" t="str">
            <v>SI</v>
          </cell>
          <cell r="N738" t="str">
            <v>NO</v>
          </cell>
          <cell r="O738" t="str">
            <v>SI</v>
          </cell>
          <cell r="P738" t="str">
            <v>Estaciones</v>
          </cell>
          <cell r="Q738" t="str">
            <v>Semestral</v>
          </cell>
          <cell r="R738" t="str">
            <v>Flujo</v>
          </cell>
          <cell r="S738">
            <v>170</v>
          </cell>
          <cell r="T738">
            <v>170</v>
          </cell>
          <cell r="U738">
            <v>170</v>
          </cell>
          <cell r="V738">
            <v>270</v>
          </cell>
          <cell r="W738">
            <v>700</v>
          </cell>
          <cell r="X738">
            <v>700</v>
          </cell>
          <cell r="Y738">
            <v>0</v>
          </cell>
          <cell r="Z738">
            <v>0</v>
          </cell>
          <cell r="AA738">
            <v>0</v>
          </cell>
          <cell r="AB738">
            <v>0</v>
          </cell>
          <cell r="AC738">
            <v>0</v>
          </cell>
          <cell r="AD738">
            <v>0</v>
          </cell>
          <cell r="AE738" t="str">
            <v xml:space="preserve">El IDEAM se encuentra adelantando los siguientes proyectos: FONDO DE ADAPTACIÓN – FA, se van a incorporar 457 estaciones en dos años. De las cuales 210 son nuevas y 247 repotenciadas. El proyecto se encuentra en ejecución en la etapa de la visita técnica </v>
          </cell>
          <cell r="AF738">
            <v>42490.208333333299</v>
          </cell>
          <cell r="AG738">
            <v>42506.765913738403</v>
          </cell>
          <cell r="AH738" t="str">
            <v>Gabriel de Jesús Saldarriaga</v>
          </cell>
          <cell r="AI738" t="str">
            <v>gsaldarriaga@ideam.gov.co</v>
          </cell>
          <cell r="AJ738">
            <v>15</v>
          </cell>
          <cell r="AK738">
            <v>0</v>
          </cell>
          <cell r="AL738">
            <v>0</v>
          </cell>
        </row>
        <row r="739">
          <cell r="A739">
            <v>4899</v>
          </cell>
          <cell r="B739" t="str">
            <v>Todos por un Nuevo País</v>
          </cell>
          <cell r="C739" t="str">
            <v>Crecimiento verde</v>
          </cell>
          <cell r="D739" t="str">
            <v>Proteger y asegurar el uso sostenible del capital natural y mejorar la calidad y la gobernanza ambiental</v>
          </cell>
          <cell r="E739" t="str">
            <v>Ambiente</v>
          </cell>
          <cell r="F739" t="str">
            <v>IDEAM</v>
          </cell>
          <cell r="G739" t="str">
            <v>Prevención, mitigación y adaptación de los efectos del cambio climático</v>
          </cell>
          <cell r="H739">
            <v>4899</v>
          </cell>
          <cell r="I739" t="str">
            <v>Mapas de amenaza por inundación a escala 1:5.000 (IDEAM)</v>
          </cell>
          <cell r="J739" t="str">
            <v>Producto</v>
          </cell>
          <cell r="K739" t="str">
            <v>Sectorial</v>
          </cell>
          <cell r="L739" t="str">
            <v>SI</v>
          </cell>
          <cell r="M739" t="str">
            <v>SI</v>
          </cell>
          <cell r="N739" t="str">
            <v>NO</v>
          </cell>
          <cell r="O739" t="str">
            <v>SI</v>
          </cell>
          <cell r="P739" t="str">
            <v>Mapas</v>
          </cell>
          <cell r="Q739" t="str">
            <v>Semestral</v>
          </cell>
          <cell r="R739" t="str">
            <v>Capacidad</v>
          </cell>
          <cell r="S739">
            <v>34</v>
          </cell>
          <cell r="T739">
            <v>34</v>
          </cell>
          <cell r="U739">
            <v>37</v>
          </cell>
          <cell r="V739">
            <v>40</v>
          </cell>
          <cell r="W739">
            <v>40</v>
          </cell>
          <cell r="X739">
            <v>40</v>
          </cell>
          <cell r="Y739">
            <v>0</v>
          </cell>
          <cell r="Z739">
            <v>0</v>
          </cell>
          <cell r="AA739">
            <v>0</v>
          </cell>
          <cell r="AB739">
            <v>0</v>
          </cell>
          <cell r="AC739">
            <v>0</v>
          </cell>
          <cell r="AD739">
            <v>0</v>
          </cell>
          <cell r="AE739" t="str">
            <v>TÉRMINOS DE REFERENCIA Y ESTUDIOS PREVIOS PARA LA CONTRATACIÓN DEL PERSONAL QUE DESARROLLARÁ LAS ACTIVIDADES INHERENTES A LA ELABORACIÓN DE LOS MAPAS DE INUNDACIÓN.</v>
          </cell>
          <cell r="AF739">
            <v>42400.208333333299</v>
          </cell>
          <cell r="AG739">
            <v>42471.636949918997</v>
          </cell>
          <cell r="AH739" t="str">
            <v>Nelson Omar Vargas</v>
          </cell>
          <cell r="AI739" t="str">
            <v>nvargas@ideam.gov.co</v>
          </cell>
          <cell r="AJ739">
            <v>15</v>
          </cell>
          <cell r="AK739">
            <v>0</v>
          </cell>
          <cell r="AL739">
            <v>0</v>
          </cell>
        </row>
        <row r="740">
          <cell r="A740">
            <v>4900</v>
          </cell>
          <cell r="B740" t="str">
            <v>Todos por un Nuevo País</v>
          </cell>
          <cell r="C740" t="str">
            <v>Crecimiento verde</v>
          </cell>
          <cell r="D740" t="str">
            <v>Proteger y asegurar el uso sostenible del capital natural y mejorar la calidad y la gobernanza ambiental</v>
          </cell>
          <cell r="E740" t="str">
            <v>Ambiente</v>
          </cell>
          <cell r="F740" t="str">
            <v>IDEAM</v>
          </cell>
          <cell r="G740" t="str">
            <v>Prevención, mitigación y adaptación de los efectos del cambio climático</v>
          </cell>
          <cell r="H740">
            <v>4900</v>
          </cell>
          <cell r="I740" t="str">
            <v>Mapas por crecientes súbitas a escala 1:5.000 (IDEAM)</v>
          </cell>
          <cell r="J740" t="str">
            <v>Producto</v>
          </cell>
          <cell r="K740" t="str">
            <v>Sectorial</v>
          </cell>
          <cell r="L740" t="str">
            <v>SI</v>
          </cell>
          <cell r="M740" t="str">
            <v>SI</v>
          </cell>
          <cell r="N740" t="str">
            <v>NO</v>
          </cell>
          <cell r="O740" t="str">
            <v>SI</v>
          </cell>
          <cell r="P740" t="str">
            <v>Mapas</v>
          </cell>
          <cell r="Q740" t="str">
            <v>Semestral</v>
          </cell>
          <cell r="R740" t="str">
            <v>Capacidad</v>
          </cell>
          <cell r="S740">
            <v>20</v>
          </cell>
          <cell r="T740">
            <v>20</v>
          </cell>
          <cell r="U740">
            <v>22</v>
          </cell>
          <cell r="V740">
            <v>26</v>
          </cell>
          <cell r="W740">
            <v>30</v>
          </cell>
          <cell r="X740">
            <v>30</v>
          </cell>
          <cell r="Y740">
            <v>0</v>
          </cell>
          <cell r="Z740">
            <v>0</v>
          </cell>
          <cell r="AA740">
            <v>0</v>
          </cell>
          <cell r="AB740">
            <v>0</v>
          </cell>
          <cell r="AC740">
            <v>0</v>
          </cell>
          <cell r="AD740">
            <v>0</v>
          </cell>
          <cell r="AE740" t="str">
            <v>TÉRMINOS DE REFERENCIA Y ESTUDIOS PREVIOS PARA LA CONTRATACIÓN DEL PERSONAL QUE DESARROLLARÁ LAS ACTIVIDADES INHERENTES A LA ELABORACIÓN DE LOS MAPAS DE CORRIENTES SÚBITAS.</v>
          </cell>
          <cell r="AF740">
            <v>42400.208333333299</v>
          </cell>
          <cell r="AG740">
            <v>42471.638139780101</v>
          </cell>
          <cell r="AH740" t="str">
            <v>Nelson Omar Vargas</v>
          </cell>
          <cell r="AI740" t="str">
            <v>nvargas@ideam.gov.co</v>
          </cell>
          <cell r="AJ740">
            <v>15</v>
          </cell>
          <cell r="AK740">
            <v>0</v>
          </cell>
          <cell r="AL740">
            <v>0</v>
          </cell>
        </row>
        <row r="741">
          <cell r="A741">
            <v>5226</v>
          </cell>
          <cell r="B741" t="str">
            <v>Todos por un Nuevo País</v>
          </cell>
          <cell r="C741" t="str">
            <v>Crecimiento verde</v>
          </cell>
          <cell r="D741" t="str">
            <v>Proteger y asegurar el uso sostenible del capital natural y mejorar la calidad y la gobernanza ambiental</v>
          </cell>
          <cell r="E741" t="str">
            <v>Ambiente</v>
          </cell>
          <cell r="F741" t="str">
            <v>MinAmbiente</v>
          </cell>
          <cell r="G741" t="str">
            <v>Grupos Étnicos - Ambiente</v>
          </cell>
          <cell r="H741">
            <v>5226</v>
          </cell>
          <cell r="I741" t="str">
            <v>Programas de Gestión Ambiental Local implementados en las Kumpañy del pueblo Rrom por parte de la Autoridades Ambientales Regionales y Municipales</v>
          </cell>
          <cell r="J741" t="str">
            <v>Producto</v>
          </cell>
          <cell r="K741" t="str">
            <v>Transversal</v>
          </cell>
          <cell r="L741" t="str">
            <v>SI</v>
          </cell>
          <cell r="M741" t="str">
            <v>NO</v>
          </cell>
          <cell r="N741" t="str">
            <v>NO</v>
          </cell>
          <cell r="O741" t="str">
            <v>SI</v>
          </cell>
          <cell r="P741" t="str">
            <v>Programa</v>
          </cell>
          <cell r="Q741" t="str">
            <v>Semestral</v>
          </cell>
          <cell r="R741" t="str">
            <v>Acumulado</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30</v>
          </cell>
          <cell r="AK741">
            <v>0</v>
          </cell>
          <cell r="AL741">
            <v>0</v>
          </cell>
        </row>
        <row r="742">
          <cell r="A742">
            <v>4884</v>
          </cell>
          <cell r="B742" t="str">
            <v>Todos por un Nuevo País</v>
          </cell>
          <cell r="C742" t="str">
            <v>Crecimiento verde</v>
          </cell>
          <cell r="D742" t="str">
            <v>Proteger y asegurar el uso sostenible del capital natural y mejorar la calidad y la gobernanza ambiental</v>
          </cell>
          <cell r="E742" t="str">
            <v>Ambiente</v>
          </cell>
          <cell r="F742" t="str">
            <v>MinAmbiente</v>
          </cell>
          <cell r="G742" t="str">
            <v xml:space="preserve">Promoción y apoyo de la gestión ambiental </v>
          </cell>
          <cell r="H742">
            <v>4884</v>
          </cell>
          <cell r="I742" t="str">
            <v>Sectores económicos que implementan programas que generan beneficios ambientales</v>
          </cell>
          <cell r="J742" t="str">
            <v>Resultado</v>
          </cell>
          <cell r="K742" t="str">
            <v>Sectorial</v>
          </cell>
          <cell r="L742" t="str">
            <v>SI</v>
          </cell>
          <cell r="M742" t="str">
            <v>NO</v>
          </cell>
          <cell r="N742" t="str">
            <v>NO</v>
          </cell>
          <cell r="O742" t="str">
            <v>SI</v>
          </cell>
          <cell r="P742" t="str">
            <v xml:space="preserve">Sectores Económicos </v>
          </cell>
          <cell r="Q742" t="str">
            <v>Anual</v>
          </cell>
          <cell r="R742" t="str">
            <v>Capacidad</v>
          </cell>
          <cell r="S742">
            <v>0</v>
          </cell>
          <cell r="T742">
            <v>0</v>
          </cell>
          <cell r="U742">
            <v>2</v>
          </cell>
          <cell r="V742">
            <v>4</v>
          </cell>
          <cell r="W742">
            <v>6</v>
          </cell>
          <cell r="X742">
            <v>6</v>
          </cell>
          <cell r="Y742">
            <v>0</v>
          </cell>
          <cell r="Z742">
            <v>0</v>
          </cell>
          <cell r="AA742">
            <v>0</v>
          </cell>
          <cell r="AB742">
            <v>0</v>
          </cell>
          <cell r="AC742">
            <v>0</v>
          </cell>
          <cell r="AD742">
            <v>0</v>
          </cell>
          <cell r="AE742" t="str">
            <v xml:space="preserve">Se realizaron ajustes finales a los Programas de gestión ambiental Sectorial formulados por la universidad Nacional. El proceso de contratación para el programa que se formulará en el año 2016, se inicia en Marzo Se continua avanzando en el ajuste de los </v>
          </cell>
          <cell r="AF742">
            <v>42400.208333333299</v>
          </cell>
          <cell r="AG742">
            <v>42496.791045833299</v>
          </cell>
          <cell r="AH742" t="str">
            <v>Francisco José Gómez Montes</v>
          </cell>
          <cell r="AI742" t="str">
            <v>fjgomez@minambiente.gov.co</v>
          </cell>
          <cell r="AJ742">
            <v>30</v>
          </cell>
          <cell r="AK742">
            <v>0</v>
          </cell>
          <cell r="AL742">
            <v>0</v>
          </cell>
        </row>
        <row r="743">
          <cell r="A743">
            <v>4885</v>
          </cell>
          <cell r="B743" t="str">
            <v>Todos por un Nuevo País</v>
          </cell>
          <cell r="C743" t="str">
            <v>Crecimiento verde</v>
          </cell>
          <cell r="D743" t="str">
            <v>Proteger y asegurar el uso sostenible del capital natural y mejorar la calidad y la gobernanza ambiental</v>
          </cell>
          <cell r="E743" t="str">
            <v>Ambiente</v>
          </cell>
          <cell r="F743" t="str">
            <v>MinAmbiente</v>
          </cell>
          <cell r="G743" t="str">
            <v xml:space="preserve">Promoción y apoyo de la gestión ambiental </v>
          </cell>
          <cell r="H743">
            <v>4885</v>
          </cell>
          <cell r="I743" t="str">
            <v>Programas implementados para reducir el consumo y promover la responsabilidad posconsumo</v>
          </cell>
          <cell r="J743" t="str">
            <v>Producto</v>
          </cell>
          <cell r="K743" t="str">
            <v>Sectorial</v>
          </cell>
          <cell r="L743" t="str">
            <v>SI</v>
          </cell>
          <cell r="M743" t="str">
            <v>NO</v>
          </cell>
          <cell r="N743" t="str">
            <v>NO</v>
          </cell>
          <cell r="O743" t="str">
            <v>SI</v>
          </cell>
          <cell r="P743" t="str">
            <v>Programas</v>
          </cell>
          <cell r="Q743" t="str">
            <v>Semestral</v>
          </cell>
          <cell r="R743" t="str">
            <v>Capacidad</v>
          </cell>
          <cell r="S743">
            <v>7</v>
          </cell>
          <cell r="T743">
            <v>7</v>
          </cell>
          <cell r="U743">
            <v>9</v>
          </cell>
          <cell r="V743">
            <v>10</v>
          </cell>
          <cell r="W743">
            <v>10</v>
          </cell>
          <cell r="X743">
            <v>10</v>
          </cell>
          <cell r="Y743">
            <v>0</v>
          </cell>
          <cell r="Z743">
            <v>0</v>
          </cell>
          <cell r="AA743">
            <v>0</v>
          </cell>
          <cell r="AB743">
            <v>0</v>
          </cell>
          <cell r="AC743">
            <v>0</v>
          </cell>
          <cell r="AD743">
            <v>0</v>
          </cell>
          <cell r="AE743" t="str">
            <v>Se formularon los estudios previos para la contratación de servicios profesionales q para apoyar la construcción de la norma que incorpora el principio de responsabilidad extendida del productor para los residuos de envases y empaques, entre otros. Se con</v>
          </cell>
          <cell r="AF743">
            <v>42429.208333333299</v>
          </cell>
          <cell r="AG743">
            <v>42496.788852118101</v>
          </cell>
          <cell r="AH743" t="str">
            <v>Francisco José Gómez Montes</v>
          </cell>
          <cell r="AI743" t="str">
            <v>fjgomez@minambiente.gov.co</v>
          </cell>
          <cell r="AJ743">
            <v>30</v>
          </cell>
          <cell r="AK743">
            <v>0</v>
          </cell>
          <cell r="AL743">
            <v>0</v>
          </cell>
        </row>
        <row r="744">
          <cell r="A744">
            <v>4886</v>
          </cell>
          <cell r="B744" t="str">
            <v>Todos por un Nuevo País</v>
          </cell>
          <cell r="C744" t="str">
            <v>Crecimiento verde</v>
          </cell>
          <cell r="D744" t="str">
            <v>Proteger y asegurar el uso sostenible del capital natural y mejorar la calidad y la gobernanza ambiental</v>
          </cell>
          <cell r="E744" t="str">
            <v>Ambiente</v>
          </cell>
          <cell r="F744" t="str">
            <v>MinAmbiente</v>
          </cell>
          <cell r="G744" t="str">
            <v xml:space="preserve">Promoción y apoyo de la gestión ambiental </v>
          </cell>
          <cell r="H744">
            <v>4886</v>
          </cell>
          <cell r="I744" t="str">
            <v>Programas regionales de negocios verdes implementados para el aumento de la competitividad del país</v>
          </cell>
          <cell r="J744" t="str">
            <v>Producto</v>
          </cell>
          <cell r="K744" t="str">
            <v>Sectorial</v>
          </cell>
          <cell r="L744" t="str">
            <v>SI</v>
          </cell>
          <cell r="M744" t="str">
            <v>SI</v>
          </cell>
          <cell r="N744" t="str">
            <v>NO</v>
          </cell>
          <cell r="O744" t="str">
            <v>SI</v>
          </cell>
          <cell r="P744" t="str">
            <v>Programas</v>
          </cell>
          <cell r="Q744" t="str">
            <v>Trimestral</v>
          </cell>
          <cell r="R744" t="str">
            <v>Capacidad</v>
          </cell>
          <cell r="S744">
            <v>0</v>
          </cell>
          <cell r="T744">
            <v>1</v>
          </cell>
          <cell r="U744">
            <v>2</v>
          </cell>
          <cell r="V744">
            <v>4</v>
          </cell>
          <cell r="W744">
            <v>5</v>
          </cell>
          <cell r="X744">
            <v>5</v>
          </cell>
          <cell r="Y744">
            <v>0</v>
          </cell>
          <cell r="Z744">
            <v>0</v>
          </cell>
          <cell r="AA744">
            <v>0</v>
          </cell>
          <cell r="AB744">
            <v>0</v>
          </cell>
          <cell r="AC744">
            <v>0</v>
          </cell>
          <cell r="AD744">
            <v>0</v>
          </cell>
          <cell r="AE744" t="str">
            <v xml:space="preserve">Se firmó el 1 de marzo de 2016 el Convenio de Asociación N°288 de 2016 entre el MADS y el Fondo Biocomercio, dentro del cual se definió el Plan Operativo de trabajo con su respectivo cronograma de actividades desagregadas y el plan de inversiones para la </v>
          </cell>
          <cell r="AF744">
            <v>42460.208333333299</v>
          </cell>
          <cell r="AG744">
            <v>42496.790024768503</v>
          </cell>
          <cell r="AH744" t="str">
            <v>Mauricio Mira Ponton</v>
          </cell>
          <cell r="AI744" t="str">
            <v>mmira@minambiente.gov.co</v>
          </cell>
          <cell r="AJ744">
            <v>30</v>
          </cell>
          <cell r="AK744">
            <v>0</v>
          </cell>
          <cell r="AL744">
            <v>0</v>
          </cell>
        </row>
        <row r="745">
          <cell r="A745">
            <v>4887</v>
          </cell>
          <cell r="B745" t="str">
            <v>Todos por un Nuevo País</v>
          </cell>
          <cell r="C745" t="str">
            <v>Crecimiento verde</v>
          </cell>
          <cell r="D745" t="str">
            <v>Proteger y asegurar el uso sostenible del capital natural y mejorar la calidad y la gobernanza ambiental</v>
          </cell>
          <cell r="E745" t="str">
            <v>Ambiente</v>
          </cell>
          <cell r="F745" t="str">
            <v>MinAmbiente</v>
          </cell>
          <cell r="G745" t="str">
            <v xml:space="preserve">Promoción y apoyo de la gestión ambiental </v>
          </cell>
          <cell r="H745">
            <v>4887</v>
          </cell>
          <cell r="I745" t="str">
            <v>Programas de gestión ambiental sectorial formulados</v>
          </cell>
          <cell r="J745" t="str">
            <v>Producto</v>
          </cell>
          <cell r="K745" t="str">
            <v>Sectorial</v>
          </cell>
          <cell r="L745" t="str">
            <v>SI</v>
          </cell>
          <cell r="M745" t="str">
            <v>NO</v>
          </cell>
          <cell r="N745" t="str">
            <v>NO</v>
          </cell>
          <cell r="O745" t="str">
            <v>SI</v>
          </cell>
          <cell r="P745" t="str">
            <v>Programas</v>
          </cell>
          <cell r="Q745" t="str">
            <v>Semestral</v>
          </cell>
          <cell r="R745" t="str">
            <v>Capacidad</v>
          </cell>
          <cell r="S745">
            <v>0</v>
          </cell>
          <cell r="T745">
            <v>0</v>
          </cell>
          <cell r="U745">
            <v>1</v>
          </cell>
          <cell r="V745">
            <v>3</v>
          </cell>
          <cell r="W745">
            <v>5</v>
          </cell>
          <cell r="X745">
            <v>5</v>
          </cell>
          <cell r="Y745">
            <v>0</v>
          </cell>
          <cell r="Z745">
            <v>0</v>
          </cell>
          <cell r="AA745">
            <v>0</v>
          </cell>
          <cell r="AB745">
            <v>0</v>
          </cell>
          <cell r="AC745">
            <v>0</v>
          </cell>
          <cell r="AD745">
            <v>0</v>
          </cell>
          <cell r="AE745" t="str">
            <v xml:space="preserve">Se inició la formulación de los estudios previos para la evaluación de la política Nacional de Producción y Consumo, escenario en el cual se formulara un Programa de Gestión Ambiental Sectorial. </v>
          </cell>
          <cell r="AF745">
            <v>42429.208333333299</v>
          </cell>
          <cell r="AG745">
            <v>42496.788455324102</v>
          </cell>
          <cell r="AH745" t="str">
            <v>Francisco José Gómez Montes</v>
          </cell>
          <cell r="AI745" t="str">
            <v>fjgomez@minambiente.gov.co</v>
          </cell>
          <cell r="AJ745">
            <v>30</v>
          </cell>
          <cell r="AK745">
            <v>0</v>
          </cell>
          <cell r="AL745">
            <v>0</v>
          </cell>
        </row>
        <row r="746">
          <cell r="A746">
            <v>4888</v>
          </cell>
          <cell r="B746" t="str">
            <v>Todos por un Nuevo País</v>
          </cell>
          <cell r="C746" t="str">
            <v>Crecimiento verde</v>
          </cell>
          <cell r="D746" t="str">
            <v>Proteger y asegurar el uso sostenible del capital natural y mejorar la calidad y la gobernanza ambiental</v>
          </cell>
          <cell r="E746" t="str">
            <v>Ambiente</v>
          </cell>
          <cell r="F746" t="str">
            <v>MinAmbiente</v>
          </cell>
          <cell r="G746" t="str">
            <v xml:space="preserve">Promoción y apoyo de la gestión ambiental </v>
          </cell>
          <cell r="H746">
            <v>4888</v>
          </cell>
          <cell r="I746" t="str">
            <v>Acuerdos para el desarrollo de proyectos de biotecnología y bioprospección establecidos</v>
          </cell>
          <cell r="J746" t="str">
            <v>Producto</v>
          </cell>
          <cell r="K746" t="str">
            <v>Sectorial</v>
          </cell>
          <cell r="L746" t="str">
            <v>SI</v>
          </cell>
          <cell r="M746" t="str">
            <v>NO</v>
          </cell>
          <cell r="N746" t="str">
            <v>NO</v>
          </cell>
          <cell r="O746" t="str">
            <v>SI</v>
          </cell>
          <cell r="P746" t="str">
            <v>Acuerdos</v>
          </cell>
          <cell r="Q746" t="str">
            <v>Semestral</v>
          </cell>
          <cell r="R746" t="str">
            <v>Capacidad</v>
          </cell>
          <cell r="S746">
            <v>0</v>
          </cell>
          <cell r="T746">
            <v>0</v>
          </cell>
          <cell r="U746">
            <v>2</v>
          </cell>
          <cell r="V746">
            <v>3</v>
          </cell>
          <cell r="W746">
            <v>4</v>
          </cell>
          <cell r="X746">
            <v>4</v>
          </cell>
          <cell r="Y746">
            <v>0</v>
          </cell>
          <cell r="Z746">
            <v>0</v>
          </cell>
          <cell r="AA746">
            <v>0</v>
          </cell>
          <cell r="AB746">
            <v>0</v>
          </cell>
          <cell r="AC746">
            <v>0</v>
          </cell>
          <cell r="AD746">
            <v>0</v>
          </cell>
          <cell r="AE746" t="str">
            <v>En el mes de marzo se realizaron 3 reuniones de formulación de la convocatoria de Bioprospección con la cual se pretende constituir el segundo acuerdo de Bioprospección y Biotecnología; Primera Reunión. Contextualizar a la oficina de jurídica sobre la fun</v>
          </cell>
          <cell r="AF746">
            <v>42460.208333333299</v>
          </cell>
          <cell r="AG746">
            <v>42496.697772881897</v>
          </cell>
          <cell r="AH746" t="str">
            <v>María Claudia García Dávila</v>
          </cell>
          <cell r="AI746" t="str">
            <v>Mcgarcia@minambiente.gov.co</v>
          </cell>
          <cell r="AJ746">
            <v>30</v>
          </cell>
          <cell r="AK746">
            <v>0</v>
          </cell>
          <cell r="AL746">
            <v>0</v>
          </cell>
        </row>
        <row r="747">
          <cell r="A747">
            <v>4876</v>
          </cell>
          <cell r="B747" t="str">
            <v>Todos por un Nuevo País</v>
          </cell>
          <cell r="C747" t="str">
            <v>Crecimiento verde</v>
          </cell>
          <cell r="D747" t="str">
            <v>Proteger y asegurar el uso sostenible del capital natural y mejorar la calidad y la gobernanza ambiental</v>
          </cell>
          <cell r="E747" t="str">
            <v>Ambiente</v>
          </cell>
          <cell r="F747" t="str">
            <v>MinAmbiente</v>
          </cell>
          <cell r="G747" t="str">
            <v>Gestión integral de la biodiversidad</v>
          </cell>
          <cell r="H747">
            <v>4876</v>
          </cell>
          <cell r="I747" t="str">
            <v>Hectáreas en proceso de restauración</v>
          </cell>
          <cell r="J747" t="str">
            <v>Producto</v>
          </cell>
          <cell r="K747" t="str">
            <v>Sectorial</v>
          </cell>
          <cell r="L747" t="str">
            <v>SI</v>
          </cell>
          <cell r="M747" t="str">
            <v>SI</v>
          </cell>
          <cell r="N747" t="str">
            <v>NO</v>
          </cell>
          <cell r="O747" t="str">
            <v>SI</v>
          </cell>
          <cell r="P747" t="str">
            <v>Pendiente</v>
          </cell>
          <cell r="Q747" t="str">
            <v>Semestral</v>
          </cell>
          <cell r="R747" t="str">
            <v>Capacidad</v>
          </cell>
          <cell r="S747">
            <v>400021</v>
          </cell>
          <cell r="T747">
            <v>420021</v>
          </cell>
          <cell r="U747">
            <v>460021</v>
          </cell>
          <cell r="V747">
            <v>530021</v>
          </cell>
          <cell r="W747">
            <v>610000</v>
          </cell>
          <cell r="X747">
            <v>610000</v>
          </cell>
          <cell r="Y747">
            <v>0</v>
          </cell>
          <cell r="Z747">
            <v>0</v>
          </cell>
          <cell r="AA747">
            <v>0</v>
          </cell>
          <cell r="AB747">
            <v>0</v>
          </cell>
          <cell r="AC747">
            <v>0</v>
          </cell>
          <cell r="AD747">
            <v>0</v>
          </cell>
          <cell r="AE747" t="str">
            <v>No hay nuevos reportes de la meta por parte de las autoridades ambientales. 11 Corporaciones Autónomas Regionales han reportado información sobre las hectáreas que proyectan restaurar en sus planes de acción para la vigencia del PND 2014-2018, la superfic</v>
          </cell>
          <cell r="AF747">
            <v>42490.208333333299</v>
          </cell>
          <cell r="AG747">
            <v>42496.776531134303</v>
          </cell>
          <cell r="AH747" t="str">
            <v>María Claudia García Dávila</v>
          </cell>
          <cell r="AI747" t="str">
            <v>Mcgarcia@minambiente.gov.co</v>
          </cell>
          <cell r="AJ747">
            <v>30</v>
          </cell>
          <cell r="AK747">
            <v>0</v>
          </cell>
          <cell r="AL747">
            <v>0</v>
          </cell>
        </row>
        <row r="748">
          <cell r="A748">
            <v>4889</v>
          </cell>
          <cell r="B748" t="str">
            <v>Todos por un Nuevo País</v>
          </cell>
          <cell r="C748" t="str">
            <v>Crecimiento verde</v>
          </cell>
          <cell r="D748" t="str">
            <v>Proteger y asegurar el uso sostenible del capital natural y mejorar la calidad y la gobernanza ambiental</v>
          </cell>
          <cell r="E748" t="str">
            <v>Ambiente</v>
          </cell>
          <cell r="F748" t="str">
            <v>MinAmbiente</v>
          </cell>
          <cell r="G748" t="str">
            <v>Prevención, mitigación y adaptación de los efectos del cambio climático</v>
          </cell>
          <cell r="H748">
            <v>4889</v>
          </cell>
          <cell r="I748" t="str">
            <v>Entidades territoriales que incorporan en los instrumentos de planificación criterios de cambio climático</v>
          </cell>
          <cell r="J748" t="str">
            <v>Resultado</v>
          </cell>
          <cell r="K748" t="str">
            <v>Sectorial</v>
          </cell>
          <cell r="L748" t="str">
            <v>SI</v>
          </cell>
          <cell r="M748" t="str">
            <v>SI</v>
          </cell>
          <cell r="N748" t="str">
            <v>NO</v>
          </cell>
          <cell r="O748" t="str">
            <v>SI</v>
          </cell>
          <cell r="P748" t="str">
            <v>Entidades territoriales</v>
          </cell>
          <cell r="Q748" t="str">
            <v>Semestral</v>
          </cell>
          <cell r="R748" t="str">
            <v>Flujo</v>
          </cell>
          <cell r="S748">
            <v>2</v>
          </cell>
          <cell r="T748">
            <v>2</v>
          </cell>
          <cell r="U748">
            <v>23</v>
          </cell>
          <cell r="V748">
            <v>27</v>
          </cell>
          <cell r="W748">
            <v>27</v>
          </cell>
          <cell r="X748">
            <v>27</v>
          </cell>
          <cell r="Y748">
            <v>0</v>
          </cell>
          <cell r="Z748">
            <v>0</v>
          </cell>
          <cell r="AA748">
            <v>0</v>
          </cell>
          <cell r="AB748">
            <v>0</v>
          </cell>
          <cell r="AC748">
            <v>0</v>
          </cell>
          <cell r="AD748">
            <v>0</v>
          </cell>
          <cell r="AE748" t="str">
            <v>Se continúa con la asesoría a los municipios y departamentos que así lo solicitan. En este mes se asesoró al municipio de Montelibano - Córdoba, personalmente en las instalaciones del MADS. También se está desarrollando revisión de aproximadamente 24 plan</v>
          </cell>
          <cell r="AF748">
            <v>42490.208333333299</v>
          </cell>
          <cell r="AG748">
            <v>42496.717980289402</v>
          </cell>
          <cell r="AH748" t="str">
            <v>Rodrigo Suárez Castaño</v>
          </cell>
          <cell r="AI748" t="str">
            <v>rsuarez@minambiente.gov.co</v>
          </cell>
          <cell r="AJ748">
            <v>30</v>
          </cell>
          <cell r="AK748">
            <v>0</v>
          </cell>
          <cell r="AL748">
            <v>0</v>
          </cell>
        </row>
        <row r="749">
          <cell r="A749">
            <v>4890</v>
          </cell>
          <cell r="B749" t="str">
            <v>Todos por un Nuevo País</v>
          </cell>
          <cell r="C749" t="str">
            <v>Crecimiento verde</v>
          </cell>
          <cell r="D749" t="str">
            <v>Proteger y asegurar el uso sostenible del capital natural y mejorar la calidad y la gobernanza ambiental</v>
          </cell>
          <cell r="E749" t="str">
            <v>Ambiente</v>
          </cell>
          <cell r="F749" t="str">
            <v>MinAmbiente</v>
          </cell>
          <cell r="G749" t="str">
            <v>Prevención, mitigación y adaptación de los efectos del cambio climático</v>
          </cell>
          <cell r="H749">
            <v>4890</v>
          </cell>
          <cell r="I749" t="str">
            <v>Planes formulados de cambio climático</v>
          </cell>
          <cell r="J749" t="str">
            <v>Producto</v>
          </cell>
          <cell r="K749" t="str">
            <v>Sectorial</v>
          </cell>
          <cell r="L749" t="str">
            <v>SI</v>
          </cell>
          <cell r="M749" t="str">
            <v>SI</v>
          </cell>
          <cell r="N749" t="str">
            <v>NO</v>
          </cell>
          <cell r="O749" t="str">
            <v>SI</v>
          </cell>
          <cell r="P749" t="str">
            <v>Planes</v>
          </cell>
          <cell r="Q749" t="str">
            <v>Semestral</v>
          </cell>
          <cell r="R749" t="str">
            <v>Capacidad</v>
          </cell>
          <cell r="S749">
            <v>11</v>
          </cell>
          <cell r="T749">
            <v>12</v>
          </cell>
          <cell r="U749">
            <v>12</v>
          </cell>
          <cell r="V749">
            <v>18</v>
          </cell>
          <cell r="W749">
            <v>18</v>
          </cell>
          <cell r="X749">
            <v>18</v>
          </cell>
          <cell r="Y749">
            <v>0</v>
          </cell>
          <cell r="Z749">
            <v>0</v>
          </cell>
          <cell r="AA749">
            <v>0</v>
          </cell>
          <cell r="AB749">
            <v>0</v>
          </cell>
          <cell r="AC749">
            <v>0</v>
          </cell>
          <cell r="AD749">
            <v>0</v>
          </cell>
          <cell r="AE749" t="str">
            <v>Durante el mes de Abril se recibió el producto 5 correspondiente a la segunda etapa de recolección de información. En este entregable se recopila información sobre el análisis de vulnerabilidad y de inventario de gases efecto invernadero, así como la reco</v>
          </cell>
          <cell r="AF749">
            <v>42490.208333333299</v>
          </cell>
          <cell r="AG749">
            <v>42496.786928935202</v>
          </cell>
          <cell r="AH749" t="str">
            <v>Rodrigo Suárez Castaño</v>
          </cell>
          <cell r="AI749" t="str">
            <v>rsuarez@minambiente.gov.co</v>
          </cell>
          <cell r="AJ749">
            <v>0</v>
          </cell>
          <cell r="AK749">
            <v>0</v>
          </cell>
          <cell r="AL749">
            <v>0</v>
          </cell>
        </row>
        <row r="750">
          <cell r="A750">
            <v>4891</v>
          </cell>
          <cell r="B750" t="str">
            <v>Todos por un Nuevo País</v>
          </cell>
          <cell r="C750" t="str">
            <v>Crecimiento verde</v>
          </cell>
          <cell r="D750" t="str">
            <v>Proteger y asegurar el uso sostenible del capital natural y mejorar la calidad y la gobernanza ambiental</v>
          </cell>
          <cell r="E750" t="str">
            <v>Ambiente</v>
          </cell>
          <cell r="F750" t="str">
            <v>MinAmbiente</v>
          </cell>
          <cell r="G750" t="str">
            <v>Prevención, mitigación y adaptación de los efectos del cambio climático</v>
          </cell>
          <cell r="H750">
            <v>4891</v>
          </cell>
          <cell r="I750" t="str">
            <v>Herramientas de comunicación, divulgación y educación para la toma de decisiones y la promoción de cultura compatible con el clima, disponibles</v>
          </cell>
          <cell r="J750" t="str">
            <v>Producto</v>
          </cell>
          <cell r="K750" t="str">
            <v>Sectorial</v>
          </cell>
          <cell r="L750" t="str">
            <v>SI</v>
          </cell>
          <cell r="M750" t="str">
            <v>NO</v>
          </cell>
          <cell r="N750" t="str">
            <v>NO</v>
          </cell>
          <cell r="O750" t="str">
            <v>SI</v>
          </cell>
          <cell r="P750" t="str">
            <v>Herramientas</v>
          </cell>
          <cell r="Q750" t="str">
            <v>Trimestral</v>
          </cell>
          <cell r="R750" t="str">
            <v>Flujo</v>
          </cell>
          <cell r="S750">
            <v>4</v>
          </cell>
          <cell r="T750">
            <v>8</v>
          </cell>
          <cell r="U750">
            <v>9</v>
          </cell>
          <cell r="V750">
            <v>9</v>
          </cell>
          <cell r="W750">
            <v>9</v>
          </cell>
          <cell r="X750">
            <v>9</v>
          </cell>
          <cell r="Y750">
            <v>0</v>
          </cell>
          <cell r="Z750">
            <v>0</v>
          </cell>
          <cell r="AA750">
            <v>0</v>
          </cell>
          <cell r="AB750">
            <v>0</v>
          </cell>
          <cell r="AC750">
            <v>0</v>
          </cell>
          <cell r="AD750">
            <v>0</v>
          </cell>
          <cell r="AE750" t="str">
            <v>A la fecha la entidad se encuentra en el proceso de contratación para dar cumplimiento con este indicador</v>
          </cell>
          <cell r="AF750">
            <v>42429.208333333299</v>
          </cell>
          <cell r="AG750">
            <v>42496.776964618097</v>
          </cell>
          <cell r="AH750" t="str">
            <v>Rodrigo Suárez Castaño</v>
          </cell>
          <cell r="AI750" t="str">
            <v>rsuarez@minambiente.gov.co</v>
          </cell>
          <cell r="AJ750">
            <v>0</v>
          </cell>
          <cell r="AK750">
            <v>0</v>
          </cell>
          <cell r="AL750">
            <v>0</v>
          </cell>
        </row>
        <row r="751">
          <cell r="A751">
            <v>4878</v>
          </cell>
          <cell r="B751" t="str">
            <v>Todos por un Nuevo País</v>
          </cell>
          <cell r="C751" t="str">
            <v>Crecimiento verde</v>
          </cell>
          <cell r="D751" t="str">
            <v>Proteger y asegurar el uso sostenible del capital natural y mejorar la calidad y la gobernanza ambiental</v>
          </cell>
          <cell r="E751" t="str">
            <v>Ambiente</v>
          </cell>
          <cell r="F751" t="str">
            <v>MinAmbiente</v>
          </cell>
          <cell r="G751" t="str">
            <v>Gestión integral de la biodiversidad</v>
          </cell>
          <cell r="H751">
            <v>4878</v>
          </cell>
          <cell r="I751" t="str">
            <v>Programas que reducen la desforestación, las emisiones de gases de Efecto Invernadero y la degradación ambiental en implementación</v>
          </cell>
          <cell r="J751" t="str">
            <v>Producto</v>
          </cell>
          <cell r="K751" t="str">
            <v>Sectorial</v>
          </cell>
          <cell r="L751" t="str">
            <v>SI</v>
          </cell>
          <cell r="M751" t="str">
            <v>NO</v>
          </cell>
          <cell r="N751" t="str">
            <v>NO</v>
          </cell>
          <cell r="O751" t="str">
            <v>SI</v>
          </cell>
          <cell r="P751" t="str">
            <v>Programas</v>
          </cell>
          <cell r="Q751" t="str">
            <v>Anual</v>
          </cell>
          <cell r="R751" t="str">
            <v>Capacidad</v>
          </cell>
          <cell r="S751">
            <v>0</v>
          </cell>
          <cell r="T751">
            <v>2</v>
          </cell>
          <cell r="U751">
            <v>5</v>
          </cell>
          <cell r="V751">
            <v>8</v>
          </cell>
          <cell r="W751">
            <v>9</v>
          </cell>
          <cell r="X751">
            <v>9</v>
          </cell>
          <cell r="Y751">
            <v>0</v>
          </cell>
          <cell r="Z751">
            <v>0</v>
          </cell>
          <cell r="AA751">
            <v>0</v>
          </cell>
          <cell r="AB751">
            <v>0</v>
          </cell>
          <cell r="AC751">
            <v>0</v>
          </cell>
          <cell r="AD751">
            <v>0</v>
          </cell>
          <cell r="AE751">
            <v>0</v>
          </cell>
          <cell r="AF751">
            <v>0</v>
          </cell>
          <cell r="AG751">
            <v>0</v>
          </cell>
          <cell r="AH751" t="str">
            <v>Raul Jimenez Garcia</v>
          </cell>
          <cell r="AI751" t="str">
            <v>RJimenez@minambiente.gov.co</v>
          </cell>
          <cell r="AJ751">
            <v>30</v>
          </cell>
          <cell r="AK751">
            <v>0</v>
          </cell>
          <cell r="AL751">
            <v>0</v>
          </cell>
        </row>
        <row r="752">
          <cell r="A752">
            <v>4879</v>
          </cell>
          <cell r="B752" t="str">
            <v>Todos por un Nuevo País</v>
          </cell>
          <cell r="C752" t="str">
            <v>Crecimiento verde</v>
          </cell>
          <cell r="D752" t="str">
            <v>Proteger y asegurar el uso sostenible del capital natural y mejorar la calidad y la gobernanza ambiental</v>
          </cell>
          <cell r="E752" t="str">
            <v>Ambiente</v>
          </cell>
          <cell r="F752" t="str">
            <v>MinAmbiente</v>
          </cell>
          <cell r="G752" t="str">
            <v>Gestión integral de la biodiversidad</v>
          </cell>
          <cell r="H752">
            <v>4879</v>
          </cell>
          <cell r="I752" t="str">
            <v>Sectores que implementan acciones en el marco de la Estrategia Nacional REDD+</v>
          </cell>
          <cell r="J752" t="str">
            <v>Producto</v>
          </cell>
          <cell r="K752" t="str">
            <v>Sectorial</v>
          </cell>
          <cell r="L752" t="str">
            <v>SI</v>
          </cell>
          <cell r="M752" t="str">
            <v>NO</v>
          </cell>
          <cell r="N752" t="str">
            <v>NO</v>
          </cell>
          <cell r="O752" t="str">
            <v>SI</v>
          </cell>
          <cell r="P752" t="str">
            <v xml:space="preserve">  Sectores</v>
          </cell>
          <cell r="Q752" t="str">
            <v>Semestral</v>
          </cell>
          <cell r="R752" t="str">
            <v>Capacidad</v>
          </cell>
          <cell r="S752">
            <v>0</v>
          </cell>
          <cell r="T752">
            <v>0</v>
          </cell>
          <cell r="U752">
            <v>1</v>
          </cell>
          <cell r="V752">
            <v>2</v>
          </cell>
          <cell r="W752">
            <v>3</v>
          </cell>
          <cell r="X752">
            <v>3</v>
          </cell>
          <cell r="Y752">
            <v>0</v>
          </cell>
          <cell r="Z752">
            <v>0</v>
          </cell>
          <cell r="AA752">
            <v>0</v>
          </cell>
          <cell r="AB752">
            <v>0</v>
          </cell>
          <cell r="AC752">
            <v>0</v>
          </cell>
          <cell r="AD752">
            <v>0</v>
          </cell>
          <cell r="AE752" t="str">
            <v>En el marco de la Preparación de la Estrategia Nacional REDD+, se adelantó con el Programa ONU REDD una reunión con CRC para identificar la forma como se está abordando la inclusión de acciones REDD+ dentro del Plan de Acción Institucional de la Corporaci</v>
          </cell>
          <cell r="AF752">
            <v>42490.208333333299</v>
          </cell>
          <cell r="AG752">
            <v>42496.791318136602</v>
          </cell>
          <cell r="AH752" t="str">
            <v>María Claudia García Dávila</v>
          </cell>
          <cell r="AI752" t="str">
            <v>Mcgarcia@minambiente.gov.co</v>
          </cell>
          <cell r="AJ752">
            <v>30</v>
          </cell>
          <cell r="AK752">
            <v>0</v>
          </cell>
          <cell r="AL752">
            <v>0</v>
          </cell>
        </row>
        <row r="753">
          <cell r="A753">
            <v>4901</v>
          </cell>
          <cell r="B753" t="str">
            <v>Todos por un Nuevo País</v>
          </cell>
          <cell r="C753" t="str">
            <v>Crecimiento verde</v>
          </cell>
          <cell r="D753" t="str">
            <v>Proteger y asegurar el uso sostenible del capital natural y mejorar la calidad y la gobernanza ambiental</v>
          </cell>
          <cell r="E753" t="str">
            <v>Ambiente</v>
          </cell>
          <cell r="F753" t="str">
            <v>MinAmbiente</v>
          </cell>
          <cell r="G753" t="str">
            <v>Gestión integral de la biodiversidad</v>
          </cell>
          <cell r="H753">
            <v>4901</v>
          </cell>
          <cell r="I753" t="str">
            <v>Complejo de Páramos delimitados a escala 1:25.000.</v>
          </cell>
          <cell r="J753" t="str">
            <v>Producto</v>
          </cell>
          <cell r="K753" t="str">
            <v>Sectorial</v>
          </cell>
          <cell r="L753" t="str">
            <v>NO</v>
          </cell>
          <cell r="M753" t="str">
            <v>SI</v>
          </cell>
          <cell r="N753" t="str">
            <v>NO</v>
          </cell>
          <cell r="O753" t="str">
            <v>SI</v>
          </cell>
          <cell r="P753" t="str">
            <v>complejos de páramos</v>
          </cell>
          <cell r="Q753" t="str">
            <v>Anual</v>
          </cell>
          <cell r="R753" t="str">
            <v>Capacidad</v>
          </cell>
          <cell r="S753">
            <v>1</v>
          </cell>
          <cell r="T753">
            <v>26</v>
          </cell>
          <cell r="U753">
            <v>36</v>
          </cell>
          <cell r="V753">
            <v>36</v>
          </cell>
          <cell r="W753">
            <v>36</v>
          </cell>
          <cell r="X753">
            <v>36</v>
          </cell>
          <cell r="Y753">
            <v>0</v>
          </cell>
          <cell r="Z753">
            <v>0</v>
          </cell>
          <cell r="AA753">
            <v>0</v>
          </cell>
          <cell r="AB753">
            <v>0</v>
          </cell>
          <cell r="AC753">
            <v>0</v>
          </cell>
          <cell r="AD753">
            <v>0</v>
          </cell>
          <cell r="AE753" t="str">
            <v xml:space="preserve">En el marco de lo dispuesto por la Ley 1753 de 2015 y la sentencia C-035 de la Corte Constitucional, y con base en los ETESA que venían elaborando las CAR, el área de referencia elaborada por el IAvH y algunos documentos de recomendaciones elaborados por </v>
          </cell>
          <cell r="AF753">
            <v>42460.208333333299</v>
          </cell>
          <cell r="AG753">
            <v>42496.717507372698</v>
          </cell>
          <cell r="AH753" t="str">
            <v>María Claudia García Dávila</v>
          </cell>
          <cell r="AI753" t="str">
            <v>Mcgarcia@minambiente.gov.co</v>
          </cell>
          <cell r="AJ753">
            <v>30</v>
          </cell>
          <cell r="AK753">
            <v>0</v>
          </cell>
          <cell r="AL753">
            <v>0</v>
          </cell>
        </row>
        <row r="754">
          <cell r="A754">
            <v>4902</v>
          </cell>
          <cell r="B754" t="str">
            <v>Todos por un Nuevo País</v>
          </cell>
          <cell r="C754" t="str">
            <v>Crecimiento verde</v>
          </cell>
          <cell r="D754" t="str">
            <v>Proteger y asegurar el uso sostenible del capital natural y mejorar la calidad y la gobernanza ambiental</v>
          </cell>
          <cell r="E754" t="str">
            <v>Ambiente</v>
          </cell>
          <cell r="F754" t="str">
            <v>MinAmbiente</v>
          </cell>
          <cell r="G754" t="str">
            <v>Gestión integral de la biodiversidad</v>
          </cell>
          <cell r="H754">
            <v>4902</v>
          </cell>
          <cell r="I754" t="str">
            <v>Sitios designados como humedal de importancia internacional Ramsar</v>
          </cell>
          <cell r="J754" t="str">
            <v>Gestión</v>
          </cell>
          <cell r="K754" t="str">
            <v>Sectorial</v>
          </cell>
          <cell r="L754" t="str">
            <v>NO</v>
          </cell>
          <cell r="M754" t="str">
            <v>SI</v>
          </cell>
          <cell r="N754" t="str">
            <v>NO</v>
          </cell>
          <cell r="O754" t="str">
            <v>SI</v>
          </cell>
          <cell r="P754" t="str">
            <v>Sitios Ramsar</v>
          </cell>
          <cell r="Q754" t="str">
            <v>Anual</v>
          </cell>
          <cell r="R754" t="str">
            <v>Capacidad</v>
          </cell>
          <cell r="S754">
            <v>6</v>
          </cell>
          <cell r="T754">
            <v>6</v>
          </cell>
          <cell r="U754">
            <v>8</v>
          </cell>
          <cell r="V754">
            <v>9</v>
          </cell>
          <cell r="W754">
            <v>9</v>
          </cell>
          <cell r="X754">
            <v>9</v>
          </cell>
          <cell r="Y754">
            <v>0</v>
          </cell>
          <cell r="Z754">
            <v>0</v>
          </cell>
          <cell r="AA754">
            <v>0</v>
          </cell>
          <cell r="AB754">
            <v>0</v>
          </cell>
          <cell r="AC754">
            <v>0</v>
          </cell>
          <cell r="AD754">
            <v>0</v>
          </cell>
          <cell r="AE754" t="str">
            <v>Laguna de Sonso: Se proyectó el acto administrativo (Decreto) por la DBBSE y se inició la construcción de carpeta (Documento técnico, memoria justificativa y lista de chequeo) para envío a la Oficina Jurídica. Tarapoto: Se proyectaron los estudios previos</v>
          </cell>
          <cell r="AF754">
            <v>42490.208333333299</v>
          </cell>
          <cell r="AG754">
            <v>42496.791573761599</v>
          </cell>
          <cell r="AH754" t="str">
            <v>María Claudia García Dávila</v>
          </cell>
          <cell r="AI754" t="str">
            <v>Mcgarcia@minambiente.gov.co</v>
          </cell>
          <cell r="AJ754">
            <v>30</v>
          </cell>
          <cell r="AK754">
            <v>0</v>
          </cell>
          <cell r="AL754">
            <v>0</v>
          </cell>
        </row>
        <row r="755">
          <cell r="A755">
            <v>4880</v>
          </cell>
          <cell r="B755" t="str">
            <v>Todos por un Nuevo País</v>
          </cell>
          <cell r="C755" t="str">
            <v>Crecimiento verde</v>
          </cell>
          <cell r="D755" t="str">
            <v>Proteger y asegurar el uso sostenible del capital natural y mejorar la calidad y la gobernanza ambiental</v>
          </cell>
          <cell r="E755" t="str">
            <v>Ambiente</v>
          </cell>
          <cell r="F755" t="str">
            <v>MinAmbiente</v>
          </cell>
          <cell r="G755" t="str">
            <v>Planificación y definición del ordenamiento ambiental</v>
          </cell>
          <cell r="H755">
            <v>4880</v>
          </cell>
          <cell r="I755" t="str">
            <v>Autoridades Ambientales que formulan, actualizan y adoptan sus determinantes ambientales para el ordenamiento territorial municipal, de acuerdo con los Lineamientos del Gobierno Nacional.</v>
          </cell>
          <cell r="J755" t="str">
            <v>Gestión</v>
          </cell>
          <cell r="K755" t="str">
            <v>Sectorial</v>
          </cell>
          <cell r="L755" t="str">
            <v>SI</v>
          </cell>
          <cell r="M755" t="str">
            <v>SI</v>
          </cell>
          <cell r="N755" t="str">
            <v>NO</v>
          </cell>
          <cell r="O755" t="str">
            <v>SI</v>
          </cell>
          <cell r="P755" t="str">
            <v>Autoridades Ambientales</v>
          </cell>
          <cell r="Q755" t="str">
            <v>Semestral</v>
          </cell>
          <cell r="R755" t="str">
            <v>Capacidad</v>
          </cell>
          <cell r="S755">
            <v>0</v>
          </cell>
          <cell r="T755">
            <v>3</v>
          </cell>
          <cell r="U755">
            <v>7</v>
          </cell>
          <cell r="V755">
            <v>11</v>
          </cell>
          <cell r="W755">
            <v>15</v>
          </cell>
          <cell r="X755">
            <v>15</v>
          </cell>
          <cell r="Y755">
            <v>0</v>
          </cell>
          <cell r="Z755">
            <v>0</v>
          </cell>
          <cell r="AA755">
            <v>0</v>
          </cell>
          <cell r="AB755">
            <v>0</v>
          </cell>
          <cell r="AC755">
            <v>0</v>
          </cell>
          <cell r="AD755">
            <v>0</v>
          </cell>
          <cell r="AE755" t="str">
            <v>Se inicia la consolidación de "Base de datos con la información del estado de las determinantes ambientales de las CAR con jurisdicción en las regiones Caribe y Llanos". Adicionalmente, se realizó asistencia técnica a la CVS en la ciudad de Montería y a l</v>
          </cell>
          <cell r="AF755">
            <v>42429.208333333299</v>
          </cell>
          <cell r="AG755">
            <v>42468.720972766198</v>
          </cell>
          <cell r="AH755" t="str">
            <v>Luis Alberto Giraldo Fernandez</v>
          </cell>
          <cell r="AI755" t="str">
            <v>lgiraldo@minambiente.gov.co</v>
          </cell>
          <cell r="AJ755">
            <v>30</v>
          </cell>
          <cell r="AK755">
            <v>0</v>
          </cell>
          <cell r="AL755">
            <v>0</v>
          </cell>
        </row>
        <row r="756">
          <cell r="A756">
            <v>4881</v>
          </cell>
          <cell r="B756" t="str">
            <v>Todos por un Nuevo País</v>
          </cell>
          <cell r="C756" t="str">
            <v>Crecimiento verde</v>
          </cell>
          <cell r="D756" t="str">
            <v>Proteger y asegurar el uso sostenible del capital natural y mejorar la calidad y la gobernanza ambiental</v>
          </cell>
          <cell r="E756" t="str">
            <v>Ambiente</v>
          </cell>
          <cell r="F756" t="str">
            <v>MinAmbiente</v>
          </cell>
          <cell r="G756" t="str">
            <v>Planificación y definición del ordenamiento ambiental</v>
          </cell>
          <cell r="H756">
            <v>4881</v>
          </cell>
          <cell r="I756" t="str">
            <v>POMCA  formulados</v>
          </cell>
          <cell r="J756" t="str">
            <v>Producto</v>
          </cell>
          <cell r="K756" t="str">
            <v>Sectorial</v>
          </cell>
          <cell r="L756" t="str">
            <v>SI</v>
          </cell>
          <cell r="M756" t="str">
            <v>SI</v>
          </cell>
          <cell r="N756" t="str">
            <v>NO</v>
          </cell>
          <cell r="O756" t="str">
            <v>SI</v>
          </cell>
          <cell r="P756" t="str">
            <v>Planes</v>
          </cell>
          <cell r="Q756" t="str">
            <v>Semestral</v>
          </cell>
          <cell r="R756" t="str">
            <v>Flujo</v>
          </cell>
          <cell r="S756">
            <v>2</v>
          </cell>
          <cell r="T756">
            <v>2</v>
          </cell>
          <cell r="U756">
            <v>5</v>
          </cell>
          <cell r="V756">
            <v>23</v>
          </cell>
          <cell r="W756">
            <v>27</v>
          </cell>
          <cell r="X756">
            <v>27</v>
          </cell>
          <cell r="Y756">
            <v>0</v>
          </cell>
          <cell r="Z756">
            <v>0</v>
          </cell>
          <cell r="AA756">
            <v>0</v>
          </cell>
          <cell r="AB756">
            <v>0</v>
          </cell>
          <cell r="AC756">
            <v>0</v>
          </cell>
          <cell r="AD756">
            <v>0</v>
          </cell>
          <cell r="AE756" t="str">
            <v>• 100% de Comisiones Conjuntas conformadas para abordar procesos de ordenación de Cuencas priorizadas(11 Comisiones Conjuntas) •Declaradas en ordenación 25 cuencas objeto de elaboración y/o ajuste de POMCAS. • 23 Consultorías contratadas para abordar la e</v>
          </cell>
          <cell r="AF756">
            <v>42460.208333333299</v>
          </cell>
          <cell r="AG756">
            <v>42506.823948842597</v>
          </cell>
          <cell r="AH756" t="str">
            <v>Ricardo Arnold Baduin Ricardo</v>
          </cell>
          <cell r="AI756" t="str">
            <v>RBaduin@minambiente.gov.co</v>
          </cell>
          <cell r="AJ756">
            <v>30</v>
          </cell>
          <cell r="AK756">
            <v>0</v>
          </cell>
          <cell r="AL756">
            <v>0</v>
          </cell>
        </row>
        <row r="757">
          <cell r="A757">
            <v>4882</v>
          </cell>
          <cell r="B757" t="str">
            <v>Todos por un Nuevo País</v>
          </cell>
          <cell r="C757" t="str">
            <v>Crecimiento verde</v>
          </cell>
          <cell r="D757" t="str">
            <v>Proteger y asegurar el uso sostenible del capital natural y mejorar la calidad y la gobernanza ambiental</v>
          </cell>
          <cell r="E757" t="str">
            <v>Ambiente</v>
          </cell>
          <cell r="F757" t="str">
            <v>MinAmbiente</v>
          </cell>
          <cell r="G757" t="str">
            <v>Planificación y definición del ordenamiento ambiental</v>
          </cell>
          <cell r="H757">
            <v>4882</v>
          </cell>
          <cell r="I757" t="str">
            <v>POMIUAC formulados</v>
          </cell>
          <cell r="J757" t="str">
            <v>Producto</v>
          </cell>
          <cell r="K757" t="str">
            <v>Sectorial</v>
          </cell>
          <cell r="L757" t="str">
            <v>SI</v>
          </cell>
          <cell r="M757" t="str">
            <v>SI</v>
          </cell>
          <cell r="N757" t="str">
            <v>NO</v>
          </cell>
          <cell r="O757" t="str">
            <v>SI</v>
          </cell>
          <cell r="P757" t="str">
            <v>planes</v>
          </cell>
          <cell r="Q757" t="str">
            <v>Semestral</v>
          </cell>
          <cell r="R757" t="str">
            <v>Acumulado</v>
          </cell>
          <cell r="S757">
            <v>0</v>
          </cell>
          <cell r="T757">
            <v>0</v>
          </cell>
          <cell r="U757">
            <v>0</v>
          </cell>
          <cell r="V757">
            <v>0</v>
          </cell>
          <cell r="W757">
            <v>10</v>
          </cell>
          <cell r="X757">
            <v>10</v>
          </cell>
          <cell r="Y757">
            <v>0</v>
          </cell>
          <cell r="Z757">
            <v>0</v>
          </cell>
          <cell r="AA757">
            <v>0</v>
          </cell>
          <cell r="AB757">
            <v>0</v>
          </cell>
          <cell r="AC757">
            <v>0</v>
          </cell>
          <cell r="AD757">
            <v>0</v>
          </cell>
          <cell r="AE757" t="str">
            <v>En el marco de la transferencia a INVEMAR a través de la resolución 478 de 2016, se realizaron reuniones para socializar y presentar Plan de Trabajo UAC LLanura Aluvial del Sur - LLAS y UAC Alta Guajira se recibe plan de acción por parte del INVEMAR el di</v>
          </cell>
          <cell r="AF757">
            <v>42490.208333333299</v>
          </cell>
          <cell r="AG757">
            <v>42496.785090161997</v>
          </cell>
          <cell r="AH757" t="str">
            <v>Andrea  Ramírez</v>
          </cell>
          <cell r="AI757" t="str">
            <v>ARamirez@minambiente.gov.co</v>
          </cell>
          <cell r="AJ757">
            <v>30</v>
          </cell>
          <cell r="AK757">
            <v>0</v>
          </cell>
          <cell r="AL757">
            <v>0</v>
          </cell>
        </row>
        <row r="758">
          <cell r="A758">
            <v>4883</v>
          </cell>
          <cell r="B758" t="str">
            <v>Todos por un Nuevo País</v>
          </cell>
          <cell r="C758" t="str">
            <v>Crecimiento verde</v>
          </cell>
          <cell r="D758" t="str">
            <v>Proteger y asegurar el uso sostenible del capital natural y mejorar la calidad y la gobernanza ambiental</v>
          </cell>
          <cell r="E758" t="str">
            <v>Ambiente</v>
          </cell>
          <cell r="F758" t="str">
            <v>MinAmbiente</v>
          </cell>
          <cell r="G758" t="str">
            <v>Planificación y definición del ordenamiento ambiental</v>
          </cell>
          <cell r="H758">
            <v>4883</v>
          </cell>
          <cell r="I758" t="str">
            <v>Planes Estratégicos de Macrocuenca, POMCA y PMA acuíferos en implementación</v>
          </cell>
          <cell r="J758" t="str">
            <v>Producto</v>
          </cell>
          <cell r="K758" t="str">
            <v>Sectorial</v>
          </cell>
          <cell r="L758" t="str">
            <v>SI</v>
          </cell>
          <cell r="M758" t="str">
            <v>NO</v>
          </cell>
          <cell r="N758" t="str">
            <v>NO</v>
          </cell>
          <cell r="O758" t="str">
            <v>SI</v>
          </cell>
          <cell r="P758" t="str">
            <v>Planes</v>
          </cell>
          <cell r="Q758" t="str">
            <v>Semestral</v>
          </cell>
          <cell r="R758" t="str">
            <v>Capacidad</v>
          </cell>
          <cell r="S758">
            <v>2</v>
          </cell>
          <cell r="T758">
            <v>2</v>
          </cell>
          <cell r="U758">
            <v>3</v>
          </cell>
          <cell r="V758">
            <v>8</v>
          </cell>
          <cell r="W758">
            <v>31</v>
          </cell>
          <cell r="X758">
            <v>31</v>
          </cell>
          <cell r="Y758">
            <v>0</v>
          </cell>
          <cell r="Z758">
            <v>0</v>
          </cell>
          <cell r="AA758">
            <v>0</v>
          </cell>
          <cell r="AB758">
            <v>0</v>
          </cell>
          <cell r="AC758">
            <v>0</v>
          </cell>
          <cell r="AD758">
            <v>0</v>
          </cell>
          <cell r="AE758" t="str">
            <v xml:space="preserve">PEM en implementación: Se realizan reuniones con Min Minas estructurando y definiendo las acciones que hacen parte de plan de acción que implementa el Plan Estratégico de la Macrocuenca Magdalena Cauca. POMCAs en Implementación: Se adelantan la ejecución </v>
          </cell>
          <cell r="AF758">
            <v>42490.208333333299</v>
          </cell>
          <cell r="AG758">
            <v>42506.826274884297</v>
          </cell>
          <cell r="AH758" t="str">
            <v>Ricardo Arnold Baduin Ricardo</v>
          </cell>
          <cell r="AI758" t="str">
            <v>RBaduin@minambiente.gov.co</v>
          </cell>
          <cell r="AJ758">
            <v>30</v>
          </cell>
          <cell r="AK758">
            <v>0</v>
          </cell>
          <cell r="AL758">
            <v>0</v>
          </cell>
        </row>
        <row r="759">
          <cell r="A759">
            <v>4895</v>
          </cell>
          <cell r="B759" t="str">
            <v>Todos por un Nuevo País</v>
          </cell>
          <cell r="C759" t="str">
            <v>Crecimiento verde</v>
          </cell>
          <cell r="D759" t="str">
            <v>Proteger y asegurar el uso sostenible del capital natural y mejorar la calidad y la gobernanza ambiental</v>
          </cell>
          <cell r="E759" t="str">
            <v>Ambiente</v>
          </cell>
          <cell r="F759" t="str">
            <v>MinAmbiente</v>
          </cell>
          <cell r="G759" t="str">
            <v>Formulacion y seguimiento a la Política Ambiental</v>
          </cell>
          <cell r="H759">
            <v>4895</v>
          </cell>
          <cell r="I759" t="str">
            <v>CAR con calificación superior al 80 % en su evaluación de desempeño</v>
          </cell>
          <cell r="J759" t="str">
            <v>Producto</v>
          </cell>
          <cell r="K759" t="str">
            <v>Sectorial</v>
          </cell>
          <cell r="L759" t="str">
            <v>SI</v>
          </cell>
          <cell r="M759" t="str">
            <v>SI</v>
          </cell>
          <cell r="N759" t="str">
            <v>NO</v>
          </cell>
          <cell r="O759" t="str">
            <v>SI</v>
          </cell>
          <cell r="P759" t="str">
            <v>Corporaciones</v>
          </cell>
          <cell r="Q759" t="str">
            <v>Anual</v>
          </cell>
          <cell r="R759" t="str">
            <v>Capacidad</v>
          </cell>
          <cell r="S759">
            <v>0</v>
          </cell>
          <cell r="T759">
            <v>0</v>
          </cell>
          <cell r="U759">
            <v>5</v>
          </cell>
          <cell r="V759">
            <v>10</v>
          </cell>
          <cell r="W759">
            <v>20</v>
          </cell>
          <cell r="X759">
            <v>20</v>
          </cell>
          <cell r="Y759">
            <v>0</v>
          </cell>
          <cell r="Z759">
            <v>0</v>
          </cell>
          <cell r="AA759">
            <v>0</v>
          </cell>
          <cell r="AB759">
            <v>0</v>
          </cell>
          <cell r="AC759">
            <v>0</v>
          </cell>
          <cell r="AD759">
            <v>0</v>
          </cell>
          <cell r="AE759" t="str">
            <v xml:space="preserve">El día 27 de abril se expidió la Resolución 0667, por la cual se establecen los indicadores mínimos de gestión. Con este acto administrativo se prevé la inclusión de los indicadores en los instrumentos de planificación de las Corporaciones y se formaliza </v>
          </cell>
          <cell r="AF759">
            <v>42490.208333333299</v>
          </cell>
          <cell r="AG759">
            <v>42496.699098229197</v>
          </cell>
          <cell r="AH759" t="str">
            <v>Luis Alberto Giraldo Fernandez</v>
          </cell>
          <cell r="AI759" t="str">
            <v>lgiraldo@minambiente.gov.co</v>
          </cell>
          <cell r="AJ759">
            <v>60</v>
          </cell>
          <cell r="AK759">
            <v>0</v>
          </cell>
          <cell r="AL759">
            <v>0</v>
          </cell>
        </row>
        <row r="760">
          <cell r="A760">
            <v>4896</v>
          </cell>
          <cell r="B760" t="str">
            <v>Todos por un Nuevo País</v>
          </cell>
          <cell r="C760" t="str">
            <v>Crecimiento verde</v>
          </cell>
          <cell r="D760" t="str">
            <v>Proteger y asegurar el uso sostenible del capital natural y mejorar la calidad y la gobernanza ambiental</v>
          </cell>
          <cell r="E760" t="str">
            <v>Ambiente</v>
          </cell>
          <cell r="F760" t="str">
            <v>MinAmbiente</v>
          </cell>
          <cell r="G760" t="str">
            <v>Formulacion y seguimiento a la Política Ambiental</v>
          </cell>
          <cell r="H760">
            <v>4896</v>
          </cell>
          <cell r="I760" t="str">
            <v>Estrategias aplicadas de transformación institucional y social que mejoran la eficiencia y la satisfacción de la gestión ambiental del SINA</v>
          </cell>
          <cell r="J760" t="str">
            <v>Producto</v>
          </cell>
          <cell r="K760" t="str">
            <v>Sectorial</v>
          </cell>
          <cell r="L760" t="str">
            <v>SI</v>
          </cell>
          <cell r="M760" t="str">
            <v>NO</v>
          </cell>
          <cell r="N760" t="str">
            <v>NO</v>
          </cell>
          <cell r="O760" t="str">
            <v>SI</v>
          </cell>
          <cell r="P760" t="str">
            <v>Estrategias</v>
          </cell>
          <cell r="Q760" t="str">
            <v>Semestral</v>
          </cell>
          <cell r="R760" t="str">
            <v>Capacidad</v>
          </cell>
          <cell r="S760">
            <v>0</v>
          </cell>
          <cell r="T760">
            <v>0</v>
          </cell>
          <cell r="U760">
            <v>1</v>
          </cell>
          <cell r="V760">
            <v>2</v>
          </cell>
          <cell r="W760">
            <v>4</v>
          </cell>
          <cell r="X760">
            <v>4</v>
          </cell>
          <cell r="Y760">
            <v>0</v>
          </cell>
          <cell r="Z760">
            <v>0</v>
          </cell>
          <cell r="AA760">
            <v>0</v>
          </cell>
          <cell r="AB760">
            <v>0</v>
          </cell>
          <cell r="AC760">
            <v>0</v>
          </cell>
          <cell r="AD760">
            <v>0</v>
          </cell>
          <cell r="AE760">
            <v>0</v>
          </cell>
          <cell r="AF760">
            <v>0</v>
          </cell>
          <cell r="AG760">
            <v>0</v>
          </cell>
          <cell r="AH760" t="str">
            <v>Luis Alberto Giraldo Fernandez</v>
          </cell>
          <cell r="AI760" t="str">
            <v>lgiraldo@minambiente.gov.co</v>
          </cell>
          <cell r="AJ760">
            <v>30</v>
          </cell>
          <cell r="AK760">
            <v>0</v>
          </cell>
          <cell r="AL760">
            <v>0</v>
          </cell>
        </row>
        <row r="761">
          <cell r="A761">
            <v>4897</v>
          </cell>
          <cell r="B761" t="str">
            <v>Todos por un Nuevo País</v>
          </cell>
          <cell r="C761" t="str">
            <v>Crecimiento verde</v>
          </cell>
          <cell r="D761" t="str">
            <v>Proteger y asegurar el uso sostenible del capital natural y mejorar la calidad y la gobernanza ambiental</v>
          </cell>
          <cell r="E761" t="str">
            <v>Ambiente</v>
          </cell>
          <cell r="F761" t="str">
            <v>MinAmbiente</v>
          </cell>
          <cell r="G761" t="str">
            <v>Formulacion y seguimiento a la Política Ambiental</v>
          </cell>
          <cell r="H761">
            <v>4897</v>
          </cell>
          <cell r="I761" t="str">
            <v>Alianzas nacionales, sectoriales y territoriales que desarrollan la Política Nacional de Educación Ambiental, a través de procesos que fortalecen la gobernanza en la gestión ambiental</v>
          </cell>
          <cell r="J761" t="str">
            <v>Producto</v>
          </cell>
          <cell r="K761" t="str">
            <v>Sectorial</v>
          </cell>
          <cell r="L761" t="str">
            <v>SI</v>
          </cell>
          <cell r="M761" t="str">
            <v>SI</v>
          </cell>
          <cell r="N761" t="str">
            <v>NO</v>
          </cell>
          <cell r="O761" t="str">
            <v>SI</v>
          </cell>
          <cell r="P761" t="str">
            <v>Alianzas</v>
          </cell>
          <cell r="Q761" t="str">
            <v>Trimestral</v>
          </cell>
          <cell r="R761" t="str">
            <v>Capacidad</v>
          </cell>
          <cell r="S761">
            <v>18</v>
          </cell>
          <cell r="T761">
            <v>20</v>
          </cell>
          <cell r="U761">
            <v>29</v>
          </cell>
          <cell r="V761">
            <v>38</v>
          </cell>
          <cell r="W761">
            <v>56</v>
          </cell>
          <cell r="X761">
            <v>56</v>
          </cell>
          <cell r="Y761">
            <v>0</v>
          </cell>
          <cell r="Z761">
            <v>0</v>
          </cell>
          <cell r="AA761">
            <v>0</v>
          </cell>
          <cell r="AB761">
            <v>0</v>
          </cell>
          <cell r="AC761">
            <v>0</v>
          </cell>
          <cell r="AD761">
            <v>0</v>
          </cell>
          <cell r="AE761" t="str">
            <v>1. Configuración de un equipo de trabajo, responsable de iniciar la implementación del plan operativo de la Alianza Nacional por la Educación Ambiental MADS-MEN (acuerdo 407 de 2015). 2. Preparación de los insumos técnicos por parte de los equipos de trab</v>
          </cell>
          <cell r="AF761">
            <v>42429.208333333299</v>
          </cell>
          <cell r="AG761">
            <v>42440.359826655098</v>
          </cell>
          <cell r="AH761" t="str">
            <v>Luis Alberto Giraldo Fernandez</v>
          </cell>
          <cell r="AI761" t="str">
            <v>lgiraldo@minambiente.gov.co</v>
          </cell>
          <cell r="AJ761">
            <v>15</v>
          </cell>
          <cell r="AK761">
            <v>0</v>
          </cell>
          <cell r="AL761">
            <v>0</v>
          </cell>
        </row>
        <row r="762">
          <cell r="A762">
            <v>4892</v>
          </cell>
          <cell r="B762" t="str">
            <v>Todos por un Nuevo País</v>
          </cell>
          <cell r="C762" t="str">
            <v>Crecimiento verde</v>
          </cell>
          <cell r="D762" t="str">
            <v>Proteger y asegurar el uso sostenible del capital natural y mejorar la calidad y la gobernanza ambiental</v>
          </cell>
          <cell r="E762" t="str">
            <v>Ambiente</v>
          </cell>
          <cell r="F762" t="str">
            <v>MinAmbiente</v>
          </cell>
          <cell r="G762" t="str">
            <v>Formulacion y seguimiento a la Política Ambiental</v>
          </cell>
          <cell r="H762">
            <v>4892</v>
          </cell>
          <cell r="I762" t="str">
            <v>Porcentaje de la población objetivo satisfecha con la gestión ambiental, que evidencia mejora en el desempeño institucional por parte de la ANLA, MADS y CAR</v>
          </cell>
          <cell r="J762" t="str">
            <v>Resultado</v>
          </cell>
          <cell r="K762" t="str">
            <v>Sectorial</v>
          </cell>
          <cell r="L762" t="str">
            <v>SI</v>
          </cell>
          <cell r="M762" t="str">
            <v>NO</v>
          </cell>
          <cell r="N762" t="str">
            <v>NO</v>
          </cell>
          <cell r="O762" t="str">
            <v>SI</v>
          </cell>
          <cell r="P762" t="str">
            <v>Porcentaje</v>
          </cell>
          <cell r="Q762" t="str">
            <v>Anual</v>
          </cell>
          <cell r="R762" t="str">
            <v>Capacidad</v>
          </cell>
          <cell r="S762">
            <v>0</v>
          </cell>
          <cell r="T762">
            <v>60</v>
          </cell>
          <cell r="U762">
            <v>65</v>
          </cell>
          <cell r="V762">
            <v>65</v>
          </cell>
          <cell r="W762">
            <v>70</v>
          </cell>
          <cell r="X762">
            <v>70</v>
          </cell>
          <cell r="Y762">
            <v>0</v>
          </cell>
          <cell r="Z762">
            <v>0</v>
          </cell>
          <cell r="AA762">
            <v>0</v>
          </cell>
          <cell r="AB762">
            <v>0</v>
          </cell>
          <cell r="AC762">
            <v>0</v>
          </cell>
          <cell r="AD762">
            <v>0</v>
          </cell>
          <cell r="AE762">
            <v>0</v>
          </cell>
          <cell r="AF762">
            <v>0</v>
          </cell>
          <cell r="AG762">
            <v>0</v>
          </cell>
          <cell r="AH762" t="str">
            <v>Raul Jimenez Garcia</v>
          </cell>
          <cell r="AI762" t="str">
            <v>RJimenez@minambiente.gov.co</v>
          </cell>
          <cell r="AJ762">
            <v>30</v>
          </cell>
          <cell r="AK762">
            <v>0</v>
          </cell>
          <cell r="AL762">
            <v>0</v>
          </cell>
        </row>
        <row r="763">
          <cell r="A763">
            <v>4875</v>
          </cell>
          <cell r="B763" t="str">
            <v>Todos por un Nuevo País</v>
          </cell>
          <cell r="C763" t="str">
            <v>Crecimiento verde</v>
          </cell>
          <cell r="D763" t="str">
            <v>Proteger y asegurar el uso sostenible del capital natural y mejorar la calidad y la gobernanza ambiental</v>
          </cell>
          <cell r="E763" t="str">
            <v>Ambiente</v>
          </cell>
          <cell r="F763" t="str">
            <v>Parques Nacionales</v>
          </cell>
          <cell r="G763" t="str">
            <v>Gestión integral de la biodiversidad</v>
          </cell>
          <cell r="H763">
            <v>4875</v>
          </cell>
          <cell r="I763" t="str">
            <v>Hectáreas de Áreas Protegidas declaradas en el SINAP</v>
          </cell>
          <cell r="J763" t="str">
            <v>Producto</v>
          </cell>
          <cell r="K763" t="str">
            <v>Sectorial</v>
          </cell>
          <cell r="L763" t="str">
            <v>SI</v>
          </cell>
          <cell r="M763" t="str">
            <v>SI</v>
          </cell>
          <cell r="N763" t="str">
            <v>NO</v>
          </cell>
          <cell r="O763" t="str">
            <v>SI</v>
          </cell>
          <cell r="P763" t="str">
            <v>Hectáreas</v>
          </cell>
          <cell r="Q763" t="str">
            <v>Trimestral</v>
          </cell>
          <cell r="R763" t="str">
            <v>Capacidad</v>
          </cell>
          <cell r="S763">
            <v>23413908</v>
          </cell>
          <cell r="T763">
            <v>23449613</v>
          </cell>
          <cell r="U763">
            <v>24443968</v>
          </cell>
          <cell r="V763">
            <v>25195999</v>
          </cell>
          <cell r="W763">
            <v>25913908</v>
          </cell>
          <cell r="X763">
            <v>25913908</v>
          </cell>
          <cell r="Y763">
            <v>23672609.27</v>
          </cell>
          <cell r="Z763">
            <v>25.12</v>
          </cell>
          <cell r="AA763">
            <v>23672609.27</v>
          </cell>
          <cell r="AB763">
            <v>10.35</v>
          </cell>
          <cell r="AC763">
            <v>42460.208333333299</v>
          </cell>
          <cell r="AD763">
            <v>42471.604448611099</v>
          </cell>
          <cell r="AE763" t="str">
            <v>Se avanza en las siguientes áreas regionales: Región Pacifico: Cortolima para Predios Meridiano y la corporación CVC en cuanto a la Laguna de Sonso. Región Centro Sur: Cortolima para Cerro DMI y para Los Limones. Región Centro Oriente: La corporación Corp</v>
          </cell>
          <cell r="AF763">
            <v>42490.208333333299</v>
          </cell>
          <cell r="AG763">
            <v>42506.7776773148</v>
          </cell>
          <cell r="AH763" t="str">
            <v>Julia Miranda Londoño</v>
          </cell>
          <cell r="AI763" t="str">
            <v>julia.miranda@parquesnacionales.gov.co</v>
          </cell>
          <cell r="AJ763">
            <v>15</v>
          </cell>
          <cell r="AK763">
            <v>42551.208333333299</v>
          </cell>
          <cell r="AL763">
            <v>-58</v>
          </cell>
        </row>
        <row r="764">
          <cell r="A764">
            <v>4877</v>
          </cell>
          <cell r="B764" t="str">
            <v>Todos por un Nuevo País</v>
          </cell>
          <cell r="C764" t="str">
            <v>Crecimiento verde</v>
          </cell>
          <cell r="D764" t="str">
            <v>Proteger y asegurar el uso sostenible del capital natural y mejorar la calidad y la gobernanza ambiental</v>
          </cell>
          <cell r="E764" t="str">
            <v>Ambiente</v>
          </cell>
          <cell r="F764" t="str">
            <v>Parques Nacionales</v>
          </cell>
          <cell r="G764" t="str">
            <v>Gestión integral de la biodiversidad</v>
          </cell>
          <cell r="H764">
            <v>4877</v>
          </cell>
          <cell r="I764" t="str">
            <v>Áreas del SPNN con estrategias en implementación para la solución de conflictos por uso, ocupación o tenencia</v>
          </cell>
          <cell r="J764" t="str">
            <v>Producto</v>
          </cell>
          <cell r="K764" t="str">
            <v>Sectorial</v>
          </cell>
          <cell r="L764" t="str">
            <v>SI</v>
          </cell>
          <cell r="M764" t="str">
            <v>SI</v>
          </cell>
          <cell r="N764" t="str">
            <v>NO</v>
          </cell>
          <cell r="O764" t="str">
            <v>SI</v>
          </cell>
          <cell r="P764" t="str">
            <v>Áreas del SPNN</v>
          </cell>
          <cell r="Q764" t="str">
            <v>Semestral</v>
          </cell>
          <cell r="R764" t="str">
            <v>Capacidad</v>
          </cell>
          <cell r="S764">
            <v>29</v>
          </cell>
          <cell r="T764">
            <v>31</v>
          </cell>
          <cell r="U764">
            <v>33</v>
          </cell>
          <cell r="V764">
            <v>35</v>
          </cell>
          <cell r="W764">
            <v>37</v>
          </cell>
          <cell r="X764">
            <v>37</v>
          </cell>
          <cell r="Y764">
            <v>0</v>
          </cell>
          <cell r="Z764">
            <v>0</v>
          </cell>
          <cell r="AA764">
            <v>0</v>
          </cell>
          <cell r="AB764">
            <v>0</v>
          </cell>
          <cell r="AC764">
            <v>0</v>
          </cell>
          <cell r="AD764">
            <v>0</v>
          </cell>
          <cell r="AE764" t="str">
            <v xml:space="preserve">La mesa Nacional de los delegados campesinos en la fecha del 25 y 26 de febrero de manera autonoma considera que no existe garantias y se levantan de la mesa de concertacion, sin embargo se define que los delegados de las mesas locales y regionales tiene </v>
          </cell>
          <cell r="AF764">
            <v>42460.208333333299</v>
          </cell>
          <cell r="AG764">
            <v>42471.686821909701</v>
          </cell>
          <cell r="AH764" t="str">
            <v>Julia Miranda Londoño</v>
          </cell>
          <cell r="AI764" t="str">
            <v>julia.miranda@parquesnacionales.gov.co</v>
          </cell>
          <cell r="AJ764">
            <v>30</v>
          </cell>
          <cell r="AK764">
            <v>0</v>
          </cell>
          <cell r="AL764">
            <v>0</v>
          </cell>
        </row>
        <row r="765">
          <cell r="A765">
            <v>4570</v>
          </cell>
          <cell r="B765" t="str">
            <v>Todos por un Nuevo País</v>
          </cell>
          <cell r="C765" t="str">
            <v>Crecimiento verde</v>
          </cell>
          <cell r="D765" t="str">
            <v>Lograr un crecimiento resiliente y reducir la vulnerabilidad frente a los riesgos de desastres y al cambio climático</v>
          </cell>
          <cell r="E765" t="str">
            <v>Defensa</v>
          </cell>
          <cell r="F765" t="str">
            <v>MINDEFENSA</v>
          </cell>
          <cell r="G765" t="str">
            <v>Desarrollo marítimo</v>
          </cell>
          <cell r="H765">
            <v>4570</v>
          </cell>
          <cell r="I765" t="str">
            <v>Estaciones de monitoreo de la DIMAR </v>
          </cell>
          <cell r="J765" t="str">
            <v>Gestión</v>
          </cell>
          <cell r="K765" t="str">
            <v>Sectorial</v>
          </cell>
          <cell r="L765" t="str">
            <v>SI</v>
          </cell>
          <cell r="M765" t="str">
            <v>NO</v>
          </cell>
          <cell r="N765" t="str">
            <v>NO</v>
          </cell>
          <cell r="O765" t="str">
            <v>SI</v>
          </cell>
          <cell r="P765" t="str">
            <v>Estaciones</v>
          </cell>
          <cell r="Q765" t="str">
            <v>Semestral</v>
          </cell>
          <cell r="R765" t="str">
            <v>Capacidad</v>
          </cell>
          <cell r="S765">
            <v>26</v>
          </cell>
          <cell r="T765">
            <v>26</v>
          </cell>
          <cell r="U765">
            <v>27</v>
          </cell>
          <cell r="V765">
            <v>28</v>
          </cell>
          <cell r="W765">
            <v>28</v>
          </cell>
          <cell r="X765">
            <v>28</v>
          </cell>
          <cell r="Y765">
            <v>0</v>
          </cell>
          <cell r="Z765">
            <v>0</v>
          </cell>
          <cell r="AA765">
            <v>0</v>
          </cell>
          <cell r="AB765">
            <v>0</v>
          </cell>
          <cell r="AC765">
            <v>0</v>
          </cell>
          <cell r="AD765">
            <v>0</v>
          </cell>
          <cell r="AE765" t="str">
            <v>Se reportan 26 estaciones de monitoreo de amenazas de origen marino instaladas que hacen parte del Centro Nacional de Monitoreo Multiamenazas de Origen Marino, de las cuales 7 presentan novedades por siniestro natural (1), sin comunicación (5) y reconstru</v>
          </cell>
          <cell r="AF765">
            <v>42490.208333333299</v>
          </cell>
          <cell r="AG765">
            <v>42500.622940937501</v>
          </cell>
          <cell r="AH765" t="str">
            <v>Diana Contreras</v>
          </cell>
          <cell r="AI765" t="str">
            <v>dcontreras@dimar.mil.co</v>
          </cell>
          <cell r="AJ765">
            <v>30</v>
          </cell>
          <cell r="AK765">
            <v>0</v>
          </cell>
          <cell r="AL765">
            <v>0</v>
          </cell>
        </row>
        <row r="766">
          <cell r="A766">
            <v>4388</v>
          </cell>
          <cell r="B766" t="str">
            <v>Todos por un Nuevo País</v>
          </cell>
          <cell r="C766" t="str">
            <v>Crecimiento verde</v>
          </cell>
          <cell r="D766" t="str">
            <v>Lograr un crecimiento resiliente y reducir la vulnerabilidad frente a los riesgos de desastres y al cambio climático</v>
          </cell>
          <cell r="E766" t="str">
            <v>Hacienda</v>
          </cell>
          <cell r="F766" t="str">
            <v>Fondo de Adaptación</v>
          </cell>
          <cell r="G766" t="str">
            <v xml:space="preserve">Gestión y atención de desastres </v>
          </cell>
          <cell r="H766">
            <v>4388</v>
          </cell>
          <cell r="I766" t="str">
            <v>Personas beneficiadas con la restauración de los ecosistemas degradados en el área de influencia del Canal del Dique</v>
          </cell>
          <cell r="J766" t="str">
            <v>Gestión</v>
          </cell>
          <cell r="K766" t="str">
            <v>Sectorial</v>
          </cell>
          <cell r="L766" t="str">
            <v>SI</v>
          </cell>
          <cell r="M766" t="str">
            <v>NO</v>
          </cell>
          <cell r="N766" t="str">
            <v>NO</v>
          </cell>
          <cell r="O766" t="str">
            <v>SI</v>
          </cell>
          <cell r="P766" t="str">
            <v>Personas</v>
          </cell>
          <cell r="Q766" t="str">
            <v>Anual</v>
          </cell>
          <cell r="R766" t="str">
            <v>Capacidad</v>
          </cell>
          <cell r="S766">
            <v>0</v>
          </cell>
          <cell r="T766">
            <v>50000</v>
          </cell>
          <cell r="U766">
            <v>200000</v>
          </cell>
          <cell r="V766">
            <v>250000</v>
          </cell>
          <cell r="W766">
            <v>1500000</v>
          </cell>
          <cell r="X766">
            <v>1500000</v>
          </cell>
          <cell r="Y766">
            <v>0</v>
          </cell>
          <cell r="Z766">
            <v>0</v>
          </cell>
          <cell r="AA766">
            <v>0</v>
          </cell>
          <cell r="AB766">
            <v>0</v>
          </cell>
          <cell r="AC766">
            <v>0</v>
          </cell>
          <cell r="AD766">
            <v>0</v>
          </cell>
          <cell r="AE766" t="str">
            <v>Los Beneficiarios del Macroproyecto a corte de 30 de abril son 25 familias que corresponden a los predios intervenidos mediante las Obras de control de inundación entre Puente Calamar y Santa Lucía (K2+190 al K8+419) en los departamentos de Atlántico y Bo</v>
          </cell>
          <cell r="AF766">
            <v>42490.208333333299</v>
          </cell>
          <cell r="AG766">
            <v>42501.795787002302</v>
          </cell>
          <cell r="AH766" t="str">
            <v>Gustavo Andrés Martínez Tello</v>
          </cell>
          <cell r="AI766" t="str">
            <v>gustavomartinez@fondoadaptacion.gov.co</v>
          </cell>
          <cell r="AJ766">
            <v>0</v>
          </cell>
          <cell r="AK766">
            <v>0</v>
          </cell>
          <cell r="AL766">
            <v>0</v>
          </cell>
        </row>
        <row r="767">
          <cell r="A767">
            <v>4389</v>
          </cell>
          <cell r="B767" t="str">
            <v>Todos por un Nuevo País</v>
          </cell>
          <cell r="C767" t="str">
            <v>Crecimiento verde</v>
          </cell>
          <cell r="D767" t="str">
            <v>Lograr un crecimiento resiliente y reducir la vulnerabilidad frente a los riesgos de desastres y al cambio climático</v>
          </cell>
          <cell r="E767" t="str">
            <v>Hacienda</v>
          </cell>
          <cell r="F767" t="str">
            <v>Fondo de Adaptación</v>
          </cell>
          <cell r="G767" t="str">
            <v xml:space="preserve">Gestión y atención de desastres </v>
          </cell>
          <cell r="H767">
            <v>4389</v>
          </cell>
          <cell r="I767" t="str">
            <v>Personas beneficiadas con el plan de reasentamiento de Gramalote</v>
          </cell>
          <cell r="J767" t="str">
            <v>Producto</v>
          </cell>
          <cell r="K767" t="str">
            <v>Sectorial</v>
          </cell>
          <cell r="L767" t="str">
            <v>SI</v>
          </cell>
          <cell r="M767" t="str">
            <v>NO</v>
          </cell>
          <cell r="N767" t="str">
            <v>NO</v>
          </cell>
          <cell r="O767" t="str">
            <v>SI</v>
          </cell>
          <cell r="P767" t="str">
            <v>Personas</v>
          </cell>
          <cell r="Q767" t="str">
            <v>Anual</v>
          </cell>
          <cell r="R767" t="str">
            <v>Acumulado</v>
          </cell>
          <cell r="S767">
            <v>0</v>
          </cell>
          <cell r="T767">
            <v>0</v>
          </cell>
          <cell r="U767">
            <v>2404</v>
          </cell>
          <cell r="V767">
            <v>1646</v>
          </cell>
          <cell r="W767">
            <v>0</v>
          </cell>
          <cell r="X767">
            <v>4050</v>
          </cell>
          <cell r="Y767">
            <v>0</v>
          </cell>
          <cell r="Z767">
            <v>0</v>
          </cell>
          <cell r="AA767">
            <v>0</v>
          </cell>
          <cell r="AB767">
            <v>0</v>
          </cell>
          <cell r="AC767">
            <v>0</v>
          </cell>
          <cell r="AD767">
            <v>0</v>
          </cell>
          <cell r="AE767" t="str">
            <v>Para beneficiar a la población gramalotera, se ha avanzado en las obras que permiten ver la ejecución en el plan de reasentamiento: Después de adelantar gestiones con el contratista de urbanismo, se logó cuantificar los avances físicos que afectaban el re</v>
          </cell>
          <cell r="AF767">
            <v>42490.208333333299</v>
          </cell>
          <cell r="AG767">
            <v>42501.795480983797</v>
          </cell>
          <cell r="AH767" t="str">
            <v>Roberto Zapata</v>
          </cell>
          <cell r="AI767" t="str">
            <v>coordinadorgramalote@fondoadaptacion.gov.co</v>
          </cell>
          <cell r="AJ767">
            <v>0</v>
          </cell>
          <cell r="AK767">
            <v>0</v>
          </cell>
          <cell r="AL767">
            <v>0</v>
          </cell>
        </row>
        <row r="768">
          <cell r="A768">
            <v>4390</v>
          </cell>
          <cell r="B768" t="str">
            <v>Todos por un Nuevo País</v>
          </cell>
          <cell r="C768" t="str">
            <v>Crecimiento verde</v>
          </cell>
          <cell r="D768" t="str">
            <v>Lograr un crecimiento resiliente y reducir la vulnerabilidad frente a los riesgos de desastres y al cambio climático</v>
          </cell>
          <cell r="E768" t="str">
            <v>Hacienda</v>
          </cell>
          <cell r="F768" t="str">
            <v>Fondo de Adaptación</v>
          </cell>
          <cell r="G768" t="str">
            <v xml:space="preserve">Gestión y atención de desastres </v>
          </cell>
          <cell r="H768">
            <v>4390</v>
          </cell>
          <cell r="I768" t="str">
            <v>Personas beneficiadas con reducción del riesgo de inundación en El Jarillón del río Cali</v>
          </cell>
          <cell r="J768" t="str">
            <v>Producto</v>
          </cell>
          <cell r="K768" t="str">
            <v>Sectorial</v>
          </cell>
          <cell r="L768" t="str">
            <v>SI</v>
          </cell>
          <cell r="M768" t="str">
            <v>NO</v>
          </cell>
          <cell r="N768" t="str">
            <v>NO</v>
          </cell>
          <cell r="O768" t="str">
            <v>SI</v>
          </cell>
          <cell r="P768" t="str">
            <v>Personas</v>
          </cell>
          <cell r="Q768" t="str">
            <v>Anual</v>
          </cell>
          <cell r="R768" t="str">
            <v>Acumulado</v>
          </cell>
          <cell r="S768">
            <v>0</v>
          </cell>
          <cell r="T768">
            <v>3010</v>
          </cell>
          <cell r="U768">
            <v>27898</v>
          </cell>
          <cell r="V768">
            <v>769451</v>
          </cell>
          <cell r="W768">
            <v>95707</v>
          </cell>
          <cell r="X768">
            <v>896066</v>
          </cell>
          <cell r="Y768">
            <v>0</v>
          </cell>
          <cell r="Z768">
            <v>0</v>
          </cell>
          <cell r="AA768">
            <v>0</v>
          </cell>
          <cell r="AB768">
            <v>0</v>
          </cell>
          <cell r="AC768">
            <v>0</v>
          </cell>
          <cell r="AD768">
            <v>0</v>
          </cell>
          <cell r="AE768" t="str">
            <v>Se sigue avanzando en la ejecución de las obras de Estación de Bombeo Paso El Comercio y en la recuperación de la capacidad hidráulica de la laguna del Pondaje (Fase II), manteniendo una reducción del riesgo de inundación por deficiencia del drenaje inter</v>
          </cell>
          <cell r="AF768">
            <v>42490.208333333299</v>
          </cell>
          <cell r="AG768">
            <v>42496.774792939803</v>
          </cell>
          <cell r="AH768" t="str">
            <v>Alfredo Martinez Delgadillo</v>
          </cell>
          <cell r="AI768" t="str">
            <v>alfredomartinez@fondoadaptacion.gov.co</v>
          </cell>
          <cell r="AJ768">
            <v>30</v>
          </cell>
          <cell r="AK768">
            <v>0</v>
          </cell>
          <cell r="AL768">
            <v>0</v>
          </cell>
        </row>
        <row r="769">
          <cell r="A769">
            <v>4391</v>
          </cell>
          <cell r="B769" t="str">
            <v>Todos por un Nuevo País</v>
          </cell>
          <cell r="C769" t="str">
            <v>Crecimiento verde</v>
          </cell>
          <cell r="D769" t="str">
            <v>Lograr un crecimiento resiliente y reducir la vulnerabilidad frente a los riesgos de desastres y al cambio climático</v>
          </cell>
          <cell r="E769" t="str">
            <v>Hacienda</v>
          </cell>
          <cell r="F769" t="str">
            <v>Fondo de Adaptación</v>
          </cell>
          <cell r="G769" t="str">
            <v xml:space="preserve">Gestión y atención de desastres </v>
          </cell>
          <cell r="H769">
            <v>4391</v>
          </cell>
          <cell r="I769" t="str">
            <v>Personas beneficiadas por el plan integral de intervención para reducir el riesgo de inundación en la región de La Mojana</v>
          </cell>
          <cell r="J769" t="str">
            <v>Gestión</v>
          </cell>
          <cell r="K769" t="str">
            <v>Sectorial</v>
          </cell>
          <cell r="L769" t="str">
            <v>SI</v>
          </cell>
          <cell r="M769" t="str">
            <v>NO</v>
          </cell>
          <cell r="N769" t="str">
            <v>NO</v>
          </cell>
          <cell r="O769" t="str">
            <v>NO</v>
          </cell>
          <cell r="P769" t="str">
            <v>Personas</v>
          </cell>
          <cell r="Q769" t="str">
            <v>Anual</v>
          </cell>
          <cell r="R769" t="str">
            <v>Acumulado</v>
          </cell>
          <cell r="S769">
            <v>0</v>
          </cell>
          <cell r="T769">
            <v>0</v>
          </cell>
          <cell r="U769">
            <v>0</v>
          </cell>
          <cell r="V769">
            <v>0</v>
          </cell>
          <cell r="W769">
            <v>380000</v>
          </cell>
          <cell r="X769">
            <v>380000</v>
          </cell>
          <cell r="Y769">
            <v>0</v>
          </cell>
          <cell r="Z769">
            <v>0</v>
          </cell>
          <cell r="AA769">
            <v>0</v>
          </cell>
          <cell r="AB769">
            <v>0</v>
          </cell>
          <cell r="AC769">
            <v>0</v>
          </cell>
          <cell r="AD769">
            <v>0</v>
          </cell>
          <cell r="AE769" t="str">
            <v>Se culminó la fase de estructuración del plan de acción y el trabajo de la Coordinación Técnica para La Mojana. El FA reporta con satisfacción la implementación de una estrategia y el diseño de una herramienta tecnológica que le ha permitido al país tomar</v>
          </cell>
          <cell r="AF769">
            <v>42429.208333333299</v>
          </cell>
          <cell r="AG769">
            <v>42438.452066435202</v>
          </cell>
          <cell r="AH769" t="str">
            <v>Aníbal José Pérez García</v>
          </cell>
          <cell r="AI769" t="str">
            <v>anibalperez@fondoadaptacion.gov.co</v>
          </cell>
          <cell r="AJ769">
            <v>30</v>
          </cell>
          <cell r="AK769">
            <v>0</v>
          </cell>
          <cell r="AL769">
            <v>0</v>
          </cell>
        </row>
        <row r="770">
          <cell r="A770">
            <v>4408</v>
          </cell>
          <cell r="B770" t="str">
            <v>Todos por un Nuevo País</v>
          </cell>
          <cell r="C770" t="str">
            <v>Crecimiento verde</v>
          </cell>
          <cell r="D770" t="str">
            <v>Lograr un crecimiento resiliente y reducir la vulnerabilidad frente a los riesgos de desastres y al cambio climático</v>
          </cell>
          <cell r="E770" t="str">
            <v>Hacienda</v>
          </cell>
          <cell r="F770" t="str">
            <v>Fondo de Adaptación</v>
          </cell>
          <cell r="G770" t="str">
            <v xml:space="preserve">Gestión y atención de desastres </v>
          </cell>
          <cell r="H770">
            <v>4408</v>
          </cell>
          <cell r="I770" t="str">
            <v>Soluciones de vivienda entregadas por el Fondo Adaptación (urbanas)</v>
          </cell>
          <cell r="J770" t="str">
            <v>Producto</v>
          </cell>
          <cell r="K770" t="str">
            <v>Sectorial</v>
          </cell>
          <cell r="L770" t="str">
            <v>SI</v>
          </cell>
          <cell r="M770" t="str">
            <v>NO</v>
          </cell>
          <cell r="N770" t="str">
            <v>NO</v>
          </cell>
          <cell r="O770" t="str">
            <v>SI</v>
          </cell>
          <cell r="P770" t="str">
            <v>Viviendas</v>
          </cell>
          <cell r="Q770" t="str">
            <v>Anual</v>
          </cell>
          <cell r="R770" t="str">
            <v>Acumulado</v>
          </cell>
          <cell r="S770">
            <v>2932</v>
          </cell>
          <cell r="T770">
            <v>5319</v>
          </cell>
          <cell r="U770">
            <v>7213</v>
          </cell>
          <cell r="V770">
            <v>9044</v>
          </cell>
          <cell r="W770">
            <v>2677</v>
          </cell>
          <cell r="X770">
            <v>24253</v>
          </cell>
          <cell r="Y770">
            <v>0</v>
          </cell>
          <cell r="Z770">
            <v>0</v>
          </cell>
          <cell r="AA770">
            <v>0</v>
          </cell>
          <cell r="AB770">
            <v>0</v>
          </cell>
          <cell r="AC770">
            <v>0</v>
          </cell>
          <cell r="AD770">
            <v>0</v>
          </cell>
          <cell r="AE770" t="str">
            <v>En el mes de abril de 2016 se contrataron 434 soluciones de vivienda, llegando a un total acumulado de 1.092 viviendas contratadas en lo que va corrido del año por parte del programa nacional de vivienda. el programa Jarillon de Cali reporó un total de vi</v>
          </cell>
          <cell r="AF770">
            <v>42490.208333333299</v>
          </cell>
          <cell r="AG770">
            <v>42501.797900463003</v>
          </cell>
          <cell r="AH770" t="str">
            <v>Jorge Alexander Vargas Meza</v>
          </cell>
          <cell r="AI770" t="str">
            <v>alexandervargas@fondoadaptacion.gov.co</v>
          </cell>
          <cell r="AJ770">
            <v>30</v>
          </cell>
          <cell r="AK770">
            <v>0</v>
          </cell>
          <cell r="AL770">
            <v>0</v>
          </cell>
        </row>
        <row r="771">
          <cell r="A771">
            <v>4963</v>
          </cell>
          <cell r="B771" t="str">
            <v>Todos por un Nuevo País</v>
          </cell>
          <cell r="C771" t="str">
            <v>Crecimiento verde</v>
          </cell>
          <cell r="D771" t="str">
            <v>Lograr un crecimiento resiliente y reducir la vulnerabilidad frente a los riesgos de desastres y al cambio climático</v>
          </cell>
          <cell r="E771" t="str">
            <v>Minas y Energía</v>
          </cell>
          <cell r="F771" t="str">
            <v>SGC</v>
          </cell>
          <cell r="G771" t="str">
            <v>Gestión de la información para la toma de decisiones en el sector minero energético</v>
          </cell>
          <cell r="H771">
            <v>4963</v>
          </cell>
          <cell r="I771" t="str">
            <v>Estaciones de monitoreo del SGC</v>
          </cell>
          <cell r="J771" t="str">
            <v>Producto</v>
          </cell>
          <cell r="K771" t="str">
            <v>Sectorial</v>
          </cell>
          <cell r="L771" t="str">
            <v>SI</v>
          </cell>
          <cell r="M771" t="str">
            <v>NO</v>
          </cell>
          <cell r="N771" t="str">
            <v>NO</v>
          </cell>
          <cell r="O771" t="str">
            <v>SI</v>
          </cell>
          <cell r="P771" t="str">
            <v>Estaciones</v>
          </cell>
          <cell r="Q771" t="str">
            <v>Mensual</v>
          </cell>
          <cell r="R771" t="str">
            <v>Capacidad</v>
          </cell>
          <cell r="S771">
            <v>675</v>
          </cell>
          <cell r="T771">
            <v>726</v>
          </cell>
          <cell r="U771">
            <v>751</v>
          </cell>
          <cell r="V771">
            <v>766</v>
          </cell>
          <cell r="W771">
            <v>766</v>
          </cell>
          <cell r="X771">
            <v>766</v>
          </cell>
          <cell r="Y771">
            <v>740</v>
          </cell>
          <cell r="Z771">
            <v>85.525999999999996</v>
          </cell>
          <cell r="AA771">
            <v>740</v>
          </cell>
          <cell r="AB771">
            <v>71.429000000000002</v>
          </cell>
          <cell r="AC771">
            <v>42429.208333333299</v>
          </cell>
          <cell r="AD771">
            <v>42496.770170636599</v>
          </cell>
          <cell r="AE771" t="str">
            <v>Continuan las actividades de diseño y adecuación para las nuevas estaciones que se instalaran apartir del mes marzo</v>
          </cell>
          <cell r="AF771">
            <v>42429.208333333299</v>
          </cell>
          <cell r="AG771">
            <v>42496.770170451397</v>
          </cell>
          <cell r="AH771" t="str">
            <v>Marta Lucía Calvache Velasco</v>
          </cell>
          <cell r="AI771" t="str">
            <v>mcalvache@sgc.gov.co</v>
          </cell>
          <cell r="AJ771">
            <v>7</v>
          </cell>
          <cell r="AK771">
            <v>42458.208333333299</v>
          </cell>
          <cell r="AL771">
            <v>41</v>
          </cell>
        </row>
        <row r="772">
          <cell r="A772">
            <v>4964</v>
          </cell>
          <cell r="B772" t="str">
            <v>Todos por un Nuevo País</v>
          </cell>
          <cell r="C772" t="str">
            <v>Crecimiento verde</v>
          </cell>
          <cell r="D772" t="str">
            <v>Lograr un crecimiento resiliente y reducir la vulnerabilidad frente a los riesgos de desastres y al cambio climático</v>
          </cell>
          <cell r="E772" t="str">
            <v>Minas y Energía</v>
          </cell>
          <cell r="F772" t="str">
            <v>SGC</v>
          </cell>
          <cell r="G772" t="str">
            <v>Gestión de la información para la toma de decisiones en el sector minero energético</v>
          </cell>
          <cell r="H772">
            <v>4964</v>
          </cell>
          <cell r="I772" t="str">
            <v>Mapas de amenaza volcánica del país (SGC)</v>
          </cell>
          <cell r="J772" t="str">
            <v>Producto</v>
          </cell>
          <cell r="K772" t="str">
            <v>Sectorial</v>
          </cell>
          <cell r="L772" t="str">
            <v>SI</v>
          </cell>
          <cell r="M772" t="str">
            <v>NO</v>
          </cell>
          <cell r="N772" t="str">
            <v>NO</v>
          </cell>
          <cell r="O772" t="str">
            <v>SI</v>
          </cell>
          <cell r="P772" t="str">
            <v>Mapas</v>
          </cell>
          <cell r="Q772" t="str">
            <v>Anual</v>
          </cell>
          <cell r="R772" t="str">
            <v>Capacidad</v>
          </cell>
          <cell r="S772">
            <v>10</v>
          </cell>
          <cell r="T772">
            <v>10</v>
          </cell>
          <cell r="U772">
            <v>11</v>
          </cell>
          <cell r="V772">
            <v>12</v>
          </cell>
          <cell r="W772">
            <v>13</v>
          </cell>
          <cell r="X772">
            <v>13</v>
          </cell>
          <cell r="Y772">
            <v>0</v>
          </cell>
          <cell r="Z772">
            <v>0</v>
          </cell>
          <cell r="AA772">
            <v>0</v>
          </cell>
          <cell r="AB772">
            <v>0</v>
          </cell>
          <cell r="AC772">
            <v>0</v>
          </cell>
          <cell r="AD772">
            <v>0</v>
          </cell>
          <cell r="AE772" t="str">
            <v>Se realizaron actividades de recopilación y analisis de información sobre el volcán Sotara</v>
          </cell>
          <cell r="AF772">
            <v>42429.208333333299</v>
          </cell>
          <cell r="AG772">
            <v>42496.779790775501</v>
          </cell>
          <cell r="AH772" t="str">
            <v>Marta Lucía Calvache Velasco</v>
          </cell>
          <cell r="AI772" t="str">
            <v>mcalvache@sgc.gov.co</v>
          </cell>
          <cell r="AJ772">
            <v>7</v>
          </cell>
          <cell r="AK772">
            <v>0</v>
          </cell>
          <cell r="AL772">
            <v>0</v>
          </cell>
        </row>
        <row r="773">
          <cell r="A773">
            <v>4262</v>
          </cell>
          <cell r="B773" t="str">
            <v>Todos por un Nuevo País</v>
          </cell>
          <cell r="C773" t="str">
            <v>Crecimiento verde</v>
          </cell>
          <cell r="D773" t="str">
            <v>Lograr un crecimiento resiliente y reducir la vulnerabilidad frente a los riesgos de desastres y al cambio climático</v>
          </cell>
          <cell r="E773" t="str">
            <v>Presidencia</v>
          </cell>
          <cell r="F773" t="str">
            <v>Unidad para la Gestión del Riesgo</v>
          </cell>
          <cell r="G773" t="str">
            <v>Atención de desastres desde la Unidad para la Gestión del Riesgo y Prevención de Desastres</v>
          </cell>
          <cell r="H773">
            <v>4262</v>
          </cell>
          <cell r="I773" t="str">
            <v>Cofinanciación de recursos por parte de las entidades territoriales y sectores beneficiarios del FNGRD</v>
          </cell>
          <cell r="J773" t="str">
            <v>Producto</v>
          </cell>
          <cell r="K773" t="str">
            <v>Sectorial</v>
          </cell>
          <cell r="L773" t="str">
            <v>SI</v>
          </cell>
          <cell r="M773" t="str">
            <v>NO</v>
          </cell>
          <cell r="N773" t="str">
            <v>NO</v>
          </cell>
          <cell r="O773" t="str">
            <v>SI</v>
          </cell>
          <cell r="P773" t="str">
            <v>Porcentaje</v>
          </cell>
          <cell r="Q773" t="str">
            <v>Semestral</v>
          </cell>
          <cell r="R773" t="str">
            <v>Capacidad</v>
          </cell>
          <cell r="S773">
            <v>5</v>
          </cell>
          <cell r="T773">
            <v>5</v>
          </cell>
          <cell r="U773">
            <v>6</v>
          </cell>
          <cell r="V773">
            <v>8</v>
          </cell>
          <cell r="W773">
            <v>10</v>
          </cell>
          <cell r="X773">
            <v>10</v>
          </cell>
          <cell r="Y773">
            <v>0</v>
          </cell>
          <cell r="Z773">
            <v>0</v>
          </cell>
          <cell r="AA773">
            <v>0</v>
          </cell>
          <cell r="AB773">
            <v>0</v>
          </cell>
          <cell r="AC773">
            <v>0</v>
          </cell>
          <cell r="AD773">
            <v>0</v>
          </cell>
          <cell r="AE773" t="str">
            <v xml:space="preserve">Se continúa en la construcción colectiva de la estrategia para incrementar el nivel de cofinanciación por parte de las entidades territoriales y sectoriales en los proyectos que se adelanten con recursos del FNGRD. </v>
          </cell>
          <cell r="AF773">
            <v>42490.208333333299</v>
          </cell>
          <cell r="AG773">
            <v>42502.411830289398</v>
          </cell>
          <cell r="AH773" t="str">
            <v>Ginna Paola Pacheco Lobelo</v>
          </cell>
          <cell r="AI773" t="str">
            <v>ginna.pacheco@gestiondelriesgo.gov.co</v>
          </cell>
          <cell r="AJ773">
            <v>30</v>
          </cell>
          <cell r="AK773">
            <v>0</v>
          </cell>
          <cell r="AL773">
            <v>0</v>
          </cell>
        </row>
        <row r="774">
          <cell r="A774">
            <v>4264</v>
          </cell>
          <cell r="B774" t="str">
            <v>Todos por un Nuevo País</v>
          </cell>
          <cell r="C774" t="str">
            <v>Crecimiento verde</v>
          </cell>
          <cell r="D774" t="str">
            <v>Lograr un crecimiento resiliente y reducir la vulnerabilidad frente a los riesgos de desastres y al cambio climático</v>
          </cell>
          <cell r="E774" t="str">
            <v>Presidencia</v>
          </cell>
          <cell r="F774" t="str">
            <v>Unidad para la Gestión del Riesgo</v>
          </cell>
          <cell r="G774" t="str">
            <v>Atención de desastres desde la Unidad para la Gestión del Riesgo y Prevención de Desastres</v>
          </cell>
          <cell r="H774">
            <v>4264</v>
          </cell>
          <cell r="I774" t="str">
            <v>Sectores estratégicos que involucran la GRD en su planificación</v>
          </cell>
          <cell r="J774" t="str">
            <v>Gestión</v>
          </cell>
          <cell r="K774" t="str">
            <v>Sectorial</v>
          </cell>
          <cell r="L774" t="str">
            <v>SI</v>
          </cell>
          <cell r="M774" t="str">
            <v>NO</v>
          </cell>
          <cell r="N774" t="str">
            <v>NO</v>
          </cell>
          <cell r="O774" t="str">
            <v>SI</v>
          </cell>
          <cell r="P774" t="str">
            <v>Otro (Sectores)</v>
          </cell>
          <cell r="Q774" t="str">
            <v>Semestral</v>
          </cell>
          <cell r="R774" t="str">
            <v>Acumulado</v>
          </cell>
          <cell r="S774">
            <v>0</v>
          </cell>
          <cell r="T774">
            <v>0</v>
          </cell>
          <cell r="U774">
            <v>0</v>
          </cell>
          <cell r="V774">
            <v>1</v>
          </cell>
          <cell r="W774">
            <v>2</v>
          </cell>
          <cell r="X774">
            <v>3</v>
          </cell>
          <cell r="Y774">
            <v>0</v>
          </cell>
          <cell r="Z774">
            <v>0</v>
          </cell>
          <cell r="AA774">
            <v>0</v>
          </cell>
          <cell r="AB774">
            <v>0</v>
          </cell>
          <cell r="AC774">
            <v>0</v>
          </cell>
          <cell r="AD774">
            <v>0</v>
          </cell>
          <cell r="AE774" t="str">
            <v>Se continúa con la preparación de la agenda estratégica con el sector transporte, con base en la información obtenida en las reuniones, con la de taller realizdo por el Sector en el mes de abril. Adicionalmente, se está concertando el apoyo y articulación</v>
          </cell>
          <cell r="AF774">
            <v>42490.208333333299</v>
          </cell>
          <cell r="AG774">
            <v>42502.402184571802</v>
          </cell>
          <cell r="AH774" t="str">
            <v>Natalia Valencia Dávila</v>
          </cell>
          <cell r="AI774" t="str">
            <v>natalia.valencia@gestiondelriesgo.gov.co</v>
          </cell>
          <cell r="AJ774">
            <v>30</v>
          </cell>
          <cell r="AK774">
            <v>0</v>
          </cell>
          <cell r="AL774">
            <v>0</v>
          </cell>
        </row>
        <row r="775">
          <cell r="A775">
            <v>4263</v>
          </cell>
          <cell r="B775" t="str">
            <v>Todos por un Nuevo País</v>
          </cell>
          <cell r="C775" t="str">
            <v>Crecimiento verde</v>
          </cell>
          <cell r="D775" t="str">
            <v>Lograr un crecimiento resiliente y reducir la vulnerabilidad frente a los riesgos de desastres y al cambio climático</v>
          </cell>
          <cell r="E775" t="str">
            <v>Presidencia</v>
          </cell>
          <cell r="F775" t="str">
            <v>Unidad para la Gestión del Riesgo</v>
          </cell>
          <cell r="G775" t="str">
            <v>Prevención y mitigación del riesgo de desastres</v>
          </cell>
          <cell r="H775">
            <v>4263</v>
          </cell>
          <cell r="I775" t="str">
            <v>Proyectos formulados por parte de las entidades territoriales con acompañamiento por parte de la UNGRD</v>
          </cell>
          <cell r="J775" t="str">
            <v>Gestión</v>
          </cell>
          <cell r="K775" t="str">
            <v>Sectorial</v>
          </cell>
          <cell r="L775" t="str">
            <v>SI</v>
          </cell>
          <cell r="M775" t="str">
            <v>SI</v>
          </cell>
          <cell r="N775" t="str">
            <v>NO</v>
          </cell>
          <cell r="O775" t="str">
            <v>SI</v>
          </cell>
          <cell r="P775" t="str">
            <v>Otro (Proyectos)</v>
          </cell>
          <cell r="Q775" t="str">
            <v>Semestral</v>
          </cell>
          <cell r="R775" t="str">
            <v>Acumulado</v>
          </cell>
          <cell r="S775">
            <v>0</v>
          </cell>
          <cell r="T775">
            <v>3</v>
          </cell>
          <cell r="U775">
            <v>23</v>
          </cell>
          <cell r="V775">
            <v>34</v>
          </cell>
          <cell r="W775">
            <v>40</v>
          </cell>
          <cell r="X775">
            <v>100</v>
          </cell>
          <cell r="Y775">
            <v>0</v>
          </cell>
          <cell r="Z775">
            <v>0</v>
          </cell>
          <cell r="AA775">
            <v>0</v>
          </cell>
          <cell r="AB775">
            <v>0</v>
          </cell>
          <cell r="AC775">
            <v>0</v>
          </cell>
          <cell r="AD775">
            <v>0</v>
          </cell>
          <cell r="AE775" t="str">
            <v xml:space="preserve">A la fecha se han asistido a 13 municipios en los departamentos de Valle del Cauca, Cesar, Caldas y Antioquia; teniendo en cuenta que el proceso de formulación de proyectos de inversión contempla la realización de varios talleres de Asistencia Técnica en </v>
          </cell>
          <cell r="AF775">
            <v>42490.208333333299</v>
          </cell>
          <cell r="AG775">
            <v>42502.406267326398</v>
          </cell>
          <cell r="AH775" t="str">
            <v>Beatriz Helena Parra</v>
          </cell>
          <cell r="AI775" t="str">
            <v>beatriz.parra@gestiondelriesgo.gov.co</v>
          </cell>
          <cell r="AJ775">
            <v>15</v>
          </cell>
          <cell r="AK775">
            <v>0</v>
          </cell>
          <cell r="AL775">
            <v>0</v>
          </cell>
        </row>
        <row r="776">
          <cell r="A776">
            <v>4265</v>
          </cell>
          <cell r="B776" t="str">
            <v>Todos por un Nuevo País</v>
          </cell>
          <cell r="C776" t="str">
            <v>Crecimiento verde</v>
          </cell>
          <cell r="D776" t="str">
            <v>Lograr un crecimiento resiliente y reducir la vulnerabilidad frente a los riesgos de desastres y al cambio climático</v>
          </cell>
          <cell r="E776" t="str">
            <v>Presidencia</v>
          </cell>
          <cell r="F776" t="str">
            <v>Unidad para la Gestión del Riesgo</v>
          </cell>
          <cell r="G776" t="str">
            <v>Prevención y mitigación del riesgo de desastres</v>
          </cell>
          <cell r="H776">
            <v>4265</v>
          </cell>
          <cell r="I776" t="str">
            <v>Sectores que han concertado el componente programático del Plan Nacional de Gestión del Riesgo de Desastres, PNGRD</v>
          </cell>
          <cell r="J776" t="str">
            <v>Gestión</v>
          </cell>
          <cell r="K776" t="str">
            <v>Sectorial</v>
          </cell>
          <cell r="L776" t="str">
            <v>SI</v>
          </cell>
          <cell r="M776" t="str">
            <v>NO</v>
          </cell>
          <cell r="N776" t="str">
            <v>NO</v>
          </cell>
          <cell r="O776" t="str">
            <v>SI</v>
          </cell>
          <cell r="P776" t="str">
            <v>Otro (Sectores)</v>
          </cell>
          <cell r="Q776" t="str">
            <v>Semestral</v>
          </cell>
          <cell r="R776" t="str">
            <v>Acumulado</v>
          </cell>
          <cell r="S776">
            <v>0</v>
          </cell>
          <cell r="T776">
            <v>15</v>
          </cell>
          <cell r="U776">
            <v>5</v>
          </cell>
          <cell r="V776">
            <v>0</v>
          </cell>
          <cell r="W776">
            <v>0</v>
          </cell>
          <cell r="X776">
            <v>20</v>
          </cell>
          <cell r="Y776">
            <v>0</v>
          </cell>
          <cell r="Z776">
            <v>0</v>
          </cell>
          <cell r="AA776">
            <v>0</v>
          </cell>
          <cell r="AB776">
            <v>0</v>
          </cell>
          <cell r="AC776">
            <v>0</v>
          </cell>
          <cell r="AD776">
            <v>0</v>
          </cell>
          <cell r="AE776" t="str">
            <v>El Componente programático del PNGRD fue concertado en su totalidad con 20 sectores y sus entidades adscritas. El PNGRD fue adoptado mediante Decreto 308 de 2016.</v>
          </cell>
          <cell r="AF776">
            <v>42490.208333333299</v>
          </cell>
          <cell r="AG776">
            <v>42502.4026574421</v>
          </cell>
          <cell r="AH776" t="str">
            <v>Natalia Valencia Dávila</v>
          </cell>
          <cell r="AI776" t="str">
            <v>natalia.valencia@gestiondelriesgo.gov.co</v>
          </cell>
          <cell r="AJ776">
            <v>15</v>
          </cell>
          <cell r="AK776">
            <v>0</v>
          </cell>
          <cell r="AL776">
            <v>0</v>
          </cell>
        </row>
        <row r="777">
          <cell r="A777">
            <v>4266</v>
          </cell>
          <cell r="B777" t="str">
            <v>Todos por un Nuevo País</v>
          </cell>
          <cell r="C777" t="str">
            <v>Crecimiento verde</v>
          </cell>
          <cell r="D777" t="str">
            <v>Lograr un crecimiento resiliente y reducir la vulnerabilidad frente a los riesgos de desastres y al cambio climático</v>
          </cell>
          <cell r="E777" t="str">
            <v>Presidencia</v>
          </cell>
          <cell r="F777" t="str">
            <v>Unidad para la Gestión del Riesgo</v>
          </cell>
          <cell r="G777" t="str">
            <v>Prevención y mitigación del riesgo de desastres</v>
          </cell>
          <cell r="H777">
            <v>4266</v>
          </cell>
          <cell r="I777" t="str">
            <v>Agendas sectoriales estratégicas del PNGRD en implementación y con seguimiento</v>
          </cell>
          <cell r="J777" t="str">
            <v>Gestión</v>
          </cell>
          <cell r="K777" t="str">
            <v>Sectorial</v>
          </cell>
          <cell r="L777" t="str">
            <v>SI</v>
          </cell>
          <cell r="M777" t="str">
            <v>NO</v>
          </cell>
          <cell r="N777" t="str">
            <v>NO</v>
          </cell>
          <cell r="O777" t="str">
            <v>SI</v>
          </cell>
          <cell r="P777" t="str">
            <v>Otro (Agendas)</v>
          </cell>
          <cell r="Q777" t="str">
            <v>Semestral</v>
          </cell>
          <cell r="R777" t="str">
            <v>Flujo</v>
          </cell>
          <cell r="S777">
            <v>0</v>
          </cell>
          <cell r="T777">
            <v>0</v>
          </cell>
          <cell r="U777">
            <v>1</v>
          </cell>
          <cell r="V777">
            <v>3</v>
          </cell>
          <cell r="W777">
            <v>3</v>
          </cell>
          <cell r="X777">
            <v>3</v>
          </cell>
          <cell r="Y777">
            <v>0</v>
          </cell>
          <cell r="Z777">
            <v>0</v>
          </cell>
          <cell r="AA777">
            <v>0</v>
          </cell>
          <cell r="AB777">
            <v>0</v>
          </cell>
          <cell r="AC777">
            <v>0</v>
          </cell>
          <cell r="AD777">
            <v>0</v>
          </cell>
          <cell r="AE777" t="str">
            <v xml:space="preserve">Se continúan adelantando reuniones internas en la Unidad que permita llegar a acuerdos mediante los cuales se va a concertar la agenda sectorial con Transporte, de tal forma que sea posible apuntar al cumplimiento tanto de metas nacionales del PNGRD y de </v>
          </cell>
          <cell r="AF777">
            <v>42490.208333333299</v>
          </cell>
          <cell r="AG777">
            <v>42501.674301307903</v>
          </cell>
          <cell r="AH777" t="str">
            <v>Natalia Valencia Dávila</v>
          </cell>
          <cell r="AI777" t="str">
            <v>natalia.valencia@gestiondelriesgo.gov.co</v>
          </cell>
          <cell r="AJ777">
            <v>15</v>
          </cell>
          <cell r="AK777">
            <v>0</v>
          </cell>
          <cell r="AL777">
            <v>0</v>
          </cell>
        </row>
        <row r="778">
          <cell r="A778">
            <v>4267</v>
          </cell>
          <cell r="B778" t="str">
            <v>Todos por un Nuevo País</v>
          </cell>
          <cell r="C778" t="str">
            <v>Crecimiento verde</v>
          </cell>
          <cell r="D778" t="str">
            <v>Lograr un crecimiento resiliente y reducir la vulnerabilidad frente a los riesgos de desastres y al cambio climático</v>
          </cell>
          <cell r="E778" t="str">
            <v>Presidencia</v>
          </cell>
          <cell r="F778" t="str">
            <v>Unidad para la Gestión del Riesgo</v>
          </cell>
          <cell r="G778" t="str">
            <v>Prevención y mitigación del riesgo de desastres</v>
          </cell>
          <cell r="H778">
            <v>4267</v>
          </cell>
          <cell r="I778" t="str">
            <v>Entidades del orden nacional que reportan información a la UNGRD para ser integrada al SNIGRD</v>
          </cell>
          <cell r="J778" t="str">
            <v>Gestión</v>
          </cell>
          <cell r="K778" t="str">
            <v>Sectorial</v>
          </cell>
          <cell r="L778" t="str">
            <v>SI</v>
          </cell>
          <cell r="M778" t="str">
            <v>NO</v>
          </cell>
          <cell r="N778" t="str">
            <v>NO</v>
          </cell>
          <cell r="O778" t="str">
            <v>SI</v>
          </cell>
          <cell r="P778" t="str">
            <v>Otro (Entidades)</v>
          </cell>
          <cell r="Q778" t="str">
            <v>Trimestral</v>
          </cell>
          <cell r="R778" t="str">
            <v>Acumulado</v>
          </cell>
          <cell r="S778">
            <v>0</v>
          </cell>
          <cell r="T778">
            <v>1</v>
          </cell>
          <cell r="U778">
            <v>3</v>
          </cell>
          <cell r="V778">
            <v>2</v>
          </cell>
          <cell r="W778">
            <v>2</v>
          </cell>
          <cell r="X778">
            <v>8</v>
          </cell>
          <cell r="Y778">
            <v>0</v>
          </cell>
          <cell r="Z778">
            <v>0</v>
          </cell>
          <cell r="AA778">
            <v>0</v>
          </cell>
          <cell r="AB778">
            <v>0</v>
          </cell>
          <cell r="AC778">
            <v>0</v>
          </cell>
          <cell r="AD778">
            <v>0</v>
          </cell>
          <cell r="AE778" t="str">
            <v>La Unidad se encuentra adelantando las gestiones administrativas pertinentes para el desarrollo de los procesos de integración de información. Se está revisando el último borrador del convenio proyectado entre la UNGRD y la Dirección General Marítima - DI</v>
          </cell>
          <cell r="AF778">
            <v>42460.208333333299</v>
          </cell>
          <cell r="AG778">
            <v>42500.641353391198</v>
          </cell>
          <cell r="AH778" t="str">
            <v>Paula Contreras Murcia</v>
          </cell>
          <cell r="AI778" t="str">
            <v>paula.contreras@gestiondelriesgo.gov.co</v>
          </cell>
          <cell r="AJ778">
            <v>30</v>
          </cell>
          <cell r="AK778">
            <v>0</v>
          </cell>
          <cell r="AL778">
            <v>0</v>
          </cell>
        </row>
        <row r="779">
          <cell r="A779">
            <v>4268</v>
          </cell>
          <cell r="B779" t="str">
            <v>Todos por un Nuevo País</v>
          </cell>
          <cell r="C779" t="str">
            <v>Crecimiento verde</v>
          </cell>
          <cell r="D779" t="str">
            <v>Lograr un crecimiento resiliente y reducir la vulnerabilidad frente a los riesgos de desastres y al cambio climático</v>
          </cell>
          <cell r="E779" t="str">
            <v>Presidencia</v>
          </cell>
          <cell r="F779" t="str">
            <v>Unidad para la Gestión del Riesgo</v>
          </cell>
          <cell r="G779" t="str">
            <v>Prevención y mitigación del riesgo de desastres</v>
          </cell>
          <cell r="H779">
            <v>4268</v>
          </cell>
          <cell r="I779" t="str">
            <v>Municipios que cuentan con el documento de lineamientos para incorporar la gestión del riesgo de desastres en la revisión y ajuste del POT, articulado al plan de inversiones para los municipios</v>
          </cell>
          <cell r="J779" t="str">
            <v>Producto</v>
          </cell>
          <cell r="K779" t="str">
            <v>Sectorial</v>
          </cell>
          <cell r="L779" t="str">
            <v>SI</v>
          </cell>
          <cell r="M779" t="str">
            <v>SI</v>
          </cell>
          <cell r="N779" t="str">
            <v>NO</v>
          </cell>
          <cell r="O779" t="str">
            <v>SI</v>
          </cell>
          <cell r="P779" t="str">
            <v>Otro (Municipios)</v>
          </cell>
          <cell r="Q779" t="str">
            <v>Semestral</v>
          </cell>
          <cell r="R779" t="str">
            <v>Acumulado</v>
          </cell>
          <cell r="S779">
            <v>0</v>
          </cell>
          <cell r="T779">
            <v>5</v>
          </cell>
          <cell r="U779">
            <v>21</v>
          </cell>
          <cell r="V779">
            <v>21</v>
          </cell>
          <cell r="W779">
            <v>21</v>
          </cell>
          <cell r="X779">
            <v>68</v>
          </cell>
          <cell r="Y779">
            <v>0</v>
          </cell>
          <cell r="Z779">
            <v>0</v>
          </cell>
          <cell r="AA779">
            <v>0</v>
          </cell>
          <cell r="AB779">
            <v>0</v>
          </cell>
          <cell r="AC779">
            <v>0</v>
          </cell>
          <cell r="AD779">
            <v>0</v>
          </cell>
          <cell r="AE779" t="str">
            <v>1. Se adelantaron jornadas de acercamiento a los municipios que fueron objeto de asistencia en el año 2015 para presentar el trabajo adelantado a la nueva administración : Villa del Rosario, El Zulia, Los Patios (Norte de Santander), El Retiro, El Santuar</v>
          </cell>
          <cell r="AF779">
            <v>42490.208333333299</v>
          </cell>
          <cell r="AG779">
            <v>42502.405614780102</v>
          </cell>
          <cell r="AH779" t="str">
            <v>Beatriz Helena Parra</v>
          </cell>
          <cell r="AI779" t="str">
            <v>beatriz.parra@gestiondelriesgo.gov.co</v>
          </cell>
          <cell r="AJ779">
            <v>30</v>
          </cell>
          <cell r="AK779">
            <v>0</v>
          </cell>
          <cell r="AL779">
            <v>0</v>
          </cell>
        </row>
        <row r="780">
          <cell r="A780">
            <v>5024</v>
          </cell>
          <cell r="B780" t="str">
            <v>Todos por un Nuevo País</v>
          </cell>
          <cell r="C780" t="str">
            <v>Estrategias regionales</v>
          </cell>
          <cell r="D780" t="str">
            <v>Caribe próspero, equitativo y sin pobreza extrema</v>
          </cell>
          <cell r="E780" t="str">
            <v>Agropecuario</v>
          </cell>
          <cell r="F780" t="str">
            <v>MINAGRICULTURA</v>
          </cell>
          <cell r="G780" t="str">
            <v>Región Caribe - Agricultura</v>
          </cell>
          <cell r="H780">
            <v>5024</v>
          </cell>
          <cell r="I780" t="str">
            <v>Soluciones de vivienda rural entregadas - Caribe</v>
          </cell>
          <cell r="J780" t="str">
            <v>Producto</v>
          </cell>
          <cell r="K780" t="str">
            <v>Sectorial</v>
          </cell>
          <cell r="L780" t="str">
            <v>SI</v>
          </cell>
          <cell r="M780" t="str">
            <v>SI</v>
          </cell>
          <cell r="N780" t="str">
            <v>NO</v>
          </cell>
          <cell r="O780" t="str">
            <v>SI</v>
          </cell>
          <cell r="P780" t="str">
            <v xml:space="preserve">Soluciones de Vivienda Rural </v>
          </cell>
          <cell r="Q780" t="str">
            <v>Mensual</v>
          </cell>
          <cell r="R780" t="str">
            <v>Acumulado</v>
          </cell>
          <cell r="S780">
            <v>22976</v>
          </cell>
          <cell r="T780">
            <v>3035.8</v>
          </cell>
          <cell r="U780">
            <v>3642.96</v>
          </cell>
          <cell r="V780">
            <v>4047.7330000000002</v>
          </cell>
          <cell r="W780">
            <v>4452.5069999999996</v>
          </cell>
          <cell r="X780">
            <v>15179</v>
          </cell>
          <cell r="Y780">
            <v>318</v>
          </cell>
          <cell r="Z780">
            <v>8.7289999999999992</v>
          </cell>
          <cell r="AA780">
            <v>4580</v>
          </cell>
          <cell r="AB780">
            <v>30.172999999999998</v>
          </cell>
          <cell r="AC780">
            <v>42490.208333333299</v>
          </cell>
          <cell r="AD780">
            <v>42501.440052164398</v>
          </cell>
          <cell r="AE780" t="str">
            <v>En lo corrido de 2016, el MADR a través del Banco Agrario, ha logrado entregar un total de 318 soluciones de vivienda de interés social rural en la zona rural dispersa de 6 departamentos de la región caribe (para población campesina y desplazada), a igual</v>
          </cell>
          <cell r="AF780">
            <v>42490.208333333299</v>
          </cell>
          <cell r="AG780">
            <v>42501.440052002297</v>
          </cell>
          <cell r="AH780" t="str">
            <v>Héctor Julio Álvarez Rivero</v>
          </cell>
          <cell r="AI780" t="str">
            <v>hector.alvarez@minagricultura.gov.co</v>
          </cell>
          <cell r="AJ780">
            <v>12</v>
          </cell>
          <cell r="AK780">
            <v>42520.208333333299</v>
          </cell>
          <cell r="AL780">
            <v>-25</v>
          </cell>
        </row>
        <row r="781">
          <cell r="A781">
            <v>5025</v>
          </cell>
          <cell r="B781" t="str">
            <v>Todos por un Nuevo País</v>
          </cell>
          <cell r="C781" t="str">
            <v>Estrategias regionales</v>
          </cell>
          <cell r="D781" t="str">
            <v>Caribe próspero, equitativo y sin pobreza extrema</v>
          </cell>
          <cell r="E781" t="str">
            <v>Agropecuario</v>
          </cell>
          <cell r="F781" t="str">
            <v>MINAGRICULTURA</v>
          </cell>
          <cell r="G781" t="str">
            <v>Región Caribe - Agricultura</v>
          </cell>
          <cell r="H781">
            <v>5025</v>
          </cell>
          <cell r="I781" t="str">
            <v>Productores rurales beneficiados con asistencia técnica integral - Caribe</v>
          </cell>
          <cell r="J781" t="str">
            <v>Producto</v>
          </cell>
          <cell r="K781" t="str">
            <v>Sectorial</v>
          </cell>
          <cell r="L781" t="str">
            <v>SI</v>
          </cell>
          <cell r="M781" t="str">
            <v>SI</v>
          </cell>
          <cell r="N781" t="str">
            <v>NO</v>
          </cell>
          <cell r="O781" t="str">
            <v>SI</v>
          </cell>
          <cell r="P781" t="str">
            <v>Productores rurales</v>
          </cell>
          <cell r="Q781" t="str">
            <v>Semestral</v>
          </cell>
          <cell r="R781" t="str">
            <v>Acumulado</v>
          </cell>
          <cell r="S781">
            <v>32000</v>
          </cell>
          <cell r="T781">
            <v>0</v>
          </cell>
          <cell r="U781">
            <v>0</v>
          </cell>
          <cell r="V781">
            <v>0</v>
          </cell>
          <cell r="W781">
            <v>0</v>
          </cell>
          <cell r="X781">
            <v>66500</v>
          </cell>
          <cell r="Y781">
            <v>0</v>
          </cell>
          <cell r="Z781">
            <v>0</v>
          </cell>
          <cell r="AA781">
            <v>0</v>
          </cell>
          <cell r="AB781">
            <v>0</v>
          </cell>
          <cell r="AC781">
            <v>0</v>
          </cell>
          <cell r="AD781">
            <v>0</v>
          </cell>
          <cell r="AE781" t="str">
            <v>Se reporta el cierre de la convocatoria de Asistencia Técnica Gremial, se recibieron los proyectos y se encuentran en fase de evaluación de acuerdo con los términos de referencia.</v>
          </cell>
          <cell r="AF781">
            <v>42490.208333333299</v>
          </cell>
          <cell r="AG781">
            <v>42495.338746412002</v>
          </cell>
          <cell r="AH781" t="str">
            <v>Claudia Jimena Cuervo Cardona</v>
          </cell>
          <cell r="AI781" t="str">
            <v>claudia.cuervo@minagricultura.gov.co</v>
          </cell>
          <cell r="AJ781">
            <v>15</v>
          </cell>
          <cell r="AK781">
            <v>0</v>
          </cell>
          <cell r="AL781">
            <v>0</v>
          </cell>
        </row>
        <row r="782">
          <cell r="A782">
            <v>5026</v>
          </cell>
          <cell r="B782" t="str">
            <v>Todos por un Nuevo País</v>
          </cell>
          <cell r="C782" t="str">
            <v>Estrategias regionales</v>
          </cell>
          <cell r="D782" t="str">
            <v>Caribe próspero, equitativo y sin pobreza extrema</v>
          </cell>
          <cell r="E782" t="str">
            <v>Agropecuario</v>
          </cell>
          <cell r="F782" t="str">
            <v>MINAGRICULTURA</v>
          </cell>
          <cell r="G782" t="str">
            <v>Región Caribe - Agricultura</v>
          </cell>
          <cell r="H782">
            <v>5026</v>
          </cell>
          <cell r="I782" t="str">
            <v>Ciénagas intervenidas  con repoblamiento pesquero - Caribe</v>
          </cell>
          <cell r="J782" t="str">
            <v>Resultado</v>
          </cell>
          <cell r="K782" t="str">
            <v>Sectorial</v>
          </cell>
          <cell r="L782" t="str">
            <v>SI</v>
          </cell>
          <cell r="M782" t="str">
            <v>SI</v>
          </cell>
          <cell r="N782" t="str">
            <v>NO</v>
          </cell>
          <cell r="O782" t="str">
            <v>SI</v>
          </cell>
          <cell r="P782" t="str">
            <v>Cienagas</v>
          </cell>
          <cell r="Q782" t="str">
            <v>Semestral</v>
          </cell>
          <cell r="R782" t="str">
            <v>Capacidad</v>
          </cell>
          <cell r="S782">
            <v>9</v>
          </cell>
          <cell r="T782">
            <v>12</v>
          </cell>
          <cell r="U782">
            <v>15</v>
          </cell>
          <cell r="V782">
            <v>18</v>
          </cell>
          <cell r="W782">
            <v>20</v>
          </cell>
          <cell r="X782">
            <v>20</v>
          </cell>
          <cell r="Y782">
            <v>0</v>
          </cell>
          <cell r="Z782">
            <v>0</v>
          </cell>
          <cell r="AA782">
            <v>0</v>
          </cell>
          <cell r="AB782">
            <v>0</v>
          </cell>
          <cell r="AC782">
            <v>0</v>
          </cell>
          <cell r="AD782">
            <v>0</v>
          </cell>
          <cell r="AE782">
            <v>0</v>
          </cell>
          <cell r="AF782">
            <v>0</v>
          </cell>
          <cell r="AG782">
            <v>0</v>
          </cell>
          <cell r="AH782" t="str">
            <v>Luis Humberto Guzman Vergara</v>
          </cell>
          <cell r="AI782" t="str">
            <v>luis.guzman@minagricultura.gov.co</v>
          </cell>
          <cell r="AJ782">
            <v>30</v>
          </cell>
          <cell r="AK782">
            <v>0</v>
          </cell>
          <cell r="AL782">
            <v>0</v>
          </cell>
        </row>
        <row r="783">
          <cell r="A783">
            <v>5027</v>
          </cell>
          <cell r="B783" t="str">
            <v>Todos por un Nuevo País</v>
          </cell>
          <cell r="C783" t="str">
            <v>Estrategias regionales</v>
          </cell>
          <cell r="D783" t="str">
            <v>Caribe próspero, equitativo y sin pobreza extrema</v>
          </cell>
          <cell r="E783" t="str">
            <v>Agropecuario</v>
          </cell>
          <cell r="F783" t="str">
            <v>MINAGRICULTURA</v>
          </cell>
          <cell r="G783" t="str">
            <v>Región Caribe - Agricultura</v>
          </cell>
          <cell r="H783">
            <v>5027</v>
          </cell>
          <cell r="I783" t="str">
            <v>Número de alevinos utilizados en actividades de repoblamiento - Caribe</v>
          </cell>
          <cell r="J783" t="str">
            <v>Producto</v>
          </cell>
          <cell r="K783" t="str">
            <v>Sectorial</v>
          </cell>
          <cell r="L783" t="str">
            <v>SI</v>
          </cell>
          <cell r="M783" t="str">
            <v>SI</v>
          </cell>
          <cell r="N783" t="str">
            <v>NO</v>
          </cell>
          <cell r="O783" t="str">
            <v>SI</v>
          </cell>
          <cell r="P783" t="str">
            <v>Alevinos</v>
          </cell>
          <cell r="Q783" t="str">
            <v>Semestral</v>
          </cell>
          <cell r="R783" t="str">
            <v>Flujo</v>
          </cell>
          <cell r="S783">
            <v>6000000</v>
          </cell>
          <cell r="T783">
            <v>6000000</v>
          </cell>
          <cell r="U783">
            <v>12000000</v>
          </cell>
          <cell r="V783">
            <v>16000000</v>
          </cell>
          <cell r="W783">
            <v>20000000</v>
          </cell>
          <cell r="X783">
            <v>20000000</v>
          </cell>
          <cell r="Y783">
            <v>0</v>
          </cell>
          <cell r="Z783">
            <v>0</v>
          </cell>
          <cell r="AA783">
            <v>0</v>
          </cell>
          <cell r="AB783">
            <v>0</v>
          </cell>
          <cell r="AC783">
            <v>0</v>
          </cell>
          <cell r="AD783">
            <v>0</v>
          </cell>
          <cell r="AE783">
            <v>0</v>
          </cell>
          <cell r="AF783">
            <v>0</v>
          </cell>
          <cell r="AG783">
            <v>0</v>
          </cell>
          <cell r="AH783" t="str">
            <v>Luis Humberto Guzman Vergara</v>
          </cell>
          <cell r="AI783" t="str">
            <v>luis.guzman@minagricultura.gov.co</v>
          </cell>
          <cell r="AJ783">
            <v>30</v>
          </cell>
          <cell r="AK783">
            <v>0</v>
          </cell>
          <cell r="AL783">
            <v>0</v>
          </cell>
        </row>
        <row r="784">
          <cell r="A784">
            <v>5028</v>
          </cell>
          <cell r="B784" t="str">
            <v>Todos por un Nuevo País</v>
          </cell>
          <cell r="C784" t="str">
            <v>Estrategias regionales</v>
          </cell>
          <cell r="D784" t="str">
            <v>Caribe próspero, equitativo y sin pobreza extrema</v>
          </cell>
          <cell r="E784" t="str">
            <v>Agropecuario</v>
          </cell>
          <cell r="F784" t="str">
            <v>MINAGRICULTURA</v>
          </cell>
          <cell r="G784" t="str">
            <v>Región Caribe - Agricultura</v>
          </cell>
          <cell r="H784">
            <v>5028</v>
          </cell>
          <cell r="I784" t="str">
            <v>Soluciones de vivienda rural entregadas - San Andrés.</v>
          </cell>
          <cell r="J784" t="str">
            <v>Producto</v>
          </cell>
          <cell r="K784" t="str">
            <v>Sectorial</v>
          </cell>
          <cell r="L784" t="str">
            <v>SI</v>
          </cell>
          <cell r="M784" t="str">
            <v>SI</v>
          </cell>
          <cell r="N784" t="str">
            <v>NO</v>
          </cell>
          <cell r="O784" t="str">
            <v>SI</v>
          </cell>
          <cell r="P784" t="str">
            <v xml:space="preserve">Soluciones de Vivienda Rural </v>
          </cell>
          <cell r="Q784" t="str">
            <v>Mensual</v>
          </cell>
          <cell r="R784" t="str">
            <v>Acumulado</v>
          </cell>
          <cell r="S784">
            <v>0</v>
          </cell>
          <cell r="T784">
            <v>0</v>
          </cell>
          <cell r="U784">
            <v>114</v>
          </cell>
          <cell r="V784">
            <v>70</v>
          </cell>
          <cell r="W784">
            <v>77</v>
          </cell>
          <cell r="X784">
            <v>261</v>
          </cell>
          <cell r="Y784">
            <v>0</v>
          </cell>
          <cell r="Z784">
            <v>0</v>
          </cell>
          <cell r="AA784">
            <v>1</v>
          </cell>
          <cell r="AB784">
            <v>0.38</v>
          </cell>
          <cell r="AC784">
            <v>42460.208333333299</v>
          </cell>
          <cell r="AD784">
            <v>42473.662143171299</v>
          </cell>
          <cell r="AE784" t="str">
            <v>En lo corrido de 2016, el MADR a través del Banco Agrario no ha entregado soluciones de vivienda rural en san Andrés. . Las cifras del indicador presentan un rezago de 30 días respecto al mes de reporte. Los principales riesgos asociados a la ejecución pa</v>
          </cell>
          <cell r="AF784">
            <v>42490.208333333299</v>
          </cell>
          <cell r="AG784">
            <v>42501.4382519676</v>
          </cell>
          <cell r="AH784" t="str">
            <v>Héctor Julio Álvarez Rivero</v>
          </cell>
          <cell r="AI784" t="str">
            <v>hector.alvarez@minagricultura.gov.co</v>
          </cell>
          <cell r="AJ784">
            <v>12</v>
          </cell>
          <cell r="AK784">
            <v>42490.208333333299</v>
          </cell>
          <cell r="AL784">
            <v>5</v>
          </cell>
        </row>
        <row r="785">
          <cell r="A785">
            <v>5072</v>
          </cell>
          <cell r="B785" t="str">
            <v>Todos por un Nuevo País</v>
          </cell>
          <cell r="C785" t="str">
            <v>Estrategias regionales</v>
          </cell>
          <cell r="D785" t="str">
            <v>Caribe próspero, equitativo y sin pobreza extrema</v>
          </cell>
          <cell r="E785" t="str">
            <v>Ambiente</v>
          </cell>
          <cell r="F785" t="str">
            <v>MinAmbiente</v>
          </cell>
          <cell r="G785" t="str">
            <v>Región Caribe - Ambiente</v>
          </cell>
          <cell r="H785">
            <v>5072</v>
          </cell>
          <cell r="I785" t="str">
            <v>Número de municipios asesorados por las Autoridades Ambientales para la revisión y ajuste de los Planes de Ordenamiento Territorial (POT), incorporando las determinantes ambientales incluyendo la temática de riesgo.</v>
          </cell>
          <cell r="J785" t="str">
            <v>Producto</v>
          </cell>
          <cell r="K785" t="str">
            <v>Sectorial</v>
          </cell>
          <cell r="L785" t="str">
            <v>SI</v>
          </cell>
          <cell r="M785" t="str">
            <v>SI</v>
          </cell>
          <cell r="N785" t="str">
            <v>NO</v>
          </cell>
          <cell r="O785" t="str">
            <v>SI</v>
          </cell>
          <cell r="P785" t="str">
            <v>Municipios</v>
          </cell>
          <cell r="Q785" t="str">
            <v>Semestral</v>
          </cell>
          <cell r="R785" t="str">
            <v>Capacidad</v>
          </cell>
          <cell r="S785">
            <v>0</v>
          </cell>
          <cell r="T785">
            <v>10</v>
          </cell>
          <cell r="U785">
            <v>20</v>
          </cell>
          <cell r="V785">
            <v>35</v>
          </cell>
          <cell r="W785">
            <v>50</v>
          </cell>
          <cell r="X785">
            <v>50</v>
          </cell>
          <cell r="Y785">
            <v>0</v>
          </cell>
          <cell r="Z785">
            <v>0</v>
          </cell>
          <cell r="AA785">
            <v>0</v>
          </cell>
          <cell r="AB785">
            <v>0</v>
          </cell>
          <cell r="AC785">
            <v>0</v>
          </cell>
          <cell r="AD785">
            <v>0</v>
          </cell>
          <cell r="AE785">
            <v>0</v>
          </cell>
          <cell r="AF785">
            <v>0</v>
          </cell>
          <cell r="AG785">
            <v>0</v>
          </cell>
          <cell r="AH785" t="str">
            <v>Luis Alberto Giraldo Fernandez</v>
          </cell>
          <cell r="AI785" t="str">
            <v>lgiraldo@minambiente.gov.co</v>
          </cell>
          <cell r="AJ785">
            <v>30</v>
          </cell>
          <cell r="AK785">
            <v>0</v>
          </cell>
          <cell r="AL785">
            <v>0</v>
          </cell>
        </row>
        <row r="786">
          <cell r="A786">
            <v>5073</v>
          </cell>
          <cell r="B786" t="str">
            <v>Todos por un Nuevo País</v>
          </cell>
          <cell r="C786" t="str">
            <v>Estrategias regionales</v>
          </cell>
          <cell r="D786" t="str">
            <v>Caribe próspero, equitativo y sin pobreza extrema</v>
          </cell>
          <cell r="E786" t="str">
            <v>Ambiente</v>
          </cell>
          <cell r="F786" t="str">
            <v>MinAmbiente</v>
          </cell>
          <cell r="G786" t="str">
            <v>Región Caribe - Ambiente</v>
          </cell>
          <cell r="H786">
            <v>5073</v>
          </cell>
          <cell r="I786" t="str">
            <v>Planes de Cambio Climático departamentales formulados</v>
          </cell>
          <cell r="J786" t="str">
            <v>Producto</v>
          </cell>
          <cell r="K786" t="str">
            <v>Sectorial</v>
          </cell>
          <cell r="L786" t="str">
            <v>SI</v>
          </cell>
          <cell r="M786" t="str">
            <v>SI</v>
          </cell>
          <cell r="N786" t="str">
            <v>NO</v>
          </cell>
          <cell r="O786" t="str">
            <v>SI</v>
          </cell>
          <cell r="P786" t="str">
            <v>planes</v>
          </cell>
          <cell r="Q786" t="str">
            <v>Semestral</v>
          </cell>
          <cell r="R786" t="str">
            <v>Stock</v>
          </cell>
          <cell r="S786">
            <v>0</v>
          </cell>
          <cell r="T786">
            <v>0</v>
          </cell>
          <cell r="U786">
            <v>0</v>
          </cell>
          <cell r="V786">
            <v>2</v>
          </cell>
          <cell r="W786">
            <v>2</v>
          </cell>
          <cell r="X786">
            <v>2</v>
          </cell>
          <cell r="Y786">
            <v>0</v>
          </cell>
          <cell r="Z786">
            <v>0</v>
          </cell>
          <cell r="AA786">
            <v>0</v>
          </cell>
          <cell r="AB786">
            <v>0</v>
          </cell>
          <cell r="AC786">
            <v>0</v>
          </cell>
          <cell r="AD786">
            <v>0</v>
          </cell>
          <cell r="AE786" t="str">
            <v xml:space="preserve">Mesas de trabajo sectoriales (desarrollo económico, ordenamiento territorial, gestión de riesgos y sostenibilidad ambiental) plan de cambio climático del Magdalena Taller en Corpocesar </v>
          </cell>
          <cell r="AF786">
            <v>42490.208333333299</v>
          </cell>
          <cell r="AG786">
            <v>42506.828666122703</v>
          </cell>
          <cell r="AH786" t="str">
            <v>Rodrigo Suárez Castaño</v>
          </cell>
          <cell r="AI786" t="str">
            <v>rsuarez@minambiente.gov.co</v>
          </cell>
          <cell r="AJ786">
            <v>0</v>
          </cell>
          <cell r="AK786">
            <v>0</v>
          </cell>
          <cell r="AL786">
            <v>0</v>
          </cell>
        </row>
        <row r="787">
          <cell r="A787">
            <v>5076</v>
          </cell>
          <cell r="B787" t="str">
            <v>Todos por un Nuevo País</v>
          </cell>
          <cell r="C787" t="str">
            <v>Estrategias regionales</v>
          </cell>
          <cell r="D787" t="str">
            <v>Caribe próspero, equitativo y sin pobreza extrema</v>
          </cell>
          <cell r="E787" t="str">
            <v>Ambiente</v>
          </cell>
          <cell r="F787" t="str">
            <v>MinAmbiente</v>
          </cell>
          <cell r="G787" t="str">
            <v>Región Caribe - Ambiente</v>
          </cell>
          <cell r="H787">
            <v>5076</v>
          </cell>
          <cell r="I787" t="str">
            <v>Planes de Ordenación y Manejo Integrado de las Unidades Ambientales Costeras POMIUAC, formulados</v>
          </cell>
          <cell r="J787" t="str">
            <v>Producto</v>
          </cell>
          <cell r="K787" t="str">
            <v>Sectorial</v>
          </cell>
          <cell r="L787" t="str">
            <v>SI</v>
          </cell>
          <cell r="M787" t="str">
            <v>SI</v>
          </cell>
          <cell r="N787" t="str">
            <v>NO</v>
          </cell>
          <cell r="O787" t="str">
            <v>SI</v>
          </cell>
          <cell r="P787" t="str">
            <v>planes</v>
          </cell>
          <cell r="Q787" t="str">
            <v>Semestral</v>
          </cell>
          <cell r="R787" t="str">
            <v>Acumulado</v>
          </cell>
          <cell r="S787">
            <v>0</v>
          </cell>
          <cell r="T787">
            <v>0</v>
          </cell>
          <cell r="U787">
            <v>0</v>
          </cell>
          <cell r="V787">
            <v>0</v>
          </cell>
          <cell r="W787">
            <v>6</v>
          </cell>
          <cell r="X787">
            <v>6</v>
          </cell>
          <cell r="Y787">
            <v>0</v>
          </cell>
          <cell r="Z787">
            <v>0</v>
          </cell>
          <cell r="AA787">
            <v>0</v>
          </cell>
          <cell r="AB787">
            <v>0</v>
          </cell>
          <cell r="AC787">
            <v>0</v>
          </cell>
          <cell r="AD787">
            <v>0</v>
          </cell>
          <cell r="AE787" t="str">
            <v>En el marco de la transferencia a INVEMAR a través de la resolución 478 de 2016, se realizaron reuniones para socializar y presentar Plan de Trabajo UAC Alta Guajira se recibe plan de acción por parte del INVEMAR el dia 29 de abril para ser revisado por s</v>
          </cell>
          <cell r="AF787">
            <v>42490.208333333299</v>
          </cell>
          <cell r="AG787">
            <v>42496.7863524653</v>
          </cell>
          <cell r="AH787" t="str">
            <v>Andrea  Ramírez</v>
          </cell>
          <cell r="AI787" t="str">
            <v>ARamirez@minambiente.gov.co</v>
          </cell>
          <cell r="AJ787">
            <v>30</v>
          </cell>
          <cell r="AK787">
            <v>0</v>
          </cell>
          <cell r="AL787">
            <v>0</v>
          </cell>
        </row>
        <row r="788">
          <cell r="A788">
            <v>5077</v>
          </cell>
          <cell r="B788" t="str">
            <v>Todos por un Nuevo País</v>
          </cell>
          <cell r="C788" t="str">
            <v>Estrategias regionales</v>
          </cell>
          <cell r="D788" t="str">
            <v>Caribe próspero, equitativo y sin pobreza extrema</v>
          </cell>
          <cell r="E788" t="str">
            <v>Ambiente</v>
          </cell>
          <cell r="F788" t="str">
            <v>MinAmbiente</v>
          </cell>
          <cell r="G788" t="str">
            <v>Región Caribe - Ambiente</v>
          </cell>
          <cell r="H788">
            <v>5077</v>
          </cell>
          <cell r="I788" t="str">
            <v>Estudios regionales de erosión costera realizados</v>
          </cell>
          <cell r="J788" t="str">
            <v>Producto</v>
          </cell>
          <cell r="K788" t="str">
            <v>Sectorial</v>
          </cell>
          <cell r="L788" t="str">
            <v>SI</v>
          </cell>
          <cell r="M788" t="str">
            <v>SI</v>
          </cell>
          <cell r="N788" t="str">
            <v>NO</v>
          </cell>
          <cell r="O788" t="str">
            <v>SI</v>
          </cell>
          <cell r="P788" t="str">
            <v>Estudios</v>
          </cell>
          <cell r="Q788" t="str">
            <v>Anual</v>
          </cell>
          <cell r="R788" t="str">
            <v>Acumulado</v>
          </cell>
          <cell r="S788">
            <v>0</v>
          </cell>
          <cell r="T788">
            <v>0</v>
          </cell>
          <cell r="U788">
            <v>0</v>
          </cell>
          <cell r="V788">
            <v>0</v>
          </cell>
          <cell r="W788">
            <v>2</v>
          </cell>
          <cell r="X788">
            <v>2</v>
          </cell>
          <cell r="Y788">
            <v>0</v>
          </cell>
          <cell r="Z788">
            <v>0</v>
          </cell>
          <cell r="AA788">
            <v>0</v>
          </cell>
          <cell r="AB788">
            <v>0</v>
          </cell>
          <cell r="AC788">
            <v>0</v>
          </cell>
          <cell r="AD788">
            <v>0</v>
          </cell>
          <cell r="AE788">
            <v>0</v>
          </cell>
          <cell r="AF788">
            <v>0</v>
          </cell>
          <cell r="AG788">
            <v>0</v>
          </cell>
          <cell r="AH788" t="str">
            <v>Andrea  Ramírez</v>
          </cell>
          <cell r="AI788" t="str">
            <v>ARamirez@minambiente.gov.co</v>
          </cell>
          <cell r="AJ788">
            <v>0</v>
          </cell>
          <cell r="AK788">
            <v>0</v>
          </cell>
          <cell r="AL788">
            <v>0</v>
          </cell>
        </row>
        <row r="789">
          <cell r="A789">
            <v>5089</v>
          </cell>
          <cell r="B789" t="str">
            <v>Todos por un Nuevo País</v>
          </cell>
          <cell r="C789" t="str">
            <v>Estrategias regionales</v>
          </cell>
          <cell r="D789" t="str">
            <v>Caribe próspero, equitativo y sin pobreza extrema</v>
          </cell>
          <cell r="E789" t="str">
            <v>Ambiente</v>
          </cell>
          <cell r="F789" t="str">
            <v>MinAmbiente</v>
          </cell>
          <cell r="G789" t="str">
            <v>Región Caribe - Ambiente</v>
          </cell>
          <cell r="H789">
            <v>5089</v>
          </cell>
          <cell r="I789" t="str">
            <v>Hectáreas que cuentan con planes de ordenación y manejo de cuenca elaborados y/o ajustados. (Caribe)</v>
          </cell>
          <cell r="J789" t="str">
            <v>Gestión</v>
          </cell>
          <cell r="K789" t="str">
            <v>Sectorial</v>
          </cell>
          <cell r="L789" t="str">
            <v>SI</v>
          </cell>
          <cell r="M789" t="str">
            <v>SI</v>
          </cell>
          <cell r="N789" t="str">
            <v>NO</v>
          </cell>
          <cell r="O789" t="str">
            <v>SI</v>
          </cell>
          <cell r="P789" t="str">
            <v>Hectáreas</v>
          </cell>
          <cell r="Q789" t="str">
            <v>Semestral</v>
          </cell>
          <cell r="R789" t="str">
            <v>Capacidad</v>
          </cell>
          <cell r="S789">
            <v>0</v>
          </cell>
          <cell r="T789">
            <v>0</v>
          </cell>
          <cell r="U789">
            <v>89447</v>
          </cell>
          <cell r="V789">
            <v>963746</v>
          </cell>
          <cell r="W789">
            <v>963746</v>
          </cell>
          <cell r="X789">
            <v>963746</v>
          </cell>
          <cell r="Y789">
            <v>0</v>
          </cell>
          <cell r="Z789">
            <v>0</v>
          </cell>
          <cell r="AA789">
            <v>0</v>
          </cell>
          <cell r="AB789">
            <v>0</v>
          </cell>
          <cell r="AC789">
            <v>0</v>
          </cell>
          <cell r="AD789">
            <v>0</v>
          </cell>
          <cell r="AE789" t="str">
            <v>• Conformado el 100% de Comisiones Conjuntas para abordar los procesos de ordenamiento de Cuencas priorizadas (1 Comisión Conjunta) • Declarado en ordenación las 6 cuencas objeto de elaboración y/o ajuste de POMCAS. • Contratadas las 6 Consultorías para a</v>
          </cell>
          <cell r="AF789">
            <v>42490.208333333299</v>
          </cell>
          <cell r="AG789">
            <v>42506.785204664397</v>
          </cell>
          <cell r="AH789" t="str">
            <v>Ricardo Arnold Baduin Ricardo</v>
          </cell>
          <cell r="AI789" t="str">
            <v>RBaduin@minambiente.gov.co</v>
          </cell>
          <cell r="AJ789">
            <v>30</v>
          </cell>
          <cell r="AK789">
            <v>0</v>
          </cell>
          <cell r="AL789">
            <v>0</v>
          </cell>
        </row>
        <row r="790">
          <cell r="A790">
            <v>5074</v>
          </cell>
          <cell r="B790" t="str">
            <v>Todos por un Nuevo País</v>
          </cell>
          <cell r="C790" t="str">
            <v>Estrategias regionales</v>
          </cell>
          <cell r="D790" t="str">
            <v>Caribe próspero, equitativo y sin pobreza extrema</v>
          </cell>
          <cell r="E790" t="str">
            <v>Ambiente</v>
          </cell>
          <cell r="F790" t="str">
            <v>Parques Nacionales</v>
          </cell>
          <cell r="G790" t="str">
            <v>Región Caribe - Ambiente</v>
          </cell>
          <cell r="H790">
            <v>5074</v>
          </cell>
          <cell r="I790" t="str">
            <v>Hectáreas de áreas protegidas de la región Caribe incorporadas en SINAP</v>
          </cell>
          <cell r="J790" t="str">
            <v>Gestión</v>
          </cell>
          <cell r="K790" t="str">
            <v>Sectorial</v>
          </cell>
          <cell r="L790" t="str">
            <v>SI</v>
          </cell>
          <cell r="M790" t="str">
            <v>SI</v>
          </cell>
          <cell r="N790" t="str">
            <v>NO</v>
          </cell>
          <cell r="O790" t="str">
            <v>SI</v>
          </cell>
          <cell r="P790" t="str">
            <v>Hectáreas</v>
          </cell>
          <cell r="Q790" t="str">
            <v>Trimestral</v>
          </cell>
          <cell r="R790" t="str">
            <v>Flujo</v>
          </cell>
          <cell r="S790">
            <v>385982</v>
          </cell>
          <cell r="T790">
            <v>385989.59499999997</v>
          </cell>
          <cell r="U790">
            <v>386256.696</v>
          </cell>
          <cell r="V790">
            <v>389297.63</v>
          </cell>
          <cell r="W790">
            <v>414924.99300000002</v>
          </cell>
          <cell r="X790">
            <v>414925</v>
          </cell>
          <cell r="Y790">
            <v>387247.3</v>
          </cell>
          <cell r="Z790">
            <v>100</v>
          </cell>
          <cell r="AA790">
            <v>385981.1</v>
          </cell>
          <cell r="AB790">
            <v>93.02</v>
          </cell>
          <cell r="AC790">
            <v>42460.208333333299</v>
          </cell>
          <cell r="AD790">
            <v>42471.608784108801</v>
          </cell>
          <cell r="AE790" t="str">
            <v>Corpouraba en cuanto a las DMRI Zona Norte continua proceso de reuniones con comunidades y entidades, asi como recopilacion de informacion secundaria -Se incluye en el diagnóstico para la actualizacion del PGAR y su inclusion en el PAI</v>
          </cell>
          <cell r="AF790">
            <v>42490.208333333299</v>
          </cell>
          <cell r="AG790">
            <v>42496.775040509303</v>
          </cell>
          <cell r="AH790" t="str">
            <v>Julia Miranda Londoño</v>
          </cell>
          <cell r="AI790" t="str">
            <v>julia.miranda@parquesnacionales.gov.co</v>
          </cell>
          <cell r="AJ790">
            <v>30</v>
          </cell>
          <cell r="AK790">
            <v>42551.208333333299</v>
          </cell>
          <cell r="AL790">
            <v>-73</v>
          </cell>
        </row>
        <row r="791">
          <cell r="A791">
            <v>5075</v>
          </cell>
          <cell r="B791" t="str">
            <v>Todos por un Nuevo País</v>
          </cell>
          <cell r="C791" t="str">
            <v>Estrategias regionales</v>
          </cell>
          <cell r="D791" t="str">
            <v>Caribe próspero, equitativo y sin pobreza extrema</v>
          </cell>
          <cell r="E791" t="str">
            <v>Ambiente</v>
          </cell>
          <cell r="F791" t="str">
            <v>Parques Nacionales</v>
          </cell>
          <cell r="G791" t="str">
            <v>Región Caribe - Ambiente</v>
          </cell>
          <cell r="H791">
            <v>5075</v>
          </cell>
          <cell r="I791" t="str">
            <v>Áreas protegidas del SPNN de la Región Caribe adelantando estrategias de solución de conflictos por uso, ocupación y tenencia</v>
          </cell>
          <cell r="J791" t="str">
            <v>Producto</v>
          </cell>
          <cell r="K791" t="str">
            <v>Sectorial</v>
          </cell>
          <cell r="L791" t="str">
            <v>SI</v>
          </cell>
          <cell r="M791" t="str">
            <v>SI</v>
          </cell>
          <cell r="N791" t="str">
            <v>NO</v>
          </cell>
          <cell r="O791" t="str">
            <v>SI</v>
          </cell>
          <cell r="P791" t="str">
            <v>Áreas del SPNN</v>
          </cell>
          <cell r="Q791" t="str">
            <v>Semestral</v>
          </cell>
          <cell r="R791" t="str">
            <v>Capacidad</v>
          </cell>
          <cell r="S791">
            <v>7</v>
          </cell>
          <cell r="T791">
            <v>7</v>
          </cell>
          <cell r="U791">
            <v>7</v>
          </cell>
          <cell r="V791">
            <v>8</v>
          </cell>
          <cell r="W791">
            <v>8</v>
          </cell>
          <cell r="X791">
            <v>8</v>
          </cell>
          <cell r="Y791">
            <v>0</v>
          </cell>
          <cell r="Z791">
            <v>0</v>
          </cell>
          <cell r="AA791">
            <v>0</v>
          </cell>
          <cell r="AB791">
            <v>0</v>
          </cell>
          <cell r="AC791">
            <v>0</v>
          </cell>
          <cell r="AD791">
            <v>0</v>
          </cell>
          <cell r="AE791" t="str">
            <v>SNSM sector salida al mar JAC don diego, JAC los achiotes, JAC perico agiado, JAC Marquetalia, , ASOCOCAM , NACIONES UNIDAS, DEFESORIA DEL PUEBLO, Direccion de PNN, delegados de Ministerio de ambiente , Presidencia firman un acuerdo de Voluntades con camp</v>
          </cell>
          <cell r="AF791">
            <v>42460.208333333299</v>
          </cell>
          <cell r="AG791">
            <v>42468.726932905098</v>
          </cell>
          <cell r="AH791" t="str">
            <v>Julia Miranda Londoño</v>
          </cell>
          <cell r="AI791" t="str">
            <v>julia.miranda@parquesnacionales.gov.co</v>
          </cell>
          <cell r="AJ791">
            <v>30</v>
          </cell>
          <cell r="AK791">
            <v>0</v>
          </cell>
          <cell r="AL791">
            <v>0</v>
          </cell>
        </row>
        <row r="792">
          <cell r="A792">
            <v>5099</v>
          </cell>
          <cell r="B792" t="str">
            <v>Todos por un Nuevo País</v>
          </cell>
          <cell r="C792" t="str">
            <v>Estrategias regionales</v>
          </cell>
          <cell r="D792" t="str">
            <v>Caribe próspero, equitativo y sin pobreza extrema</v>
          </cell>
          <cell r="E792" t="str">
            <v>Comercio</v>
          </cell>
          <cell r="F792" t="str">
            <v>MINCOMERCIO</v>
          </cell>
          <cell r="G792" t="str">
            <v>Región Caribe - Comercio</v>
          </cell>
          <cell r="H792">
            <v>5099</v>
          </cell>
          <cell r="I792" t="str">
            <v>Procesos de innovación implementados en los sectores priorizados con Rutas Competitivas - Región Caribe</v>
          </cell>
          <cell r="J792" t="str">
            <v>Producto</v>
          </cell>
          <cell r="K792" t="str">
            <v>Sectorial</v>
          </cell>
          <cell r="L792" t="str">
            <v>SI</v>
          </cell>
          <cell r="M792" t="str">
            <v>NO</v>
          </cell>
          <cell r="N792" t="str">
            <v>NO</v>
          </cell>
          <cell r="O792" t="str">
            <v>SI</v>
          </cell>
          <cell r="P792" t="str">
            <v>Procesos</v>
          </cell>
          <cell r="Q792" t="str">
            <v>Trimestral</v>
          </cell>
          <cell r="R792" t="str">
            <v>Acumulado</v>
          </cell>
          <cell r="S792">
            <v>0</v>
          </cell>
          <cell r="T792">
            <v>2</v>
          </cell>
          <cell r="U792">
            <v>2</v>
          </cell>
          <cell r="V792">
            <v>2</v>
          </cell>
          <cell r="W792">
            <v>2</v>
          </cell>
          <cell r="X792">
            <v>8</v>
          </cell>
          <cell r="Y792">
            <v>0</v>
          </cell>
          <cell r="Z792">
            <v>0</v>
          </cell>
          <cell r="AA792">
            <v>0</v>
          </cell>
          <cell r="AB792">
            <v>0</v>
          </cell>
          <cell r="AC792">
            <v>0</v>
          </cell>
          <cell r="AD792">
            <v>0</v>
          </cell>
          <cell r="AE792" t="str">
            <v>Logro: Los proyectos: "Complejo industrial y logístico del Atlántico para el mobiliario -CILAM-", "Desarrollo e internacionalización de productos turístico de la Media y la Alta Guajira" e "Innova turismo natural en el Magdalena" fueron aprobados en la co</v>
          </cell>
          <cell r="AF792">
            <v>42490.208333333299</v>
          </cell>
          <cell r="AG792">
            <v>42496.591457754599</v>
          </cell>
          <cell r="AH792" t="str">
            <v>Daniel Arango</v>
          </cell>
          <cell r="AI792" t="str">
            <v>darango@mincit.gov.co</v>
          </cell>
          <cell r="AJ792">
            <v>90</v>
          </cell>
          <cell r="AK792">
            <v>0</v>
          </cell>
          <cell r="AL792">
            <v>0</v>
          </cell>
        </row>
        <row r="793">
          <cell r="A793">
            <v>5100</v>
          </cell>
          <cell r="B793" t="str">
            <v>Todos por un Nuevo País</v>
          </cell>
          <cell r="C793" t="str">
            <v>Estrategias regionales</v>
          </cell>
          <cell r="D793" t="str">
            <v>Caribe próspero, equitativo y sin pobreza extrema</v>
          </cell>
          <cell r="E793" t="str">
            <v>Comercio</v>
          </cell>
          <cell r="F793" t="str">
            <v>MINCOMERCIO</v>
          </cell>
          <cell r="G793" t="str">
            <v>Región Caribe - Comercio</v>
          </cell>
          <cell r="H793">
            <v>5100</v>
          </cell>
          <cell r="I793" t="str">
            <v>Rutas competitivas acompañadas en su implementación - Región Caribe</v>
          </cell>
          <cell r="J793" t="str">
            <v>Producto</v>
          </cell>
          <cell r="K793" t="str">
            <v>Sectorial</v>
          </cell>
          <cell r="L793" t="str">
            <v>SI</v>
          </cell>
          <cell r="M793" t="str">
            <v>NO</v>
          </cell>
          <cell r="N793" t="str">
            <v>NO</v>
          </cell>
          <cell r="O793" t="str">
            <v>SI</v>
          </cell>
          <cell r="P793" t="str">
            <v>Rutas</v>
          </cell>
          <cell r="Q793" t="str">
            <v>Trimestral</v>
          </cell>
          <cell r="R793" t="str">
            <v>Acumulado</v>
          </cell>
          <cell r="S793">
            <v>4</v>
          </cell>
          <cell r="T793">
            <v>2</v>
          </cell>
          <cell r="U793">
            <v>3</v>
          </cell>
          <cell r="V793">
            <v>2</v>
          </cell>
          <cell r="W793">
            <v>3</v>
          </cell>
          <cell r="X793">
            <v>10</v>
          </cell>
          <cell r="Y793">
            <v>0</v>
          </cell>
          <cell r="Z793">
            <v>0</v>
          </cell>
          <cell r="AA793">
            <v>0</v>
          </cell>
          <cell r="AB793">
            <v>0</v>
          </cell>
          <cell r="AC793">
            <v>0</v>
          </cell>
          <cell r="AD793">
            <v>0</v>
          </cell>
          <cell r="AE793"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793">
            <v>42490.208333333299</v>
          </cell>
          <cell r="AG793">
            <v>42496.705973414399</v>
          </cell>
          <cell r="AH793" t="str">
            <v>Daniel Arango</v>
          </cell>
          <cell r="AI793" t="str">
            <v>darango@mincit.gov.co</v>
          </cell>
          <cell r="AJ793">
            <v>90</v>
          </cell>
          <cell r="AK793">
            <v>0</v>
          </cell>
          <cell r="AL793">
            <v>0</v>
          </cell>
        </row>
        <row r="794">
          <cell r="A794">
            <v>5101</v>
          </cell>
          <cell r="B794" t="str">
            <v>Todos por un Nuevo País</v>
          </cell>
          <cell r="C794" t="str">
            <v>Estrategias regionales</v>
          </cell>
          <cell r="D794" t="str">
            <v>Caribe próspero, equitativo y sin pobreza extrema</v>
          </cell>
          <cell r="E794" t="str">
            <v>Comercio</v>
          </cell>
          <cell r="F794" t="str">
            <v>MINCOMERCIO</v>
          </cell>
          <cell r="G794" t="str">
            <v>Región Caribe - Comercio</v>
          </cell>
          <cell r="H794">
            <v>5101</v>
          </cell>
          <cell r="I794" t="str">
            <v>Planes de acción (Hojas de Ruta) formulados para sectores estratégicos - Región Caribe</v>
          </cell>
          <cell r="J794" t="str">
            <v>Producto</v>
          </cell>
          <cell r="K794" t="str">
            <v>Sectorial</v>
          </cell>
          <cell r="L794" t="str">
            <v>SI</v>
          </cell>
          <cell r="M794" t="str">
            <v>NO</v>
          </cell>
          <cell r="N794" t="str">
            <v>NO</v>
          </cell>
          <cell r="O794" t="str">
            <v>SI</v>
          </cell>
          <cell r="P794" t="str">
            <v>Planes</v>
          </cell>
          <cell r="Q794" t="str">
            <v>Trimestral</v>
          </cell>
          <cell r="R794" t="str">
            <v>Acumulado</v>
          </cell>
          <cell r="S794">
            <v>10</v>
          </cell>
          <cell r="T794">
            <v>7</v>
          </cell>
          <cell r="U794">
            <v>0</v>
          </cell>
          <cell r="V794">
            <v>0</v>
          </cell>
          <cell r="W794">
            <v>0</v>
          </cell>
          <cell r="X794">
            <v>7</v>
          </cell>
          <cell r="Y794">
            <v>0</v>
          </cell>
          <cell r="Z794">
            <v>0</v>
          </cell>
          <cell r="AA794">
            <v>0</v>
          </cell>
          <cell r="AB794">
            <v>0</v>
          </cell>
          <cell r="AC794">
            <v>0</v>
          </cell>
          <cell r="AD794">
            <v>0</v>
          </cell>
          <cell r="AE794" t="str">
            <v xml:space="preserve">Para el año 2016 no se fijó una meta al respecto. </v>
          </cell>
          <cell r="AF794">
            <v>42490.208333333299</v>
          </cell>
          <cell r="AG794">
            <v>42496.7067129282</v>
          </cell>
          <cell r="AH794" t="str">
            <v>Daniel Arango</v>
          </cell>
          <cell r="AI794" t="str">
            <v>darango@mincit.gov.co</v>
          </cell>
          <cell r="AJ794">
            <v>90</v>
          </cell>
          <cell r="AK794">
            <v>0</v>
          </cell>
          <cell r="AL794">
            <v>0</v>
          </cell>
        </row>
        <row r="795">
          <cell r="A795">
            <v>5102</v>
          </cell>
          <cell r="B795" t="str">
            <v>Todos por un Nuevo País</v>
          </cell>
          <cell r="C795" t="str">
            <v>Estrategias regionales</v>
          </cell>
          <cell r="D795" t="str">
            <v>Caribe próspero, equitativo y sin pobreza extrema</v>
          </cell>
          <cell r="E795" t="str">
            <v>Comercio</v>
          </cell>
          <cell r="F795" t="str">
            <v>MINCOMERCIO</v>
          </cell>
          <cell r="G795" t="str">
            <v>Región Caribe - Comercio</v>
          </cell>
          <cell r="H795">
            <v>5102</v>
          </cell>
          <cell r="I795" t="str">
            <v>Productos ecoturísticos región Caribe</v>
          </cell>
          <cell r="J795" t="str">
            <v>Gestión</v>
          </cell>
          <cell r="K795" t="str">
            <v>Sectorial</v>
          </cell>
          <cell r="L795" t="str">
            <v>SI</v>
          </cell>
          <cell r="M795" t="str">
            <v>NO</v>
          </cell>
          <cell r="N795" t="str">
            <v>NO</v>
          </cell>
          <cell r="O795" t="str">
            <v>NO</v>
          </cell>
          <cell r="P795" t="str">
            <v>Productos</v>
          </cell>
          <cell r="Q795" t="str">
            <v>Anual</v>
          </cell>
          <cell r="R795" t="str">
            <v>Acumulado</v>
          </cell>
          <cell r="S795">
            <v>0</v>
          </cell>
          <cell r="T795">
            <v>0</v>
          </cell>
          <cell r="U795">
            <v>0</v>
          </cell>
          <cell r="V795">
            <v>0</v>
          </cell>
          <cell r="W795">
            <v>3</v>
          </cell>
          <cell r="X795">
            <v>3</v>
          </cell>
          <cell r="Y795">
            <v>0</v>
          </cell>
          <cell r="Z795">
            <v>0</v>
          </cell>
          <cell r="AA795">
            <v>0</v>
          </cell>
          <cell r="AB795">
            <v>0</v>
          </cell>
          <cell r="AC795">
            <v>0</v>
          </cell>
          <cell r="AD795">
            <v>0</v>
          </cell>
          <cell r="AE795">
            <v>0</v>
          </cell>
          <cell r="AF795">
            <v>0</v>
          </cell>
          <cell r="AG795">
            <v>0</v>
          </cell>
          <cell r="AH795" t="str">
            <v>Mary Amalia Vásquez Murillo</v>
          </cell>
          <cell r="AI795" t="str">
            <v>mvasquez@mincomercio.gov.co</v>
          </cell>
          <cell r="AJ795">
            <v>30</v>
          </cell>
          <cell r="AK795">
            <v>0</v>
          </cell>
          <cell r="AL795">
            <v>0</v>
          </cell>
        </row>
        <row r="796">
          <cell r="A796">
            <v>4998</v>
          </cell>
          <cell r="B796" t="str">
            <v>Todos por un Nuevo País</v>
          </cell>
          <cell r="C796" t="str">
            <v>Estrategias regionales</v>
          </cell>
          <cell r="D796" t="str">
            <v>Caribe próspero, equitativo y sin pobreza extrema</v>
          </cell>
          <cell r="E796" t="str">
            <v>Educación</v>
          </cell>
          <cell r="F796" t="str">
            <v>MINEDUCACION</v>
          </cell>
          <cell r="G796" t="str">
            <v>Región Caribe - Educación</v>
          </cell>
          <cell r="H796">
            <v>4998</v>
          </cell>
          <cell r="I796" t="str">
            <v>Tasa de cobertura bruta en educación media - Caribe</v>
          </cell>
          <cell r="J796" t="str">
            <v>Resultado</v>
          </cell>
          <cell r="K796" t="str">
            <v>Sectorial</v>
          </cell>
          <cell r="L796" t="str">
            <v>SI</v>
          </cell>
          <cell r="M796" t="str">
            <v>SI</v>
          </cell>
          <cell r="N796" t="str">
            <v>NO</v>
          </cell>
          <cell r="O796" t="str">
            <v>SI</v>
          </cell>
          <cell r="P796" t="str">
            <v>Tasa</v>
          </cell>
          <cell r="Q796" t="str">
            <v>Anual</v>
          </cell>
          <cell r="R796" t="str">
            <v>Capacidad</v>
          </cell>
          <cell r="S796">
            <v>72.86</v>
          </cell>
          <cell r="T796">
            <v>74.319999999999993</v>
          </cell>
          <cell r="U796">
            <v>74.989999999999995</v>
          </cell>
          <cell r="V796">
            <v>76.14</v>
          </cell>
          <cell r="W796">
            <v>77.09</v>
          </cell>
          <cell r="X796">
            <v>77.09</v>
          </cell>
          <cell r="Y796">
            <v>0</v>
          </cell>
          <cell r="Z796">
            <v>0</v>
          </cell>
          <cell r="AA796">
            <v>0</v>
          </cell>
          <cell r="AB796">
            <v>0</v>
          </cell>
          <cell r="AC796">
            <v>0</v>
          </cell>
          <cell r="AD796">
            <v>0</v>
          </cell>
          <cell r="AE796" t="str">
            <v>Está programado un encuentro regionale en la ciudad de Barranquilla con el fin de fortalecer a los equipos de las secretarías de educación de las ETC de la Región Caribe, en la implementación de estrategias y acciones de acceso y permanencia escolar, trab</v>
          </cell>
          <cell r="AF796">
            <v>42490.208333333299</v>
          </cell>
          <cell r="AG796">
            <v>42496.499769444403</v>
          </cell>
          <cell r="AH796" t="str">
            <v>Hector Julio Flechas</v>
          </cell>
          <cell r="AI796" t="str">
            <v>HFlechas@mineducacion.gov.co</v>
          </cell>
          <cell r="AJ796">
            <v>150</v>
          </cell>
          <cell r="AK796">
            <v>0</v>
          </cell>
          <cell r="AL796">
            <v>0</v>
          </cell>
        </row>
        <row r="797">
          <cell r="A797">
            <v>4999</v>
          </cell>
          <cell r="B797" t="str">
            <v>Todos por un Nuevo País</v>
          </cell>
          <cell r="C797" t="str">
            <v>Estrategias regionales</v>
          </cell>
          <cell r="D797" t="str">
            <v>Caribe próspero, equitativo y sin pobreza extrema</v>
          </cell>
          <cell r="E797" t="str">
            <v>Educación</v>
          </cell>
          <cell r="F797" t="str">
            <v>MINEDUCACION</v>
          </cell>
          <cell r="G797" t="str">
            <v>Región Caribe - Educación</v>
          </cell>
          <cell r="H797">
            <v>4999</v>
          </cell>
          <cell r="I797" t="str">
            <v>Estudiantes matriculados en programas de educación flexible en la región - Caribe</v>
          </cell>
          <cell r="J797" t="str">
            <v>Producto</v>
          </cell>
          <cell r="K797" t="str">
            <v>Sectorial</v>
          </cell>
          <cell r="L797" t="str">
            <v>SI</v>
          </cell>
          <cell r="M797" t="str">
            <v>SI</v>
          </cell>
          <cell r="N797" t="str">
            <v>NO</v>
          </cell>
          <cell r="O797" t="str">
            <v>SI</v>
          </cell>
          <cell r="P797" t="str">
            <v>Estudiantes</v>
          </cell>
          <cell r="Q797" t="str">
            <v>Anual</v>
          </cell>
          <cell r="R797" t="str">
            <v>Capacidad</v>
          </cell>
          <cell r="S797">
            <v>492798</v>
          </cell>
          <cell r="T797">
            <v>494798</v>
          </cell>
          <cell r="U797">
            <v>496798</v>
          </cell>
          <cell r="V797">
            <v>498798</v>
          </cell>
          <cell r="W797">
            <v>582001</v>
          </cell>
          <cell r="X797">
            <v>582001</v>
          </cell>
          <cell r="Y797">
            <v>0</v>
          </cell>
          <cell r="Z797">
            <v>0</v>
          </cell>
          <cell r="AA797">
            <v>0</v>
          </cell>
          <cell r="AB797">
            <v>0</v>
          </cell>
          <cell r="AC797">
            <v>0</v>
          </cell>
          <cell r="AD797">
            <v>0</v>
          </cell>
          <cell r="AE797" t="str">
            <v>En el mes de abril se suscribió el convenio 818 de 2016 con la Fundación Escuela Nueva - Volvamos a la Gente, para la formación de docentes, directivos docentes y funcionarios de las secretarías de educación certificadas focalizadas.</v>
          </cell>
          <cell r="AF797">
            <v>42490.208333333299</v>
          </cell>
          <cell r="AG797">
            <v>42496.499340243099</v>
          </cell>
          <cell r="AH797" t="str">
            <v>Hector Julio Flechas</v>
          </cell>
          <cell r="AI797" t="str">
            <v>HFlechas@mineducacion.gov.co</v>
          </cell>
          <cell r="AJ797">
            <v>150</v>
          </cell>
          <cell r="AK797">
            <v>0</v>
          </cell>
          <cell r="AL797">
            <v>0</v>
          </cell>
        </row>
        <row r="798">
          <cell r="A798">
            <v>5000</v>
          </cell>
          <cell r="B798" t="str">
            <v>Todos por un Nuevo País</v>
          </cell>
          <cell r="C798" t="str">
            <v>Estrategias regionales</v>
          </cell>
          <cell r="D798" t="str">
            <v>Caribe próspero, equitativo y sin pobreza extrema</v>
          </cell>
          <cell r="E798" t="str">
            <v>Educación</v>
          </cell>
          <cell r="F798" t="str">
            <v>MINEDUCACION</v>
          </cell>
          <cell r="G798" t="str">
            <v>Región Caribe - Educación</v>
          </cell>
          <cell r="H798">
            <v>5000</v>
          </cell>
          <cell r="I798" t="str">
            <v>Sedes educativas de la región con Modelos Educativos Flexibles - Caribe</v>
          </cell>
          <cell r="J798" t="str">
            <v>Gestión</v>
          </cell>
          <cell r="K798" t="str">
            <v>Sectorial</v>
          </cell>
          <cell r="L798" t="str">
            <v>SI</v>
          </cell>
          <cell r="M798" t="str">
            <v>SI</v>
          </cell>
          <cell r="N798" t="str">
            <v>NO</v>
          </cell>
          <cell r="O798" t="str">
            <v>SI</v>
          </cell>
          <cell r="P798" t="str">
            <v>Sedes educativas</v>
          </cell>
          <cell r="Q798" t="str">
            <v>Anual</v>
          </cell>
          <cell r="R798" t="str">
            <v>Flujo</v>
          </cell>
          <cell r="S798">
            <v>3769</v>
          </cell>
          <cell r="T798">
            <v>3794</v>
          </cell>
          <cell r="U798">
            <v>3819</v>
          </cell>
          <cell r="V798">
            <v>3844</v>
          </cell>
          <cell r="W798">
            <v>3869</v>
          </cell>
          <cell r="X798">
            <v>3869</v>
          </cell>
          <cell r="Y798">
            <v>0</v>
          </cell>
          <cell r="Z798">
            <v>0</v>
          </cell>
          <cell r="AA798">
            <v>0</v>
          </cell>
          <cell r="AB798">
            <v>0</v>
          </cell>
          <cell r="AC798">
            <v>0</v>
          </cell>
          <cell r="AD798">
            <v>0</v>
          </cell>
          <cell r="AE798" t="str">
            <v>En el mes de abril se suscribió el convenio 818 de 2016 con la Fundación Escuela Nueva - Volvamos a la Gente, para la formación de docentes, directivos docentes y funcionarios de las secretarías de educación certificadas focalizadas.</v>
          </cell>
          <cell r="AF798">
            <v>42490.208333333299</v>
          </cell>
          <cell r="AG798">
            <v>42496.498228969896</v>
          </cell>
          <cell r="AH798" t="str">
            <v>Hector Julio Flechas</v>
          </cell>
          <cell r="AI798" t="str">
            <v>HFlechas@mineducacion.gov.co</v>
          </cell>
          <cell r="AJ798">
            <v>150</v>
          </cell>
          <cell r="AK798">
            <v>0</v>
          </cell>
          <cell r="AL798">
            <v>0</v>
          </cell>
        </row>
        <row r="799">
          <cell r="A799">
            <v>5001</v>
          </cell>
          <cell r="B799" t="str">
            <v>Todos por un Nuevo País</v>
          </cell>
          <cell r="C799" t="str">
            <v>Estrategias regionales</v>
          </cell>
          <cell r="D799" t="str">
            <v>Caribe próspero, equitativo y sin pobreza extrema</v>
          </cell>
          <cell r="E799" t="str">
            <v>Educación</v>
          </cell>
          <cell r="F799" t="str">
            <v>MINEDUCACION</v>
          </cell>
          <cell r="G799" t="str">
            <v>Región Caribe - Educación</v>
          </cell>
          <cell r="H799">
            <v>5001</v>
          </cell>
          <cell r="I799" t="str">
            <v>Personas de 15 años y más analfabetas - Caribe</v>
          </cell>
          <cell r="J799" t="str">
            <v>Gestión</v>
          </cell>
          <cell r="K799" t="str">
            <v>Sectorial</v>
          </cell>
          <cell r="L799" t="str">
            <v>SI</v>
          </cell>
          <cell r="M799" t="str">
            <v>SI</v>
          </cell>
          <cell r="N799" t="str">
            <v>NO</v>
          </cell>
          <cell r="O799" t="str">
            <v>SI</v>
          </cell>
          <cell r="P799" t="str">
            <v>Personas</v>
          </cell>
          <cell r="Q799" t="str">
            <v>Anual</v>
          </cell>
          <cell r="R799" t="str">
            <v>Reducción</v>
          </cell>
          <cell r="S799">
            <v>659000</v>
          </cell>
          <cell r="T799">
            <v>0</v>
          </cell>
          <cell r="U799">
            <v>0</v>
          </cell>
          <cell r="V799">
            <v>0</v>
          </cell>
          <cell r="W799">
            <v>0</v>
          </cell>
          <cell r="X799">
            <v>457081</v>
          </cell>
          <cell r="Y799">
            <v>0</v>
          </cell>
          <cell r="Z799">
            <v>0</v>
          </cell>
          <cell r="AA799">
            <v>0</v>
          </cell>
          <cell r="AB799">
            <v>0</v>
          </cell>
          <cell r="AC799">
            <v>0</v>
          </cell>
          <cell r="AD799">
            <v>0</v>
          </cell>
          <cell r="AE799" t="str">
            <v>Se prevé la atención de 36.050 personas iletradas mediante la estrategia de alfabetización 2016, implementando los modelos educativos Servicio Esucativo Rural - SER, Escuelas para el Perdón y La Reconciliación - ESPERE y A CRECER, cuyos operadores se encu</v>
          </cell>
          <cell r="AF799">
            <v>42490.208333333299</v>
          </cell>
          <cell r="AG799">
            <v>42496.496844826397</v>
          </cell>
          <cell r="AH799" t="str">
            <v>Hector Julio Flechas</v>
          </cell>
          <cell r="AI799" t="str">
            <v>HFlechas@mineducacion.gov.co</v>
          </cell>
          <cell r="AJ799">
            <v>180</v>
          </cell>
          <cell r="AK799">
            <v>0</v>
          </cell>
          <cell r="AL799">
            <v>0</v>
          </cell>
        </row>
        <row r="800">
          <cell r="A800">
            <v>5002</v>
          </cell>
          <cell r="B800" t="str">
            <v>Todos por un Nuevo País</v>
          </cell>
          <cell r="C800" t="str">
            <v>Estrategias regionales</v>
          </cell>
          <cell r="D800" t="str">
            <v>Caribe próspero, equitativo y sin pobreza extrema</v>
          </cell>
          <cell r="E800" t="str">
            <v>Educación</v>
          </cell>
          <cell r="F800" t="str">
            <v>MINEDUCACION</v>
          </cell>
          <cell r="G800" t="str">
            <v>Región Caribe - Educación</v>
          </cell>
          <cell r="H800">
            <v>5002</v>
          </cell>
          <cell r="I800" t="str">
            <v>Tasa de cobertura bruta en educación media en San Andrés</v>
          </cell>
          <cell r="J800" t="str">
            <v>Producto</v>
          </cell>
          <cell r="K800" t="str">
            <v>Sectorial</v>
          </cell>
          <cell r="L800" t="str">
            <v>SI</v>
          </cell>
          <cell r="M800" t="str">
            <v>SI</v>
          </cell>
          <cell r="N800" t="str">
            <v>NO</v>
          </cell>
          <cell r="O800" t="str">
            <v>SI</v>
          </cell>
          <cell r="P800" t="str">
            <v>Tasa</v>
          </cell>
          <cell r="Q800" t="str">
            <v>Anual</v>
          </cell>
          <cell r="R800" t="str">
            <v>Flujo</v>
          </cell>
          <cell r="S800">
            <v>61.98</v>
          </cell>
          <cell r="T800">
            <v>57.66</v>
          </cell>
          <cell r="U800">
            <v>57.66</v>
          </cell>
          <cell r="V800">
            <v>57.72</v>
          </cell>
          <cell r="W800">
            <v>57.79</v>
          </cell>
          <cell r="X800">
            <v>71.069999999999993</v>
          </cell>
          <cell r="Y800">
            <v>0</v>
          </cell>
          <cell r="Z800">
            <v>0</v>
          </cell>
          <cell r="AA800">
            <v>0</v>
          </cell>
          <cell r="AB800">
            <v>0</v>
          </cell>
          <cell r="AC800">
            <v>0</v>
          </cell>
          <cell r="AD800">
            <v>0</v>
          </cell>
          <cell r="AE800" t="str">
            <v>Se tiene programado para el mes de mayo un encuentro regional en la ciudad de Medellín, donde se tiene incluida la participación de San Andrés Islas para fortalecer los equipos de la secretaría de educación en la implementación de estrategias y acciones d</v>
          </cell>
          <cell r="AF800">
            <v>42490.208333333299</v>
          </cell>
          <cell r="AG800">
            <v>42496.495870254599</v>
          </cell>
          <cell r="AH800" t="str">
            <v>Hector Julio Flechas</v>
          </cell>
          <cell r="AI800" t="str">
            <v>HFlechas@mineducacion.gov.co</v>
          </cell>
          <cell r="AJ800">
            <v>150</v>
          </cell>
          <cell r="AK800">
            <v>0</v>
          </cell>
          <cell r="AL800">
            <v>0</v>
          </cell>
        </row>
        <row r="801">
          <cell r="A801">
            <v>4767</v>
          </cell>
          <cell r="B801" t="str">
            <v>Todos por un Nuevo País</v>
          </cell>
          <cell r="C801" t="str">
            <v>Estrategias regionales</v>
          </cell>
          <cell r="D801" t="str">
            <v>Caribe próspero, equitativo y sin pobreza extrema</v>
          </cell>
          <cell r="E801" t="str">
            <v>Inclusión Social y Reconciliación</v>
          </cell>
          <cell r="F801" t="str">
            <v>Prosperidad Social</v>
          </cell>
          <cell r="G801" t="str">
            <v>Región Caribe - Inclusión Social</v>
          </cell>
          <cell r="H801">
            <v>4767</v>
          </cell>
          <cell r="I801" t="str">
            <v>Índice de Pobreza Multidimensional - Región Caribe</v>
          </cell>
          <cell r="J801" t="str">
            <v>Resultado</v>
          </cell>
          <cell r="K801" t="str">
            <v>Sectorial</v>
          </cell>
          <cell r="L801" t="str">
            <v>SI</v>
          </cell>
          <cell r="M801" t="str">
            <v>NO</v>
          </cell>
          <cell r="N801" t="str">
            <v>NO</v>
          </cell>
          <cell r="O801" t="str">
            <v>SI</v>
          </cell>
          <cell r="P801" t="str">
            <v>Porcentaje</v>
          </cell>
          <cell r="Q801" t="str">
            <v>Anual</v>
          </cell>
          <cell r="R801" t="str">
            <v>Reducción</v>
          </cell>
          <cell r="S801">
            <v>34.6</v>
          </cell>
          <cell r="T801">
            <v>32.6</v>
          </cell>
          <cell r="U801">
            <v>30.6</v>
          </cell>
          <cell r="V801">
            <v>28.6</v>
          </cell>
          <cell r="W801">
            <v>26.6</v>
          </cell>
          <cell r="X801">
            <v>26.6</v>
          </cell>
          <cell r="Y801">
            <v>0</v>
          </cell>
          <cell r="Z801">
            <v>0</v>
          </cell>
          <cell r="AA801">
            <v>0</v>
          </cell>
          <cell r="AB801">
            <v>0</v>
          </cell>
          <cell r="AC801">
            <v>0</v>
          </cell>
          <cell r="AD801">
            <v>0</v>
          </cell>
          <cell r="AE801" t="str">
            <v>La periodicidad del indicador es anual. El último dato disponible es el del año 2015 y su valor es de 31,2%.</v>
          </cell>
          <cell r="AF801">
            <v>42490.208333333299</v>
          </cell>
          <cell r="AG801">
            <v>42501.6329470255</v>
          </cell>
          <cell r="AH801" t="str">
            <v>Marilyn Jímenez Chaves</v>
          </cell>
          <cell r="AI801" t="str">
            <v>marilyn.jimenez@dps.gov.co</v>
          </cell>
          <cell r="AJ801">
            <v>90</v>
          </cell>
          <cell r="AK801">
            <v>0</v>
          </cell>
          <cell r="AL801">
            <v>0</v>
          </cell>
        </row>
        <row r="802">
          <cell r="A802">
            <v>4768</v>
          </cell>
          <cell r="B802" t="str">
            <v>Todos por un Nuevo País</v>
          </cell>
          <cell r="C802" t="str">
            <v>Estrategias regionales</v>
          </cell>
          <cell r="D802" t="str">
            <v>Caribe próspero, equitativo y sin pobreza extrema</v>
          </cell>
          <cell r="E802" t="str">
            <v>Inclusión Social y Reconciliación</v>
          </cell>
          <cell r="F802" t="str">
            <v>Prosperidad Social</v>
          </cell>
          <cell r="G802" t="str">
            <v>Región Caribe - Inclusión Social</v>
          </cell>
          <cell r="H802">
            <v>4768</v>
          </cell>
          <cell r="I802" t="str">
            <v>Pobreza Monetaria - Región Caribe</v>
          </cell>
          <cell r="J802" t="str">
            <v>Resultado</v>
          </cell>
          <cell r="K802" t="str">
            <v>Sectorial</v>
          </cell>
          <cell r="L802" t="str">
            <v>SI</v>
          </cell>
          <cell r="M802" t="str">
            <v>NO</v>
          </cell>
          <cell r="N802" t="str">
            <v>NO</v>
          </cell>
          <cell r="O802" t="str">
            <v>SI</v>
          </cell>
          <cell r="P802" t="str">
            <v>Porcentaje</v>
          </cell>
          <cell r="Q802" t="str">
            <v>Anual</v>
          </cell>
          <cell r="R802" t="str">
            <v>Reducción</v>
          </cell>
          <cell r="S802">
            <v>39.97</v>
          </cell>
          <cell r="T802">
            <v>39.799999999999997</v>
          </cell>
          <cell r="U802">
            <v>39.6</v>
          </cell>
          <cell r="V802">
            <v>39.5</v>
          </cell>
          <cell r="W802">
            <v>39.299999999999997</v>
          </cell>
          <cell r="X802">
            <v>39.299999999999997</v>
          </cell>
          <cell r="Y802">
            <v>0</v>
          </cell>
          <cell r="Z802">
            <v>0</v>
          </cell>
          <cell r="AA802">
            <v>0</v>
          </cell>
          <cell r="AB802">
            <v>0</v>
          </cell>
          <cell r="AC802">
            <v>0</v>
          </cell>
          <cell r="AD802">
            <v>0</v>
          </cell>
          <cell r="AE802" t="str">
            <v>La periodicidad del indicador es anual. Por el momento el último dato disponible es el del año 2014 y su valor es de 39,9%</v>
          </cell>
          <cell r="AF802">
            <v>42460.208333333299</v>
          </cell>
          <cell r="AG802">
            <v>42466.762454826399</v>
          </cell>
          <cell r="AH802" t="str">
            <v>Marilyn Jímenez Chaves</v>
          </cell>
          <cell r="AI802" t="str">
            <v>marilyn.jimenez@dps.gov.co</v>
          </cell>
          <cell r="AJ802">
            <v>90</v>
          </cell>
          <cell r="AK802">
            <v>0</v>
          </cell>
          <cell r="AL802">
            <v>0</v>
          </cell>
        </row>
        <row r="803">
          <cell r="A803">
            <v>5067</v>
          </cell>
          <cell r="B803" t="str">
            <v>Todos por un Nuevo País</v>
          </cell>
          <cell r="C803" t="str">
            <v>Estrategias regionales</v>
          </cell>
          <cell r="D803" t="str">
            <v>Caribe próspero, equitativo y sin pobreza extrema</v>
          </cell>
          <cell r="E803" t="str">
            <v>Minas y Energía</v>
          </cell>
          <cell r="F803" t="str">
            <v>IPSE</v>
          </cell>
          <cell r="G803" t="str">
            <v>Región Caribe - Minas y Energía</v>
          </cell>
          <cell r="H803">
            <v>5067</v>
          </cell>
          <cell r="I803" t="str">
            <v>Capacidad instalada de generación eléctrica con fuentes de energía renovable en San Andrés</v>
          </cell>
          <cell r="J803" t="str">
            <v>Gestión</v>
          </cell>
          <cell r="K803" t="str">
            <v>Sectorial</v>
          </cell>
          <cell r="L803" t="str">
            <v>SI</v>
          </cell>
          <cell r="M803" t="str">
            <v>NO</v>
          </cell>
          <cell r="N803" t="str">
            <v>NO</v>
          </cell>
          <cell r="O803" t="str">
            <v>SI</v>
          </cell>
          <cell r="P803" t="str">
            <v>MW</v>
          </cell>
          <cell r="Q803" t="str">
            <v>Anual</v>
          </cell>
          <cell r="R803" t="str">
            <v>Stock</v>
          </cell>
          <cell r="S803">
            <v>0</v>
          </cell>
          <cell r="T803">
            <v>0</v>
          </cell>
          <cell r="U803">
            <v>0</v>
          </cell>
          <cell r="V803">
            <v>0</v>
          </cell>
          <cell r="W803">
            <v>0</v>
          </cell>
          <cell r="X803">
            <v>7.5</v>
          </cell>
          <cell r="Y803">
            <v>0</v>
          </cell>
          <cell r="Z803">
            <v>0</v>
          </cell>
          <cell r="AA803">
            <v>0</v>
          </cell>
          <cell r="AB803">
            <v>0</v>
          </cell>
          <cell r="AC803">
            <v>0</v>
          </cell>
          <cell r="AD803">
            <v>0</v>
          </cell>
          <cell r="AE803">
            <v>0</v>
          </cell>
          <cell r="AF803">
            <v>0</v>
          </cell>
          <cell r="AG803">
            <v>0</v>
          </cell>
          <cell r="AH803" t="str">
            <v>Jaime William Martínez Castiblanco</v>
          </cell>
          <cell r="AI803" t="str">
            <v>jaimemartinez@ipse.gov.co</v>
          </cell>
          <cell r="AJ803">
            <v>0</v>
          </cell>
          <cell r="AK803">
            <v>0</v>
          </cell>
          <cell r="AL803">
            <v>0</v>
          </cell>
        </row>
        <row r="804">
          <cell r="A804">
            <v>5064</v>
          </cell>
          <cell r="B804" t="str">
            <v>Todos por un Nuevo País</v>
          </cell>
          <cell r="C804" t="str">
            <v>Estrategias regionales</v>
          </cell>
          <cell r="D804" t="str">
            <v>Caribe próspero, equitativo y sin pobreza extrema</v>
          </cell>
          <cell r="E804" t="str">
            <v>Minas y Energía</v>
          </cell>
          <cell r="F804" t="str">
            <v>MINMINAS</v>
          </cell>
          <cell r="G804" t="str">
            <v>Región Caribe - Minas y Energía</v>
          </cell>
          <cell r="H804">
            <v>5064</v>
          </cell>
          <cell r="I804" t="str">
            <v>Hogares conectados al SIN o normalizados en la región caribe mediante infraestructura financiada con recursos públicos en la región Caribe</v>
          </cell>
          <cell r="J804" t="str">
            <v>Producto</v>
          </cell>
          <cell r="K804" t="str">
            <v>Sectorial</v>
          </cell>
          <cell r="L804" t="str">
            <v>SI</v>
          </cell>
          <cell r="M804" t="str">
            <v>SI</v>
          </cell>
          <cell r="N804" t="str">
            <v>NO</v>
          </cell>
          <cell r="O804" t="str">
            <v>SI</v>
          </cell>
          <cell r="P804" t="str">
            <v>Usuarios</v>
          </cell>
          <cell r="Q804" t="str">
            <v>Trimestral</v>
          </cell>
          <cell r="R804" t="str">
            <v>Acumulado</v>
          </cell>
          <cell r="S804">
            <v>26015</v>
          </cell>
          <cell r="T804">
            <v>12736</v>
          </cell>
          <cell r="U804">
            <v>25471</v>
          </cell>
          <cell r="V804">
            <v>25471</v>
          </cell>
          <cell r="W804">
            <v>25471</v>
          </cell>
          <cell r="X804">
            <v>89149</v>
          </cell>
          <cell r="Y804">
            <v>6333</v>
          </cell>
          <cell r="Z804">
            <v>24.86</v>
          </cell>
          <cell r="AA804">
            <v>18820</v>
          </cell>
          <cell r="AB804">
            <v>21.11</v>
          </cell>
          <cell r="AC804">
            <v>42460.208333333299</v>
          </cell>
          <cell r="AD804">
            <v>42471.630105636599</v>
          </cell>
          <cell r="AE804" t="str">
            <v xml:space="preserve">El MME firmó contratos en el año 2014 y 2015, para que con la vigencia de 2016 beneficie a 1514 usuarios ubicados en la zona rural de los departamentos de: Bolívar, Cesar, Córdoba, La Guajira, Magdalena, y Sucre. Además el MME firmó contratos en los años </v>
          </cell>
          <cell r="AF804">
            <v>42490.208333333299</v>
          </cell>
          <cell r="AG804">
            <v>42496.778099919</v>
          </cell>
          <cell r="AH804" t="str">
            <v>Rogerio Ramírez</v>
          </cell>
          <cell r="AI804" t="str">
            <v>rramirez@minminas.gov.co</v>
          </cell>
          <cell r="AJ804">
            <v>0</v>
          </cell>
          <cell r="AK804">
            <v>42551.208333333299</v>
          </cell>
          <cell r="AL804">
            <v>0</v>
          </cell>
        </row>
        <row r="805">
          <cell r="A805">
            <v>5065</v>
          </cell>
          <cell r="B805" t="str">
            <v>Todos por un Nuevo País</v>
          </cell>
          <cell r="C805" t="str">
            <v>Estrategias regionales</v>
          </cell>
          <cell r="D805" t="str">
            <v>Caribe próspero, equitativo y sin pobreza extrema</v>
          </cell>
          <cell r="E805" t="str">
            <v>Minas y Energía</v>
          </cell>
          <cell r="F805" t="str">
            <v>MINMINAS</v>
          </cell>
          <cell r="G805" t="str">
            <v>Región Caribe - Minas y Energía</v>
          </cell>
          <cell r="H805">
            <v>5065</v>
          </cell>
          <cell r="I805" t="str">
            <v>Hogares conectados al SIN pertenecientes a zonas anteriormente sin cobertura mediante recursos públicos en la región Caribe</v>
          </cell>
          <cell r="J805" t="str">
            <v>Producto</v>
          </cell>
          <cell r="K805" t="str">
            <v>Sectorial</v>
          </cell>
          <cell r="L805" t="str">
            <v>SI</v>
          </cell>
          <cell r="M805" t="str">
            <v>SI</v>
          </cell>
          <cell r="N805" t="str">
            <v>NO</v>
          </cell>
          <cell r="O805" t="str">
            <v>SI</v>
          </cell>
          <cell r="P805" t="str">
            <v>Usuarios</v>
          </cell>
          <cell r="Q805" t="str">
            <v>Trimestral</v>
          </cell>
          <cell r="R805" t="str">
            <v>Acumulado</v>
          </cell>
          <cell r="S805">
            <v>1019</v>
          </cell>
          <cell r="T805">
            <v>415</v>
          </cell>
          <cell r="U805">
            <v>830</v>
          </cell>
          <cell r="V805">
            <v>830</v>
          </cell>
          <cell r="W805">
            <v>830</v>
          </cell>
          <cell r="X805">
            <v>2907</v>
          </cell>
          <cell r="Y805">
            <v>1514</v>
          </cell>
          <cell r="Z805">
            <v>100</v>
          </cell>
          <cell r="AA805">
            <v>3917</v>
          </cell>
          <cell r="AB805">
            <v>100</v>
          </cell>
          <cell r="AC805">
            <v>42460.208333333299</v>
          </cell>
          <cell r="AD805">
            <v>42471.632816817102</v>
          </cell>
          <cell r="AE805" t="str">
            <v>El MME firmó contratos en los año 2014 y 2015, para que con la vigencia de 2016 beneficie a 1514 usuarios ubicados en la zona rural de los departamentos de: Bolívar, Cesar, Córdoba, La Guajira, Magdalena, y Sucre.</v>
          </cell>
          <cell r="AF805">
            <v>42490.208333333299</v>
          </cell>
          <cell r="AG805">
            <v>42496.778344178201</v>
          </cell>
          <cell r="AH805" t="str">
            <v>Rogerio Ramírez</v>
          </cell>
          <cell r="AI805" t="str">
            <v>rramirez@minminas.gov.co</v>
          </cell>
          <cell r="AJ805">
            <v>0</v>
          </cell>
          <cell r="AK805">
            <v>42551.208333333299</v>
          </cell>
          <cell r="AL805">
            <v>0</v>
          </cell>
        </row>
        <row r="806">
          <cell r="A806">
            <v>5066</v>
          </cell>
          <cell r="B806" t="str">
            <v>Todos por un Nuevo País</v>
          </cell>
          <cell r="C806" t="str">
            <v>Estrategias regionales</v>
          </cell>
          <cell r="D806" t="str">
            <v>Caribe próspero, equitativo y sin pobreza extrema</v>
          </cell>
          <cell r="E806" t="str">
            <v>Minas y Energía</v>
          </cell>
          <cell r="F806" t="str">
            <v>MINMINAS</v>
          </cell>
          <cell r="G806" t="str">
            <v>Región Caribe - Minas y Energía</v>
          </cell>
          <cell r="H806">
            <v>5066</v>
          </cell>
          <cell r="I806" t="str">
            <v>Usuarios pertenecientes a zonas subnormales normalizados mediante recursos públicos en la Región Caribe</v>
          </cell>
          <cell r="J806" t="str">
            <v>Producto</v>
          </cell>
          <cell r="K806" t="str">
            <v>Sectorial</v>
          </cell>
          <cell r="L806" t="str">
            <v>SI</v>
          </cell>
          <cell r="M806" t="str">
            <v>SI</v>
          </cell>
          <cell r="N806" t="str">
            <v>NO</v>
          </cell>
          <cell r="O806" t="str">
            <v>SI</v>
          </cell>
          <cell r="P806" t="str">
            <v>Usuarios</v>
          </cell>
          <cell r="Q806" t="str">
            <v>Trimestral</v>
          </cell>
          <cell r="R806" t="str">
            <v>Acumulado</v>
          </cell>
          <cell r="S806">
            <v>24996</v>
          </cell>
          <cell r="T806">
            <v>12320</v>
          </cell>
          <cell r="U806">
            <v>24641</v>
          </cell>
          <cell r="V806">
            <v>24641</v>
          </cell>
          <cell r="W806">
            <v>24641</v>
          </cell>
          <cell r="X806">
            <v>86243</v>
          </cell>
          <cell r="Y806">
            <v>4819</v>
          </cell>
          <cell r="Z806">
            <v>19.559999999999999</v>
          </cell>
          <cell r="AA806">
            <v>14903</v>
          </cell>
          <cell r="AB806">
            <v>17.28</v>
          </cell>
          <cell r="AC806">
            <v>42460.208333333299</v>
          </cell>
          <cell r="AD806">
            <v>42471.6877998032</v>
          </cell>
          <cell r="AE806" t="str">
            <v>El MME firmó contratos en los años 2014 y 2015, para que con recursos de la vigencia de 2016 beneficie con la normalización de las redes a 4819 usuarios ubicados en los departamentos de: Atlántico, Bolívar, Cesar, Córdoba, La Guajira, Magdalena y Sucre.</v>
          </cell>
          <cell r="AF806">
            <v>42490.208333333299</v>
          </cell>
          <cell r="AG806">
            <v>42496.791914317102</v>
          </cell>
          <cell r="AH806" t="str">
            <v>Rogerio Ramírez</v>
          </cell>
          <cell r="AI806" t="str">
            <v>rramirez@minminas.gov.co</v>
          </cell>
          <cell r="AJ806">
            <v>0</v>
          </cell>
          <cell r="AK806">
            <v>42551.208333333299</v>
          </cell>
          <cell r="AL806">
            <v>0</v>
          </cell>
        </row>
        <row r="807">
          <cell r="A807">
            <v>4511</v>
          </cell>
          <cell r="B807" t="str">
            <v>Todos por un Nuevo País</v>
          </cell>
          <cell r="C807" t="str">
            <v>Estrategias regionales</v>
          </cell>
          <cell r="D807" t="str">
            <v>Caribe próspero, equitativo y sin pobreza extrema</v>
          </cell>
          <cell r="E807" t="str">
            <v>Planeación Nacional</v>
          </cell>
          <cell r="F807" t="str">
            <v>DNP</v>
          </cell>
          <cell r="G807" t="str">
            <v>Región Caribe - Planeación</v>
          </cell>
          <cell r="H807">
            <v>4511</v>
          </cell>
          <cell r="I807" t="str">
            <v>Municipios con bajo desempeño integral - Región Caribe</v>
          </cell>
          <cell r="J807" t="str">
            <v>Gestión</v>
          </cell>
          <cell r="K807" t="str">
            <v>Sectorial</v>
          </cell>
          <cell r="L807" t="str">
            <v>SI</v>
          </cell>
          <cell r="M807" t="str">
            <v>SI</v>
          </cell>
          <cell r="N807" t="str">
            <v>NO</v>
          </cell>
          <cell r="O807" t="str">
            <v>SI</v>
          </cell>
          <cell r="P807" t="str">
            <v>Municipios</v>
          </cell>
          <cell r="Q807" t="str">
            <v>Anual</v>
          </cell>
          <cell r="R807" t="str">
            <v>Reducción</v>
          </cell>
          <cell r="S807">
            <v>112</v>
          </cell>
          <cell r="T807">
            <v>104</v>
          </cell>
          <cell r="U807">
            <v>96</v>
          </cell>
          <cell r="V807">
            <v>93</v>
          </cell>
          <cell r="W807">
            <v>89</v>
          </cell>
          <cell r="X807">
            <v>89</v>
          </cell>
          <cell r="Y807">
            <v>0</v>
          </cell>
          <cell r="Z807">
            <v>0</v>
          </cell>
          <cell r="AA807">
            <v>0</v>
          </cell>
          <cell r="AB807">
            <v>0</v>
          </cell>
          <cell r="AC807">
            <v>0</v>
          </cell>
          <cell r="AD807">
            <v>0</v>
          </cell>
          <cell r="AE807" t="str">
            <v>Se ajustaron los aplicativos SIEE y SICEP Gestión Web para el reporte de la información que inicia en el mes de mayo. Se emitió la Circular 11-4 de 2016 donde se entregan las Orientaciones, procedimientos e instrumentos para el reporte de la información r</v>
          </cell>
          <cell r="AF807">
            <v>42490.208333333299</v>
          </cell>
          <cell r="AG807">
            <v>42502.436905868097</v>
          </cell>
          <cell r="AH807" t="str">
            <v>Ivan Osejo Villamil</v>
          </cell>
          <cell r="AI807" t="str">
            <v>iosejo@dnp.gov.co</v>
          </cell>
          <cell r="AJ807">
            <v>240</v>
          </cell>
          <cell r="AK807">
            <v>0</v>
          </cell>
          <cell r="AL807">
            <v>0</v>
          </cell>
        </row>
        <row r="808">
          <cell r="A808">
            <v>4517</v>
          </cell>
          <cell r="B808" t="str">
            <v>Todos por un Nuevo País</v>
          </cell>
          <cell r="C808" t="str">
            <v>Estrategias regionales</v>
          </cell>
          <cell r="D808" t="str">
            <v>Caribe próspero, equitativo y sin pobreza extrema</v>
          </cell>
          <cell r="E808" t="str">
            <v>Planeación Nacional</v>
          </cell>
          <cell r="F808" t="str">
            <v>DNP</v>
          </cell>
          <cell r="G808" t="str">
            <v>Región Caribe - Planeación</v>
          </cell>
          <cell r="H808">
            <v>4517</v>
          </cell>
          <cell r="I808" t="str">
            <v>Indicador de Convergencia Regional ICIR - Región Caribe</v>
          </cell>
          <cell r="J808" t="str">
            <v>Gestión</v>
          </cell>
          <cell r="K808" t="str">
            <v>Sectorial</v>
          </cell>
          <cell r="L808" t="str">
            <v>SI</v>
          </cell>
          <cell r="M808" t="str">
            <v>NO</v>
          </cell>
          <cell r="N808" t="str">
            <v>NO</v>
          </cell>
          <cell r="O808" t="str">
            <v>SI</v>
          </cell>
          <cell r="P808" t="str">
            <v>Porcentaje</v>
          </cell>
          <cell r="Q808" t="str">
            <v>Anual</v>
          </cell>
          <cell r="R808" t="str">
            <v>Reducción</v>
          </cell>
          <cell r="S808">
            <v>33.4</v>
          </cell>
          <cell r="T808">
            <v>31.3</v>
          </cell>
          <cell r="U808">
            <v>29.2</v>
          </cell>
          <cell r="V808">
            <v>26</v>
          </cell>
          <cell r="W808">
            <v>22.9</v>
          </cell>
          <cell r="X808">
            <v>22.9</v>
          </cell>
          <cell r="Y808">
            <v>0</v>
          </cell>
          <cell r="Z808">
            <v>0</v>
          </cell>
          <cell r="AA808">
            <v>0</v>
          </cell>
          <cell r="AB808">
            <v>0</v>
          </cell>
          <cell r="AC808">
            <v>0</v>
          </cell>
          <cell r="AD808">
            <v>0</v>
          </cell>
          <cell r="AE808" t="str">
            <v>Se hicieron los cálculos preliminares con las variables seleccionadas del listado opcional, en total quedaron 11 variables en 7 sectores.</v>
          </cell>
          <cell r="AF808">
            <v>42490.208333333299</v>
          </cell>
          <cell r="AG808">
            <v>42502.438658368097</v>
          </cell>
          <cell r="AH808" t="str">
            <v>Ivan Osejo Villamil</v>
          </cell>
          <cell r="AI808" t="str">
            <v>iosejo@dnp.gov.co</v>
          </cell>
          <cell r="AJ808">
            <v>365</v>
          </cell>
          <cell r="AK808">
            <v>0</v>
          </cell>
          <cell r="AL808">
            <v>0</v>
          </cell>
        </row>
        <row r="809">
          <cell r="A809">
            <v>4981</v>
          </cell>
          <cell r="B809" t="str">
            <v>Todos por un Nuevo País</v>
          </cell>
          <cell r="C809" t="str">
            <v>Estrategias regionales</v>
          </cell>
          <cell r="D809" t="str">
            <v>Caribe próspero, equitativo y sin pobreza extrema</v>
          </cell>
          <cell r="E809" t="str">
            <v>Salud y Protección</v>
          </cell>
          <cell r="F809" t="str">
            <v>Ministerio de Salud</v>
          </cell>
          <cell r="G809" t="str">
            <v>Región Caribe - Salud</v>
          </cell>
          <cell r="H809">
            <v>4981</v>
          </cell>
          <cell r="I809" t="str">
            <v>Bancos de leche humana en funcionamiento</v>
          </cell>
          <cell r="J809" t="str">
            <v>Producto</v>
          </cell>
          <cell r="K809" t="str">
            <v>Sectorial</v>
          </cell>
          <cell r="L809" t="str">
            <v>SI</v>
          </cell>
          <cell r="M809" t="str">
            <v>SI</v>
          </cell>
          <cell r="N809" t="str">
            <v>NO</v>
          </cell>
          <cell r="O809" t="str">
            <v>SI</v>
          </cell>
          <cell r="P809" t="str">
            <v>Número de bancos de Leche</v>
          </cell>
          <cell r="Q809" t="str">
            <v>Anual</v>
          </cell>
          <cell r="R809" t="str">
            <v>Capacidad</v>
          </cell>
          <cell r="S809">
            <v>2</v>
          </cell>
          <cell r="T809">
            <v>2</v>
          </cell>
          <cell r="U809">
            <v>4</v>
          </cell>
          <cell r="V809">
            <v>4</v>
          </cell>
          <cell r="W809">
            <v>5</v>
          </cell>
          <cell r="X809">
            <v>5</v>
          </cell>
          <cell r="Y809">
            <v>0</v>
          </cell>
          <cell r="Z809">
            <v>0</v>
          </cell>
          <cell r="AA809">
            <v>0</v>
          </cell>
          <cell r="AB809">
            <v>0</v>
          </cell>
          <cell r="AC809">
            <v>0</v>
          </cell>
          <cell r="AD809">
            <v>0</v>
          </cell>
          <cell r="AE809" t="str">
            <v>Se continua la implementación de ocho bancos de leche a nivel Nacional en los siguientes Hospitales: Federico Lleras Departamental de Nariño General de Medellín Rosario Pumarejo de Lòpez Maternidad Rafael Calvo San Rafael de Fusagasugà San Rafael de Facat</v>
          </cell>
          <cell r="AF809">
            <v>42490.208333333299</v>
          </cell>
          <cell r="AG809">
            <v>42495.8264726505</v>
          </cell>
          <cell r="AH809" t="str">
            <v>Elkin de Jesus Osorio Saldarriaga</v>
          </cell>
          <cell r="AI809" t="str">
            <v>eosorio@minsalud.gov.co</v>
          </cell>
          <cell r="AJ809">
            <v>0</v>
          </cell>
          <cell r="AK809">
            <v>0</v>
          </cell>
          <cell r="AL809">
            <v>0</v>
          </cell>
        </row>
        <row r="810">
          <cell r="A810">
            <v>4982</v>
          </cell>
          <cell r="B810" t="str">
            <v>Todos por un Nuevo País</v>
          </cell>
          <cell r="C810" t="str">
            <v>Estrategias regionales</v>
          </cell>
          <cell r="D810" t="str">
            <v>Caribe próspero, equitativo y sin pobreza extrema</v>
          </cell>
          <cell r="E810" t="str">
            <v>Salud y Protección</v>
          </cell>
          <cell r="F810" t="str">
            <v>Ministerio de Salud</v>
          </cell>
          <cell r="G810" t="str">
            <v>Región Caribe - Salud</v>
          </cell>
          <cell r="H810">
            <v>4982</v>
          </cell>
          <cell r="I810" t="str">
            <v>Hospitales públicos que implementan el Programa Madre Canguro</v>
          </cell>
          <cell r="J810" t="str">
            <v>Producto</v>
          </cell>
          <cell r="K810" t="str">
            <v>Sectorial</v>
          </cell>
          <cell r="L810" t="str">
            <v>SI</v>
          </cell>
          <cell r="M810" t="str">
            <v>SI</v>
          </cell>
          <cell r="N810" t="str">
            <v>NO</v>
          </cell>
          <cell r="O810" t="str">
            <v>SI</v>
          </cell>
          <cell r="P810" t="str">
            <v>Número de hospitales</v>
          </cell>
          <cell r="Q810" t="str">
            <v>Anual</v>
          </cell>
          <cell r="R810" t="str">
            <v>Acumulado</v>
          </cell>
          <cell r="S810">
            <v>0</v>
          </cell>
          <cell r="T810">
            <v>2</v>
          </cell>
          <cell r="U810">
            <v>4</v>
          </cell>
          <cell r="V810">
            <v>6</v>
          </cell>
          <cell r="W810">
            <v>8</v>
          </cell>
          <cell r="X810">
            <v>20</v>
          </cell>
          <cell r="Y810">
            <v>0</v>
          </cell>
          <cell r="Z810">
            <v>0</v>
          </cell>
          <cell r="AA810">
            <v>0</v>
          </cell>
          <cell r="AB810">
            <v>0</v>
          </cell>
          <cell r="AC810">
            <v>0</v>
          </cell>
          <cell r="AD810">
            <v>0</v>
          </cell>
          <cell r="AE810" t="str">
            <v>Durante el mes de abril no hubo modificaciones en cuanto al número de hospitales públicos que implementan el Programa Madre Canguro en la Región Caribe, siendo los 5 hospitales: 1) Clínica Santa Cruz de Bocagrande, Cartagena 2) Clínica Materno Infantil Ra</v>
          </cell>
          <cell r="AF810">
            <v>42490.208333333299</v>
          </cell>
          <cell r="AG810">
            <v>42496.530876851903</v>
          </cell>
          <cell r="AH810" t="str">
            <v>Elkin de Jesus Osorio Saldarriaga</v>
          </cell>
          <cell r="AI810" t="str">
            <v>eosorio@minsalud.gov.co</v>
          </cell>
          <cell r="AJ810">
            <v>0</v>
          </cell>
          <cell r="AK810">
            <v>0</v>
          </cell>
          <cell r="AL810">
            <v>0</v>
          </cell>
        </row>
        <row r="811">
          <cell r="A811">
            <v>4983</v>
          </cell>
          <cell r="B811" t="str">
            <v>Todos por un Nuevo País</v>
          </cell>
          <cell r="C811" t="str">
            <v>Estrategias regionales</v>
          </cell>
          <cell r="D811" t="str">
            <v>Caribe próspero, equitativo y sin pobreza extrema</v>
          </cell>
          <cell r="E811" t="str">
            <v>Salud y Protección</v>
          </cell>
          <cell r="F811" t="str">
            <v>Ministerio de Salud</v>
          </cell>
          <cell r="G811" t="str">
            <v>Región Caribe - Salud</v>
          </cell>
          <cell r="H811">
            <v>4983</v>
          </cell>
          <cell r="I811" t="str">
            <v>Tasa de mortalidad infantil por 1.000 nacidos vivos (ajustada) - Caribe</v>
          </cell>
          <cell r="J811" t="str">
            <v>Resultado</v>
          </cell>
          <cell r="K811" t="str">
            <v>Sectorial</v>
          </cell>
          <cell r="L811" t="str">
            <v>SI</v>
          </cell>
          <cell r="M811" t="str">
            <v>SI</v>
          </cell>
          <cell r="N811" t="str">
            <v>NO</v>
          </cell>
          <cell r="O811" t="str">
            <v>SI</v>
          </cell>
          <cell r="P811" t="str">
            <v>tasa</v>
          </cell>
          <cell r="Q811" t="str">
            <v>Anual</v>
          </cell>
          <cell r="R811" t="str">
            <v>Reducción</v>
          </cell>
          <cell r="S811">
            <v>21.3</v>
          </cell>
          <cell r="T811">
            <v>19.5</v>
          </cell>
          <cell r="U811">
            <v>18.899999999999999</v>
          </cell>
          <cell r="V811">
            <v>18.3</v>
          </cell>
          <cell r="W811">
            <v>17.7</v>
          </cell>
          <cell r="X811">
            <v>17.7</v>
          </cell>
          <cell r="Y811">
            <v>0</v>
          </cell>
          <cell r="Z811">
            <v>0</v>
          </cell>
          <cell r="AA811">
            <v>0</v>
          </cell>
          <cell r="AB811">
            <v>0</v>
          </cell>
          <cell r="AC811">
            <v>0</v>
          </cell>
          <cell r="AD811">
            <v>0</v>
          </cell>
          <cell r="AE811" t="str">
            <v xml:space="preserve">En el marco de la atención integral en salud para la primera infancia se realizó asistencia técnica y acompañamiento a los equipos territoriales de los Departamentos de La Guajira y Bolívar para el seguimiento a la implementación del Programa Nacional de </v>
          </cell>
          <cell r="AF811">
            <v>42490.208333333299</v>
          </cell>
          <cell r="AG811">
            <v>42500.324397256903</v>
          </cell>
          <cell r="AH811" t="str">
            <v>Lía Marcela Güiza Castillo</v>
          </cell>
          <cell r="AI811" t="str">
            <v>lguiza@minsalud.gov.co</v>
          </cell>
          <cell r="AJ811">
            <v>540</v>
          </cell>
          <cell r="AK811">
            <v>0</v>
          </cell>
          <cell r="AL811">
            <v>0</v>
          </cell>
        </row>
        <row r="812">
          <cell r="A812">
            <v>5108</v>
          </cell>
          <cell r="B812" t="str">
            <v>Todos por un Nuevo País</v>
          </cell>
          <cell r="C812" t="str">
            <v>Estrategias regionales</v>
          </cell>
          <cell r="D812" t="str">
            <v>Caribe próspero, equitativo y sin pobreza extrema</v>
          </cell>
          <cell r="E812" t="str">
            <v>Trabajo</v>
          </cell>
          <cell r="F812" t="str">
            <v>Servicio Público de Empleo</v>
          </cell>
          <cell r="G812" t="str">
            <v>Región Caribe - Trabajo</v>
          </cell>
          <cell r="H812">
            <v>5108</v>
          </cell>
          <cell r="I812" t="str">
            <v>Colocados a través de SPE en la región Caribe.</v>
          </cell>
          <cell r="J812" t="str">
            <v>Gestión</v>
          </cell>
          <cell r="K812" t="str">
            <v>Sectorial</v>
          </cell>
          <cell r="L812" t="str">
            <v>SI</v>
          </cell>
          <cell r="M812" t="str">
            <v>NO</v>
          </cell>
          <cell r="N812" t="str">
            <v>NO</v>
          </cell>
          <cell r="O812" t="str">
            <v>SI</v>
          </cell>
          <cell r="P812" t="str">
            <v>Colocados</v>
          </cell>
          <cell r="Q812" t="str">
            <v>Mensual</v>
          </cell>
          <cell r="R812" t="str">
            <v>Flujo</v>
          </cell>
          <cell r="S812">
            <v>21211</v>
          </cell>
          <cell r="T812">
            <v>34527</v>
          </cell>
          <cell r="U812">
            <v>43944</v>
          </cell>
          <cell r="V812">
            <v>53360</v>
          </cell>
          <cell r="W812">
            <v>62777</v>
          </cell>
          <cell r="X812">
            <v>62777</v>
          </cell>
          <cell r="Y812">
            <v>11988</v>
          </cell>
          <cell r="Z812">
            <v>27.28</v>
          </cell>
          <cell r="AA812">
            <v>42729</v>
          </cell>
          <cell r="AB812">
            <v>68.064999999999998</v>
          </cell>
          <cell r="AC812">
            <v>42460.208333333299</v>
          </cell>
          <cell r="AD812">
            <v>42500.620956597202</v>
          </cell>
          <cell r="AE812" t="str">
            <v xml:space="preserve">Durante el mes de marzo se registraron 5.258 colocaciones laborales en la región Caribe. El avance se caracteriza por una gran participación de las regionales del SENA, en particular las regionales Atlántico, Cesar, Magdalena y Bolívar, que reúnen un 56% </v>
          </cell>
          <cell r="AF812">
            <v>42460.208333333299</v>
          </cell>
          <cell r="AG812">
            <v>42500.6209564815</v>
          </cell>
          <cell r="AH812" t="str">
            <v>Jorge Andrés Rodríguez Parra</v>
          </cell>
          <cell r="AI812" t="str">
            <v>jorge.rodriguez@serviciodeempleo.gov.co</v>
          </cell>
          <cell r="AJ812">
            <v>30</v>
          </cell>
          <cell r="AK812">
            <v>42490.208333333299</v>
          </cell>
          <cell r="AL812">
            <v>-13</v>
          </cell>
        </row>
        <row r="813">
          <cell r="A813">
            <v>5185</v>
          </cell>
          <cell r="B813" t="str">
            <v>Todos por un Nuevo País</v>
          </cell>
          <cell r="C813" t="str">
            <v>Estrategias regionales</v>
          </cell>
          <cell r="D813" t="str">
            <v>Caribe próspero, equitativo y sin pobreza extrema</v>
          </cell>
          <cell r="E813" t="str">
            <v>Transporte</v>
          </cell>
          <cell r="F813" t="str">
            <v>MINTRANSPORTE</v>
          </cell>
          <cell r="G813" t="str">
            <v>Región Caribe - Transporte</v>
          </cell>
          <cell r="H813">
            <v>5185</v>
          </cell>
          <cell r="I813" t="str">
            <v>Porcentaje de red vial nacional primaria en buen estado en la Región Caribe</v>
          </cell>
          <cell r="J813" t="str">
            <v>Producto</v>
          </cell>
          <cell r="K813" t="str">
            <v>Sectorial</v>
          </cell>
          <cell r="L813" t="str">
            <v>SI</v>
          </cell>
          <cell r="M813" t="str">
            <v>NO</v>
          </cell>
          <cell r="N813" t="str">
            <v>NO</v>
          </cell>
          <cell r="O813" t="str">
            <v>SI</v>
          </cell>
          <cell r="P813" t="str">
            <v>Porcentaje</v>
          </cell>
          <cell r="Q813" t="str">
            <v>Trimestral</v>
          </cell>
          <cell r="R813" t="str">
            <v>Capacidad</v>
          </cell>
          <cell r="S813">
            <v>57</v>
          </cell>
          <cell r="T813">
            <v>63</v>
          </cell>
          <cell r="U813">
            <v>67</v>
          </cell>
          <cell r="V813">
            <v>71</v>
          </cell>
          <cell r="W813">
            <v>73</v>
          </cell>
          <cell r="X813">
            <v>73</v>
          </cell>
          <cell r="Y813">
            <v>62.2</v>
          </cell>
          <cell r="Z813">
            <v>52</v>
          </cell>
          <cell r="AA813">
            <v>62.2</v>
          </cell>
          <cell r="AB813">
            <v>32.5</v>
          </cell>
          <cell r="AC813">
            <v>42460.208333333299</v>
          </cell>
          <cell r="AD813">
            <v>42496.624613738401</v>
          </cell>
          <cell r="AE813" t="str">
            <v xml:space="preserve">62,20% de la Red Vial primaria en la Región Caribe se encuentra en Buen estado. </v>
          </cell>
          <cell r="AF813">
            <v>42460.208333333299</v>
          </cell>
          <cell r="AG813">
            <v>42496.624613576401</v>
          </cell>
          <cell r="AH813" t="str">
            <v>Carlos Alberto Sarabia Mancini</v>
          </cell>
          <cell r="AI813" t="str">
            <v>csarabia@mintransporte.gov.co</v>
          </cell>
          <cell r="AJ813">
            <v>30</v>
          </cell>
          <cell r="AK813">
            <v>42551.208333333299</v>
          </cell>
          <cell r="AL813">
            <v>-73</v>
          </cell>
        </row>
        <row r="814">
          <cell r="A814">
            <v>5189</v>
          </cell>
          <cell r="B814" t="str">
            <v>Todos por un Nuevo País</v>
          </cell>
          <cell r="C814" t="str">
            <v>Estrategias regionales</v>
          </cell>
          <cell r="D814" t="str">
            <v>Caribe próspero, equitativo y sin pobreza extrema</v>
          </cell>
          <cell r="E814" t="str">
            <v>Transporte</v>
          </cell>
          <cell r="F814" t="str">
            <v>MINTRANSPORTE</v>
          </cell>
          <cell r="G814" t="str">
            <v>Región Caribe - Transporte</v>
          </cell>
          <cell r="H814">
            <v>5189</v>
          </cell>
          <cell r="I814" t="str">
            <v>Porcentaje de viajes realizados asociados a movilidad activa cuantificada en la Región Caribe</v>
          </cell>
          <cell r="J814" t="str">
            <v>Resultado</v>
          </cell>
          <cell r="K814" t="str">
            <v>Sectorial</v>
          </cell>
          <cell r="L814" t="str">
            <v>SI</v>
          </cell>
          <cell r="M814" t="str">
            <v>SI</v>
          </cell>
          <cell r="N814" t="str">
            <v>NO</v>
          </cell>
          <cell r="O814" t="str">
            <v>SI</v>
          </cell>
          <cell r="P814" t="str">
            <v>Porcentaje</v>
          </cell>
          <cell r="Q814" t="str">
            <v>Trimestral</v>
          </cell>
          <cell r="R814" t="str">
            <v>Capacidad</v>
          </cell>
          <cell r="S814">
            <v>14</v>
          </cell>
          <cell r="T814">
            <v>15</v>
          </cell>
          <cell r="U814">
            <v>16</v>
          </cell>
          <cell r="V814">
            <v>18</v>
          </cell>
          <cell r="W814">
            <v>20</v>
          </cell>
          <cell r="X814">
            <v>20</v>
          </cell>
          <cell r="Y814">
            <v>0</v>
          </cell>
          <cell r="Z814">
            <v>0</v>
          </cell>
          <cell r="AA814">
            <v>0</v>
          </cell>
          <cell r="AB814">
            <v>0</v>
          </cell>
          <cell r="AC814">
            <v>0</v>
          </cell>
          <cell r="AD814">
            <v>0</v>
          </cell>
          <cell r="AE814">
            <v>0</v>
          </cell>
          <cell r="AF814">
            <v>0</v>
          </cell>
          <cell r="AG814">
            <v>0</v>
          </cell>
          <cell r="AH814" t="str">
            <v>Viceministro Transporte</v>
          </cell>
          <cell r="AI814" t="str">
            <v>viceministro@mintransporte.gov.co</v>
          </cell>
          <cell r="AJ814">
            <v>30</v>
          </cell>
          <cell r="AK814">
            <v>0</v>
          </cell>
          <cell r="AL814">
            <v>0</v>
          </cell>
        </row>
        <row r="815">
          <cell r="A815">
            <v>5192</v>
          </cell>
          <cell r="B815" t="str">
            <v>Todos por un Nuevo País</v>
          </cell>
          <cell r="C815" t="str">
            <v>Estrategias regionales</v>
          </cell>
          <cell r="D815" t="str">
            <v>Caribe próspero, equitativo y sin pobreza extrema</v>
          </cell>
          <cell r="E815" t="str">
            <v>Transporte</v>
          </cell>
          <cell r="F815" t="str">
            <v>MINTRANSPORTE</v>
          </cell>
          <cell r="G815" t="str">
            <v>Región Caribe - Transporte</v>
          </cell>
          <cell r="H815">
            <v>5192</v>
          </cell>
          <cell r="I815" t="str">
            <v>Espacios de Infraestructura dedicada a la intermodalidad en la Región Caribe.</v>
          </cell>
          <cell r="J815" t="str">
            <v>Producto</v>
          </cell>
          <cell r="K815" t="str">
            <v>Sectorial</v>
          </cell>
          <cell r="L815" t="str">
            <v>SI</v>
          </cell>
          <cell r="M815" t="str">
            <v>SI</v>
          </cell>
          <cell r="N815" t="str">
            <v>NO</v>
          </cell>
          <cell r="O815" t="str">
            <v>SI</v>
          </cell>
          <cell r="P815" t="str">
            <v>Número</v>
          </cell>
          <cell r="Q815" t="str">
            <v>Trimestral</v>
          </cell>
          <cell r="R815" t="str">
            <v>Capacidad</v>
          </cell>
          <cell r="S815">
            <v>2</v>
          </cell>
          <cell r="T815">
            <v>2</v>
          </cell>
          <cell r="U815">
            <v>3</v>
          </cell>
          <cell r="V815">
            <v>3</v>
          </cell>
          <cell r="W815">
            <v>3</v>
          </cell>
          <cell r="X815">
            <v>3</v>
          </cell>
          <cell r="Y815">
            <v>0</v>
          </cell>
          <cell r="Z815">
            <v>0</v>
          </cell>
          <cell r="AA815">
            <v>0</v>
          </cell>
          <cell r="AB815">
            <v>0</v>
          </cell>
          <cell r="AC815">
            <v>0</v>
          </cell>
          <cell r="AD815">
            <v>0</v>
          </cell>
          <cell r="AE815" t="str">
            <v xml:space="preserve">Se mantienen a la fecha los indicadores obtenidos en el tercer trimestre del año 2015. </v>
          </cell>
          <cell r="AF815">
            <v>42400.208333333299</v>
          </cell>
          <cell r="AG815">
            <v>42439.638902858802</v>
          </cell>
          <cell r="AH815" t="str">
            <v>Walid David Jalil Nasser</v>
          </cell>
          <cell r="AI815" t="str">
            <v>wdavid@mintransporte.gov.co</v>
          </cell>
          <cell r="AJ815">
            <v>30</v>
          </cell>
          <cell r="AK815">
            <v>0</v>
          </cell>
          <cell r="AL815">
            <v>0</v>
          </cell>
        </row>
        <row r="816">
          <cell r="A816">
            <v>5115</v>
          </cell>
          <cell r="B816" t="str">
            <v>Todos por un Nuevo País</v>
          </cell>
          <cell r="C816" t="str">
            <v>Estrategias regionales</v>
          </cell>
          <cell r="D816" t="str">
            <v>Caribe próspero, equitativo y sin pobreza extrema</v>
          </cell>
          <cell r="E816" t="str">
            <v>Vivienda</v>
          </cell>
          <cell r="F816" t="str">
            <v>MinVivienda</v>
          </cell>
          <cell r="G816" t="str">
            <v>Región Caribe - Vivienda</v>
          </cell>
          <cell r="H816">
            <v>5115</v>
          </cell>
          <cell r="I816" t="str">
            <v>Nuevas personas con acceso a agua potable en la zona rural en la Región Caribe</v>
          </cell>
          <cell r="J816" t="str">
            <v>Producto</v>
          </cell>
          <cell r="K816" t="str">
            <v>Sectorial</v>
          </cell>
          <cell r="L816" t="str">
            <v>SI</v>
          </cell>
          <cell r="M816" t="str">
            <v>NO</v>
          </cell>
          <cell r="N816" t="str">
            <v>NO</v>
          </cell>
          <cell r="O816" t="str">
            <v>SI</v>
          </cell>
          <cell r="P816" t="str">
            <v>Personas</v>
          </cell>
          <cell r="Q816" t="str">
            <v>Anual</v>
          </cell>
          <cell r="R816" t="str">
            <v>Acumulado</v>
          </cell>
          <cell r="S816">
            <v>0</v>
          </cell>
          <cell r="T816">
            <v>10000</v>
          </cell>
          <cell r="U816">
            <v>45000</v>
          </cell>
          <cell r="V816">
            <v>65000</v>
          </cell>
          <cell r="W816">
            <v>80000</v>
          </cell>
          <cell r="X816">
            <v>200000</v>
          </cell>
          <cell r="Y816">
            <v>0</v>
          </cell>
          <cell r="Z816">
            <v>0</v>
          </cell>
          <cell r="AA816">
            <v>0</v>
          </cell>
          <cell r="AB816">
            <v>0</v>
          </cell>
          <cell r="AC816">
            <v>0</v>
          </cell>
          <cell r="AD816">
            <v>0</v>
          </cell>
          <cell r="AE816" t="str">
            <v>Entre febrero se realizaron jornadas de trabajo con el Ministerio de Salud y Protección Social, Ministerio de Agricultura y Desarrollo Rural, DNP, CRA y Superservicios con el fin de ajustar el proyecto de decreto de acuerdo con los requerimientos de las e</v>
          </cell>
          <cell r="AF816">
            <v>42429.208333333299</v>
          </cell>
          <cell r="AG816">
            <v>42500.463545405102</v>
          </cell>
          <cell r="AH816" t="str">
            <v>Javier Orlando Moreno Mendez</v>
          </cell>
          <cell r="AI816" t="str">
            <v>jmoreno@minvivienda.gov.co</v>
          </cell>
          <cell r="AJ816">
            <v>60</v>
          </cell>
          <cell r="AK816">
            <v>0</v>
          </cell>
          <cell r="AL816">
            <v>0</v>
          </cell>
        </row>
        <row r="817">
          <cell r="A817">
            <v>5116</v>
          </cell>
          <cell r="B817" t="str">
            <v>Todos por un Nuevo País</v>
          </cell>
          <cell r="C817" t="str">
            <v>Estrategias regionales</v>
          </cell>
          <cell r="D817" t="str">
            <v>Caribe próspero, equitativo y sin pobreza extrema</v>
          </cell>
          <cell r="E817" t="str">
            <v>Vivienda</v>
          </cell>
          <cell r="F817" t="str">
            <v>MinVivienda</v>
          </cell>
          <cell r="G817" t="str">
            <v>Región Caribe - Vivienda</v>
          </cell>
          <cell r="H817">
            <v>5116</v>
          </cell>
          <cell r="I817" t="str">
            <v>Nuevas personas con manejo adecuado de aguas residuales en la zona rural en la región Caribe</v>
          </cell>
          <cell r="J817" t="str">
            <v>Producto</v>
          </cell>
          <cell r="K817" t="str">
            <v>Sectorial</v>
          </cell>
          <cell r="L817" t="str">
            <v>SI</v>
          </cell>
          <cell r="M817" t="str">
            <v>NO</v>
          </cell>
          <cell r="N817" t="str">
            <v>NO</v>
          </cell>
          <cell r="O817" t="str">
            <v>SI</v>
          </cell>
          <cell r="P817" t="str">
            <v>Personas</v>
          </cell>
          <cell r="Q817" t="str">
            <v>Anual</v>
          </cell>
          <cell r="R817" t="str">
            <v>Acumulado</v>
          </cell>
          <cell r="S817">
            <v>0</v>
          </cell>
          <cell r="T817">
            <v>54000</v>
          </cell>
          <cell r="U817">
            <v>54000</v>
          </cell>
          <cell r="V817">
            <v>81000</v>
          </cell>
          <cell r="W817">
            <v>81000</v>
          </cell>
          <cell r="X817">
            <v>270000</v>
          </cell>
          <cell r="Y817">
            <v>0</v>
          </cell>
          <cell r="Z817">
            <v>0</v>
          </cell>
          <cell r="AA817">
            <v>0</v>
          </cell>
          <cell r="AB817">
            <v>0</v>
          </cell>
          <cell r="AC817">
            <v>0</v>
          </cell>
          <cell r="AD817">
            <v>0</v>
          </cell>
          <cell r="AE817">
            <v>0</v>
          </cell>
          <cell r="AF817">
            <v>0</v>
          </cell>
          <cell r="AG817">
            <v>0</v>
          </cell>
          <cell r="AH817" t="str">
            <v>Javier Orlando Moreno Mendez</v>
          </cell>
          <cell r="AI817" t="str">
            <v>jmoreno@minvivienda.gov.co</v>
          </cell>
          <cell r="AJ817">
            <v>60</v>
          </cell>
          <cell r="AK817">
            <v>0</v>
          </cell>
          <cell r="AL817">
            <v>0</v>
          </cell>
        </row>
        <row r="818">
          <cell r="A818">
            <v>5121</v>
          </cell>
          <cell r="B818" t="str">
            <v>Todos por un Nuevo País</v>
          </cell>
          <cell r="C818" t="str">
            <v>Estrategias regionales</v>
          </cell>
          <cell r="D818" t="str">
            <v>Caribe próspero, equitativo y sin pobreza extrema</v>
          </cell>
          <cell r="E818" t="str">
            <v>Vivienda</v>
          </cell>
          <cell r="F818" t="str">
            <v>MinVivienda</v>
          </cell>
          <cell r="G818" t="str">
            <v>Región Caribe - Vivienda</v>
          </cell>
          <cell r="H818">
            <v>5121</v>
          </cell>
          <cell r="I818" t="str">
            <v>Porcentaje de cupos asignados para vivienda urbana nueva  en la región Caribe</v>
          </cell>
          <cell r="J818" t="str">
            <v>Resultado</v>
          </cell>
          <cell r="K818" t="str">
            <v>Sectorial</v>
          </cell>
          <cell r="L818" t="str">
            <v>SI</v>
          </cell>
          <cell r="M818" t="str">
            <v>NO</v>
          </cell>
          <cell r="N818" t="str">
            <v>NO</v>
          </cell>
          <cell r="O818" t="str">
            <v>SI</v>
          </cell>
          <cell r="P818" t="str">
            <v>Porcentaje</v>
          </cell>
          <cell r="Q818" t="str">
            <v>Mensual</v>
          </cell>
          <cell r="R818" t="str">
            <v>Stock</v>
          </cell>
          <cell r="S818">
            <v>35</v>
          </cell>
          <cell r="T818">
            <v>36</v>
          </cell>
          <cell r="U818">
            <v>36</v>
          </cell>
          <cell r="V818">
            <v>36</v>
          </cell>
          <cell r="W818">
            <v>36</v>
          </cell>
          <cell r="X818">
            <v>36</v>
          </cell>
          <cell r="Y818">
            <v>59.28</v>
          </cell>
          <cell r="Z818">
            <v>100</v>
          </cell>
          <cell r="AA818">
            <v>59.28</v>
          </cell>
          <cell r="AB818">
            <v>100</v>
          </cell>
          <cell r="AC818">
            <v>42490.208333333299</v>
          </cell>
          <cell r="AD818">
            <v>42500.4178132292</v>
          </cell>
          <cell r="AE818" t="str">
            <v>Mediante la Resolución 1082 de junio de 2015 "Por la cual se distribuyen los cupos de recursos para la asignación de los subsidios familiares de vivienda en especie de que trata la Resolución 0494 de 2015", se asignó porcentaje del 29,24% de cupos de recu</v>
          </cell>
          <cell r="AF818">
            <v>42490.208333333299</v>
          </cell>
          <cell r="AG818">
            <v>42500.417813113403</v>
          </cell>
          <cell r="AH818" t="str">
            <v>Alejandro Quintero Romero</v>
          </cell>
          <cell r="AI818" t="str">
            <v>alquintero@minvivienda.gov.co</v>
          </cell>
          <cell r="AJ818">
            <v>30</v>
          </cell>
          <cell r="AK818">
            <v>42520.208333333299</v>
          </cell>
          <cell r="AL818">
            <v>-43</v>
          </cell>
        </row>
        <row r="819">
          <cell r="A819">
            <v>5377</v>
          </cell>
          <cell r="B819" t="str">
            <v>Todos por un Nuevo País</v>
          </cell>
          <cell r="C819" t="str">
            <v>Estrategias regionales</v>
          </cell>
          <cell r="D819" t="str">
            <v>Caribe próspero, equitativo y sin pobreza extrema</v>
          </cell>
          <cell r="E819" t="str">
            <v>Vivienda</v>
          </cell>
          <cell r="F819" t="str">
            <v>MinVivienda</v>
          </cell>
          <cell r="G819" t="str">
            <v>Región Caribe - Vivienda</v>
          </cell>
          <cell r="H819">
            <v>5377</v>
          </cell>
          <cell r="I819" t="str">
            <v>Mejoramientos de vivienda ejecutados - Caribe</v>
          </cell>
          <cell r="J819" t="str">
            <v>Producto</v>
          </cell>
          <cell r="K819" t="str">
            <v>Sectorial</v>
          </cell>
          <cell r="L819" t="str">
            <v>SI</v>
          </cell>
          <cell r="M819" t="str">
            <v>NO</v>
          </cell>
          <cell r="N819" t="str">
            <v>NO</v>
          </cell>
          <cell r="O819" t="str">
            <v>SI</v>
          </cell>
          <cell r="P819" t="str">
            <v>Mejoramientos</v>
          </cell>
          <cell r="Q819" t="str">
            <v>Trimestral</v>
          </cell>
          <cell r="R819" t="str">
            <v>Acumulado</v>
          </cell>
          <cell r="S819">
            <v>0</v>
          </cell>
          <cell r="T819">
            <v>883</v>
          </cell>
          <cell r="U819">
            <v>3344</v>
          </cell>
          <cell r="V819">
            <v>203</v>
          </cell>
          <cell r="W819">
            <v>60</v>
          </cell>
          <cell r="X819">
            <v>4490</v>
          </cell>
          <cell r="Y819">
            <v>0</v>
          </cell>
          <cell r="Z819">
            <v>0</v>
          </cell>
          <cell r="AA819">
            <v>895</v>
          </cell>
          <cell r="AB819">
            <v>19.93</v>
          </cell>
          <cell r="AC819">
            <v>42460.208333333299</v>
          </cell>
          <cell r="AD819">
            <v>42471.458613807903</v>
          </cell>
          <cell r="AE819" t="str">
            <v>En el primer trimestre de 2016, se continúa con el proceso de intervención y asignación de mejoramiento en los municipios y departamentos a nivel región caribe.</v>
          </cell>
          <cell r="AF819">
            <v>42460.208333333299</v>
          </cell>
          <cell r="AG819">
            <v>42471.4586136574</v>
          </cell>
          <cell r="AH819" t="str">
            <v>German Alberto Diaz</v>
          </cell>
          <cell r="AI819" t="str">
            <v>gdiaz@minvivienda.gov.co</v>
          </cell>
          <cell r="AJ819">
            <v>30</v>
          </cell>
          <cell r="AK819">
            <v>42551.208333333299</v>
          </cell>
          <cell r="AL819">
            <v>-73</v>
          </cell>
        </row>
        <row r="820">
          <cell r="A820">
            <v>5078</v>
          </cell>
          <cell r="B820" t="str">
            <v>Todos por un Nuevo País</v>
          </cell>
          <cell r="C820" t="str">
            <v>Estrategias regionales</v>
          </cell>
          <cell r="D820" t="str">
            <v>Eje Cafetero y Antioquia: capital humano innovador en territorios incluyentes</v>
          </cell>
          <cell r="E820" t="str">
            <v>Ambiente</v>
          </cell>
          <cell r="F820" t="str">
            <v>MinAmbiente</v>
          </cell>
          <cell r="G820" t="str">
            <v>Región Eje Cafetero y Antioquia - Ambiente</v>
          </cell>
          <cell r="H820">
            <v>5078</v>
          </cell>
          <cell r="I820" t="str">
            <v>Hectáreas bajo manejo sostenible de productos forestales no maderables.</v>
          </cell>
          <cell r="J820" t="str">
            <v>Resultado</v>
          </cell>
          <cell r="K820" t="str">
            <v>Sectorial</v>
          </cell>
          <cell r="L820" t="str">
            <v>SI</v>
          </cell>
          <cell r="M820" t="str">
            <v>SI</v>
          </cell>
          <cell r="N820" t="str">
            <v>NO</v>
          </cell>
          <cell r="O820" t="str">
            <v>SI</v>
          </cell>
          <cell r="P820" t="str">
            <v>Hectáreas</v>
          </cell>
          <cell r="Q820" t="str">
            <v>Semestral</v>
          </cell>
          <cell r="R820" t="str">
            <v>Capacidad</v>
          </cell>
          <cell r="S820">
            <v>2000</v>
          </cell>
          <cell r="T820">
            <v>2000</v>
          </cell>
          <cell r="U820">
            <v>3000</v>
          </cell>
          <cell r="V820">
            <v>4000</v>
          </cell>
          <cell r="W820">
            <v>5000</v>
          </cell>
          <cell r="X820">
            <v>5000</v>
          </cell>
          <cell r="Y820">
            <v>0</v>
          </cell>
          <cell r="Z820">
            <v>0</v>
          </cell>
          <cell r="AA820">
            <v>0</v>
          </cell>
          <cell r="AB820">
            <v>0</v>
          </cell>
          <cell r="AC820">
            <v>0</v>
          </cell>
          <cell r="AD820">
            <v>0</v>
          </cell>
          <cell r="AE820">
            <v>0</v>
          </cell>
          <cell r="AF820">
            <v>0</v>
          </cell>
          <cell r="AG820">
            <v>0</v>
          </cell>
          <cell r="AH820" t="str">
            <v>Luis Francisco Camargo</v>
          </cell>
          <cell r="AI820" t="str">
            <v>lcamargo@minambiente.gov.co</v>
          </cell>
          <cell r="AJ820">
            <v>0</v>
          </cell>
          <cell r="AK820">
            <v>0</v>
          </cell>
          <cell r="AL820">
            <v>0</v>
          </cell>
        </row>
        <row r="821">
          <cell r="A821">
            <v>5079</v>
          </cell>
          <cell r="B821" t="str">
            <v>Todos por un Nuevo País</v>
          </cell>
          <cell r="C821" t="str">
            <v>Estrategias regionales</v>
          </cell>
          <cell r="D821" t="str">
            <v>Eje Cafetero y Antioquia: capital humano innovador en territorios incluyentes</v>
          </cell>
          <cell r="E821" t="str">
            <v>Ambiente</v>
          </cell>
          <cell r="F821" t="str">
            <v>Parques Nacionales</v>
          </cell>
          <cell r="G821" t="str">
            <v>Región Eje Cafetero y Antioquia - Ambiente</v>
          </cell>
          <cell r="H821">
            <v>5079</v>
          </cell>
          <cell r="I821" t="str">
            <v>Hectáreas de áreas protegidas de la Región Eje Cafetero y Antioquia incorporados en el SINAP</v>
          </cell>
          <cell r="J821" t="str">
            <v>Gestión</v>
          </cell>
          <cell r="K821" t="str">
            <v>Sectorial</v>
          </cell>
          <cell r="L821" t="str">
            <v>SI</v>
          </cell>
          <cell r="M821" t="str">
            <v>SI</v>
          </cell>
          <cell r="N821" t="str">
            <v>NO</v>
          </cell>
          <cell r="O821" t="str">
            <v>SI</v>
          </cell>
          <cell r="P821" t="str">
            <v>Hectáreas</v>
          </cell>
          <cell r="Q821" t="str">
            <v>Trimestral</v>
          </cell>
          <cell r="R821" t="str">
            <v>Capacidad</v>
          </cell>
          <cell r="S821">
            <v>324299</v>
          </cell>
          <cell r="T821">
            <v>325428.64299999998</v>
          </cell>
          <cell r="U821">
            <v>424214.19</v>
          </cell>
          <cell r="V821">
            <v>551903.75199999998</v>
          </cell>
          <cell r="W821">
            <v>687680.64800000004</v>
          </cell>
          <cell r="X821">
            <v>687681</v>
          </cell>
          <cell r="Y821">
            <v>444242.94</v>
          </cell>
          <cell r="Z821">
            <v>100</v>
          </cell>
          <cell r="AA821">
            <v>444242.94</v>
          </cell>
          <cell r="AB821">
            <v>33.01</v>
          </cell>
          <cell r="AC821">
            <v>42460.208333333299</v>
          </cell>
          <cell r="AD821">
            <v>42468.736188229203</v>
          </cell>
          <cell r="AE821" t="str">
            <v xml:space="preserve">Corpocaldas en cuanto al área regional "Cerro Guadalupe" avanza en espacios de trabajo con actores de la zona, en marco de la fase de aprestamiento.. La Corporación Cortolima para Anaime Chili avanza en la caracterización de actores </v>
          </cell>
          <cell r="AF821">
            <v>42490.208333333299</v>
          </cell>
          <cell r="AG821">
            <v>42496.773298576401</v>
          </cell>
          <cell r="AH821" t="str">
            <v>Julia Miranda Londoño</v>
          </cell>
          <cell r="AI821" t="str">
            <v>julia.miranda@parquesnacionales.gov.co</v>
          </cell>
          <cell r="AJ821">
            <v>30</v>
          </cell>
          <cell r="AK821">
            <v>42551.208333333299</v>
          </cell>
          <cell r="AL821">
            <v>-73</v>
          </cell>
        </row>
        <row r="822">
          <cell r="A822">
            <v>5103</v>
          </cell>
          <cell r="B822" t="str">
            <v>Todos por un Nuevo País</v>
          </cell>
          <cell r="C822" t="str">
            <v>Estrategias regionales</v>
          </cell>
          <cell r="D822" t="str">
            <v>Eje Cafetero y Antioquia: capital humano innovador en territorios incluyentes</v>
          </cell>
          <cell r="E822" t="str">
            <v>Comercio</v>
          </cell>
          <cell r="F822" t="str">
            <v>MINCOMERCIO</v>
          </cell>
          <cell r="G822" t="str">
            <v>Región Eje Cafetero y Antioquia - Comercio</v>
          </cell>
          <cell r="H822">
            <v>5103</v>
          </cell>
          <cell r="I822" t="str">
            <v>Procesos de innovación implementados en los sectores priorizados con Rutas Competitivas - Eje Cafetero y Antioquia</v>
          </cell>
          <cell r="J822" t="str">
            <v>Producto</v>
          </cell>
          <cell r="K822" t="str">
            <v>Sectorial</v>
          </cell>
          <cell r="L822" t="str">
            <v>SI</v>
          </cell>
          <cell r="M822" t="str">
            <v>NO</v>
          </cell>
          <cell r="N822" t="str">
            <v>NO</v>
          </cell>
          <cell r="O822" t="str">
            <v>SI</v>
          </cell>
          <cell r="P822" t="str">
            <v>Procesos</v>
          </cell>
          <cell r="Q822" t="str">
            <v>Trimestral</v>
          </cell>
          <cell r="R822" t="str">
            <v>Acumulado</v>
          </cell>
          <cell r="S822">
            <v>0</v>
          </cell>
          <cell r="T822">
            <v>1</v>
          </cell>
          <cell r="U822">
            <v>1</v>
          </cell>
          <cell r="V822">
            <v>1</v>
          </cell>
          <cell r="W822">
            <v>1</v>
          </cell>
          <cell r="X822">
            <v>4</v>
          </cell>
          <cell r="Y822">
            <v>1</v>
          </cell>
          <cell r="Z822">
            <v>100</v>
          </cell>
          <cell r="AA822">
            <v>4</v>
          </cell>
          <cell r="AB822">
            <v>100</v>
          </cell>
          <cell r="AC822">
            <v>42460.208333333299</v>
          </cell>
          <cell r="AD822">
            <v>42468.436795138899</v>
          </cell>
          <cell r="AE822" t="str">
            <v>Logro: El proyecto aprobado en la convocatoria reto clúster relacionado con "Competitividad del Clúster de Cueros del Quindío" se encuentra en firma de contrato con Innpulsa como proceso previo al inicio de su implementación, en donde se espera que median</v>
          </cell>
          <cell r="AF822">
            <v>42490.208333333299</v>
          </cell>
          <cell r="AG822">
            <v>42500.406360995403</v>
          </cell>
          <cell r="AH822" t="str">
            <v>Daniel Arango</v>
          </cell>
          <cell r="AI822" t="str">
            <v>darango@mincit.gov.co</v>
          </cell>
          <cell r="AJ822">
            <v>90</v>
          </cell>
          <cell r="AK822">
            <v>42551.208333333299</v>
          </cell>
          <cell r="AL822">
            <v>-133</v>
          </cell>
        </row>
        <row r="823">
          <cell r="A823">
            <v>5104</v>
          </cell>
          <cell r="B823" t="str">
            <v>Todos por un Nuevo País</v>
          </cell>
          <cell r="C823" t="str">
            <v>Estrategias regionales</v>
          </cell>
          <cell r="D823" t="str">
            <v>Eje Cafetero y Antioquia: capital humano innovador en territorios incluyentes</v>
          </cell>
          <cell r="E823" t="str">
            <v>Comercio</v>
          </cell>
          <cell r="F823" t="str">
            <v>MINCOMERCIO</v>
          </cell>
          <cell r="G823" t="str">
            <v>Región Eje Cafetero y Antioquia - Comercio</v>
          </cell>
          <cell r="H823">
            <v>5104</v>
          </cell>
          <cell r="I823" t="str">
            <v>Planes de acción (Hojas de Ruta) formulados para sectores estratégicos - Región Eje Cafetero y Antioquia</v>
          </cell>
          <cell r="J823" t="str">
            <v>Producto</v>
          </cell>
          <cell r="K823" t="str">
            <v>Sectorial</v>
          </cell>
          <cell r="L823" t="str">
            <v>SI</v>
          </cell>
          <cell r="M823" t="str">
            <v>NO</v>
          </cell>
          <cell r="N823" t="str">
            <v>NO</v>
          </cell>
          <cell r="O823" t="str">
            <v>SI</v>
          </cell>
          <cell r="P823" t="str">
            <v>Planes</v>
          </cell>
          <cell r="Q823" t="str">
            <v>Trimestral</v>
          </cell>
          <cell r="R823" t="str">
            <v>Acumulado</v>
          </cell>
          <cell r="S823">
            <v>6</v>
          </cell>
          <cell r="T823">
            <v>1</v>
          </cell>
          <cell r="U823">
            <v>0</v>
          </cell>
          <cell r="V823">
            <v>0</v>
          </cell>
          <cell r="W823">
            <v>0</v>
          </cell>
          <cell r="X823">
            <v>1</v>
          </cell>
          <cell r="Y823">
            <v>0</v>
          </cell>
          <cell r="Z823">
            <v>0</v>
          </cell>
          <cell r="AA823">
            <v>0</v>
          </cell>
          <cell r="AB823">
            <v>0</v>
          </cell>
          <cell r="AC823">
            <v>0</v>
          </cell>
          <cell r="AD823">
            <v>0</v>
          </cell>
          <cell r="AE823" t="str">
            <v>Para el año 2016 no se fijó una meta al respecto.</v>
          </cell>
          <cell r="AF823">
            <v>42490.208333333299</v>
          </cell>
          <cell r="AG823">
            <v>42496.706559178201</v>
          </cell>
          <cell r="AH823" t="str">
            <v>Daniel Arango</v>
          </cell>
          <cell r="AI823" t="str">
            <v>darango@mincit.gov.co</v>
          </cell>
          <cell r="AJ823">
            <v>90</v>
          </cell>
          <cell r="AK823">
            <v>0</v>
          </cell>
          <cell r="AL823">
            <v>0</v>
          </cell>
        </row>
        <row r="824">
          <cell r="A824">
            <v>5105</v>
          </cell>
          <cell r="B824" t="str">
            <v>Todos por un Nuevo País</v>
          </cell>
          <cell r="C824" t="str">
            <v>Estrategias regionales</v>
          </cell>
          <cell r="D824" t="str">
            <v>Eje Cafetero y Antioquia: capital humano innovador en territorios incluyentes</v>
          </cell>
          <cell r="E824" t="str">
            <v>Comercio</v>
          </cell>
          <cell r="F824" t="str">
            <v>MINCOMERCIO</v>
          </cell>
          <cell r="G824" t="str">
            <v>Región Eje Cafetero y Antioquia - Comercio</v>
          </cell>
          <cell r="H824">
            <v>5105</v>
          </cell>
          <cell r="I824" t="str">
            <v>Rutas competitivas acompañadas en su implementación - Eje Cafetero y Antioquia</v>
          </cell>
          <cell r="J824" t="str">
            <v>Producto</v>
          </cell>
          <cell r="K824" t="str">
            <v>Sectorial</v>
          </cell>
          <cell r="L824" t="str">
            <v>SI</v>
          </cell>
          <cell r="M824" t="str">
            <v>NO</v>
          </cell>
          <cell r="N824" t="str">
            <v>NO</v>
          </cell>
          <cell r="O824" t="str">
            <v>SI</v>
          </cell>
          <cell r="P824" t="str">
            <v>Rutas</v>
          </cell>
          <cell r="Q824" t="str">
            <v>Trimestral</v>
          </cell>
          <cell r="R824" t="str">
            <v>Acumulado</v>
          </cell>
          <cell r="S824">
            <v>2</v>
          </cell>
          <cell r="T824">
            <v>1</v>
          </cell>
          <cell r="U824">
            <v>1</v>
          </cell>
          <cell r="V824">
            <v>2</v>
          </cell>
          <cell r="W824">
            <v>2</v>
          </cell>
          <cell r="X824">
            <v>6</v>
          </cell>
          <cell r="Y824">
            <v>0</v>
          </cell>
          <cell r="Z824">
            <v>0</v>
          </cell>
          <cell r="AA824">
            <v>0</v>
          </cell>
          <cell r="AB824">
            <v>0</v>
          </cell>
          <cell r="AC824">
            <v>0</v>
          </cell>
          <cell r="AD824">
            <v>0</v>
          </cell>
          <cell r="AE824"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24">
            <v>42490.208333333299</v>
          </cell>
          <cell r="AG824">
            <v>42496.704733680599</v>
          </cell>
          <cell r="AH824" t="str">
            <v>Daniel Arango</v>
          </cell>
          <cell r="AI824" t="str">
            <v>darango@mincit.gov.co</v>
          </cell>
          <cell r="AJ824">
            <v>90</v>
          </cell>
          <cell r="AK824">
            <v>0</v>
          </cell>
          <cell r="AL824">
            <v>0</v>
          </cell>
        </row>
        <row r="825">
          <cell r="A825">
            <v>5003</v>
          </cell>
          <cell r="B825" t="str">
            <v>Todos por un Nuevo País</v>
          </cell>
          <cell r="C825" t="str">
            <v>Estrategias regionales</v>
          </cell>
          <cell r="D825" t="str">
            <v>Eje Cafetero y Antioquia: capital humano innovador en territorios incluyentes</v>
          </cell>
          <cell r="E825" t="str">
            <v>Educación</v>
          </cell>
          <cell r="F825" t="str">
            <v>MINEDUCACION</v>
          </cell>
          <cell r="G825" t="str">
            <v>Región Eje Cafetero y Antioquia - Educación</v>
          </cell>
          <cell r="H825">
            <v>5003</v>
          </cell>
          <cell r="I825" t="str">
            <v>Graduados en educación técnica y tecnológica en la región del Eje Cafetero</v>
          </cell>
          <cell r="J825" t="str">
            <v>Gestión</v>
          </cell>
          <cell r="K825" t="str">
            <v>Sectorial</v>
          </cell>
          <cell r="L825" t="str">
            <v>SI</v>
          </cell>
          <cell r="M825" t="str">
            <v>SI</v>
          </cell>
          <cell r="N825" t="str">
            <v>NO</v>
          </cell>
          <cell r="O825" t="str">
            <v>SI</v>
          </cell>
          <cell r="P825" t="str">
            <v>Graduados</v>
          </cell>
          <cell r="Q825" t="str">
            <v>Anual</v>
          </cell>
          <cell r="R825" t="str">
            <v>Flujo</v>
          </cell>
          <cell r="S825">
            <v>82723</v>
          </cell>
          <cell r="T825">
            <v>8000</v>
          </cell>
          <cell r="U825">
            <v>17500</v>
          </cell>
          <cell r="V825">
            <v>28500</v>
          </cell>
          <cell r="W825">
            <v>40000</v>
          </cell>
          <cell r="X825">
            <v>40000</v>
          </cell>
          <cell r="Y825">
            <v>0</v>
          </cell>
          <cell r="Z825">
            <v>0</v>
          </cell>
          <cell r="AA825">
            <v>0</v>
          </cell>
          <cell r="AB825">
            <v>0</v>
          </cell>
          <cell r="AC825">
            <v>0</v>
          </cell>
          <cell r="AD825">
            <v>0</v>
          </cell>
          <cell r="AE825" t="str">
            <v>A través de las alianzas de Caldas, Convenio 953/2013, se alcanzó una matrícula de 254 estudiantes. Información con corte al primer semetre de 2016. Con la alianza agroindustrial de Risaralda, convenio 935/2013, se reportan 891 estudiantes, con corte al p</v>
          </cell>
          <cell r="AF825">
            <v>42490.208333333299</v>
          </cell>
          <cell r="AG825">
            <v>42495.649816203702</v>
          </cell>
          <cell r="AH825" t="str">
            <v>Luis Bernardo Carrillo</v>
          </cell>
          <cell r="AI825" t="str">
            <v>LCarrillo@mineducacion.gov.co</v>
          </cell>
          <cell r="AJ825">
            <v>360</v>
          </cell>
          <cell r="AK825">
            <v>0</v>
          </cell>
          <cell r="AL825">
            <v>0</v>
          </cell>
        </row>
        <row r="826">
          <cell r="A826">
            <v>5004</v>
          </cell>
          <cell r="B826" t="str">
            <v>Todos por un Nuevo País</v>
          </cell>
          <cell r="C826" t="str">
            <v>Estrategias regionales</v>
          </cell>
          <cell r="D826" t="str">
            <v>Eje Cafetero y Antioquia: capital humano innovador en territorios incluyentes</v>
          </cell>
          <cell r="E826" t="str">
            <v>Educación</v>
          </cell>
          <cell r="F826" t="str">
            <v>MINEDUCACION</v>
          </cell>
          <cell r="G826" t="str">
            <v>Región Eje Cafetero y Antioquia - Educación</v>
          </cell>
          <cell r="H826">
            <v>5004</v>
          </cell>
          <cell r="I826" t="str">
            <v>Nuevos cupos en educación técnica y tecnológica - Eje Cafetero</v>
          </cell>
          <cell r="J826" t="str">
            <v>Gestión</v>
          </cell>
          <cell r="K826" t="str">
            <v>Sectorial</v>
          </cell>
          <cell r="L826" t="str">
            <v>SI</v>
          </cell>
          <cell r="M826" t="str">
            <v>SI</v>
          </cell>
          <cell r="N826" t="str">
            <v>NO</v>
          </cell>
          <cell r="O826" t="str">
            <v>SI</v>
          </cell>
          <cell r="P826" t="str">
            <v>Cupos</v>
          </cell>
          <cell r="Q826" t="str">
            <v>Anual</v>
          </cell>
          <cell r="R826" t="str">
            <v>Flujo</v>
          </cell>
          <cell r="S826">
            <v>14623</v>
          </cell>
          <cell r="T826">
            <v>1000</v>
          </cell>
          <cell r="U826">
            <v>3000</v>
          </cell>
          <cell r="V826">
            <v>5000</v>
          </cell>
          <cell r="W826">
            <v>7000</v>
          </cell>
          <cell r="X826">
            <v>7000</v>
          </cell>
          <cell r="Y826">
            <v>0</v>
          </cell>
          <cell r="Z826">
            <v>0</v>
          </cell>
          <cell r="AA826">
            <v>0</v>
          </cell>
          <cell r="AB826">
            <v>0</v>
          </cell>
          <cell r="AC826">
            <v>0</v>
          </cell>
          <cell r="AD826">
            <v>0</v>
          </cell>
          <cell r="AE826" t="str">
            <v xml:space="preserve">Se recibieron propuestas de las IES; Universidad de Caldas y de la Universidad Tecnologica de Pereira, las cuales se encuentran en proceso de ajustes, debido a que han involucrado otros actores como el sector producto y entes gubernamentales (alcaldías y </v>
          </cell>
          <cell r="AF826">
            <v>42490.208333333299</v>
          </cell>
          <cell r="AG826">
            <v>42494.6915736921</v>
          </cell>
          <cell r="AH826" t="str">
            <v>Luis Bernardo Carrillo</v>
          </cell>
          <cell r="AI826" t="str">
            <v>LCarrillo@mineducacion.gov.co</v>
          </cell>
          <cell r="AJ826">
            <v>180</v>
          </cell>
          <cell r="AK826">
            <v>0</v>
          </cell>
          <cell r="AL826">
            <v>0</v>
          </cell>
        </row>
        <row r="827">
          <cell r="A827">
            <v>5005</v>
          </cell>
          <cell r="B827" t="str">
            <v>Todos por un Nuevo País</v>
          </cell>
          <cell r="C827" t="str">
            <v>Estrategias regionales</v>
          </cell>
          <cell r="D827" t="str">
            <v>Eje Cafetero y Antioquia: capital humano innovador en territorios incluyentes</v>
          </cell>
          <cell r="E827" t="str">
            <v>Educación</v>
          </cell>
          <cell r="F827" t="str">
            <v>MINEDUCACION</v>
          </cell>
          <cell r="G827" t="str">
            <v>Región Eje Cafetero y Antioquia - Educación</v>
          </cell>
          <cell r="H827">
            <v>5005</v>
          </cell>
          <cell r="I827" t="str">
            <v>Profesionales graduados de maestría y doctorado en la región - Eje Cafetero</v>
          </cell>
          <cell r="J827" t="str">
            <v>Resultado</v>
          </cell>
          <cell r="K827" t="str">
            <v>Sectorial</v>
          </cell>
          <cell r="L827" t="str">
            <v>SI</v>
          </cell>
          <cell r="M827" t="str">
            <v>SI</v>
          </cell>
          <cell r="N827" t="str">
            <v>NO</v>
          </cell>
          <cell r="O827" t="str">
            <v>SI</v>
          </cell>
          <cell r="P827" t="str">
            <v>Graduados</v>
          </cell>
          <cell r="Q827" t="str">
            <v>Anual</v>
          </cell>
          <cell r="R827" t="str">
            <v>Capacidad</v>
          </cell>
          <cell r="S827">
            <v>2709</v>
          </cell>
          <cell r="T827">
            <v>3227</v>
          </cell>
          <cell r="U827">
            <v>3486</v>
          </cell>
          <cell r="V827">
            <v>3745</v>
          </cell>
          <cell r="W827">
            <v>4004</v>
          </cell>
          <cell r="X827">
            <v>4004</v>
          </cell>
          <cell r="Y827">
            <v>0</v>
          </cell>
          <cell r="Z827">
            <v>0</v>
          </cell>
          <cell r="AA827">
            <v>0</v>
          </cell>
          <cell r="AB827">
            <v>0</v>
          </cell>
          <cell r="AC827">
            <v>0</v>
          </cell>
          <cell r="AD827">
            <v>0</v>
          </cell>
          <cell r="AE827" t="str">
            <v>Durante abril, se lanzó la Convocatoria 2016-II del Programa Becas para la Excelencia Docente, se recibieron en primera instancia 8200 postulados de las entidades territoriales con los que se pretende alcanzar la meta para 2016.</v>
          </cell>
          <cell r="AF827">
            <v>42490.208333333299</v>
          </cell>
          <cell r="AG827">
            <v>42500.4740096065</v>
          </cell>
          <cell r="AH827" t="str">
            <v>Luis Bernardo Carrillo</v>
          </cell>
          <cell r="AI827" t="str">
            <v>LCarrillo@mineducacion.gov.co</v>
          </cell>
          <cell r="AJ827">
            <v>360</v>
          </cell>
          <cell r="AK827">
            <v>0</v>
          </cell>
          <cell r="AL827">
            <v>0</v>
          </cell>
        </row>
        <row r="828">
          <cell r="A828">
            <v>5006</v>
          </cell>
          <cell r="B828" t="str">
            <v>Todos por un Nuevo País</v>
          </cell>
          <cell r="C828" t="str">
            <v>Estrategias regionales</v>
          </cell>
          <cell r="D828" t="str">
            <v>Eje Cafetero y Antioquia: capital humano innovador en territorios incluyentes</v>
          </cell>
          <cell r="E828" t="str">
            <v>Educación</v>
          </cell>
          <cell r="F828" t="str">
            <v>MINEDUCACION</v>
          </cell>
          <cell r="G828" t="str">
            <v>Región Eje Cafetero y Antioquia - Educación</v>
          </cell>
          <cell r="H828">
            <v>5006</v>
          </cell>
          <cell r="I828" t="str">
            <v>Tasa de cobertura bruta en educación media - Eje Cafetero</v>
          </cell>
          <cell r="J828" t="str">
            <v>Resultado</v>
          </cell>
          <cell r="K828" t="str">
            <v>Sectorial</v>
          </cell>
          <cell r="L828" t="str">
            <v>SI</v>
          </cell>
          <cell r="M828" t="str">
            <v>SI</v>
          </cell>
          <cell r="N828" t="str">
            <v>NO</v>
          </cell>
          <cell r="O828" t="str">
            <v>SI</v>
          </cell>
          <cell r="P828" t="str">
            <v>Tasa</v>
          </cell>
          <cell r="Q828" t="str">
            <v>Anual</v>
          </cell>
          <cell r="R828" t="str">
            <v>Capacidad</v>
          </cell>
          <cell r="S828">
            <v>83.82</v>
          </cell>
          <cell r="T828">
            <v>86.71</v>
          </cell>
          <cell r="U828">
            <v>88.15</v>
          </cell>
          <cell r="V828">
            <v>86.6</v>
          </cell>
          <cell r="W828">
            <v>91.04</v>
          </cell>
          <cell r="X828">
            <v>91.04</v>
          </cell>
          <cell r="Y828">
            <v>0</v>
          </cell>
          <cell r="Z828">
            <v>0</v>
          </cell>
          <cell r="AA828">
            <v>0</v>
          </cell>
          <cell r="AB828">
            <v>0</v>
          </cell>
          <cell r="AC828">
            <v>0</v>
          </cell>
          <cell r="AD828">
            <v>0</v>
          </cell>
          <cell r="AE828" t="str">
            <v>Mediante encuentros regionales se fortaleció a los equipos de las secretarías de educación de las ETC del eje cafetero en la implementación de estrategias y acciones de acceso y permanencia escolar, trabajando con ellos orientaciones estrategicas de la pr</v>
          </cell>
          <cell r="AF828">
            <v>42490.208333333299</v>
          </cell>
          <cell r="AG828">
            <v>42495.657481562499</v>
          </cell>
          <cell r="AH828" t="str">
            <v>Hector Julio Flechas</v>
          </cell>
          <cell r="AI828" t="str">
            <v>HFlechas@mineducacion.gov.co</v>
          </cell>
          <cell r="AJ828">
            <v>150</v>
          </cell>
          <cell r="AK828">
            <v>0</v>
          </cell>
          <cell r="AL828">
            <v>0</v>
          </cell>
        </row>
        <row r="829">
          <cell r="A829">
            <v>5007</v>
          </cell>
          <cell r="B829" t="str">
            <v>Todos por un Nuevo País</v>
          </cell>
          <cell r="C829" t="str">
            <v>Estrategias regionales</v>
          </cell>
          <cell r="D829" t="str">
            <v>Eje Cafetero y Antioquia: capital humano innovador en territorios incluyentes</v>
          </cell>
          <cell r="E829" t="str">
            <v>Educación</v>
          </cell>
          <cell r="F829" t="str">
            <v>MINEDUCACION</v>
          </cell>
          <cell r="G829" t="str">
            <v>Región Eje Cafetero y Antioquia - Educación</v>
          </cell>
          <cell r="H829">
            <v>5007</v>
          </cell>
          <cell r="I829" t="str">
            <v>Porcentaje de estudiantes del sector oficial en niveles satisfactorio y avanzado pruebas SABER 5 (matemáticas) - Eje Cafetero</v>
          </cell>
          <cell r="J829" t="str">
            <v>Gestión</v>
          </cell>
          <cell r="K829" t="str">
            <v>Sectorial</v>
          </cell>
          <cell r="L829" t="str">
            <v>SI</v>
          </cell>
          <cell r="M829" t="str">
            <v>SI</v>
          </cell>
          <cell r="N829" t="str">
            <v>NO</v>
          </cell>
          <cell r="O829" t="str">
            <v>SI</v>
          </cell>
          <cell r="P829" t="str">
            <v>Porcentaje</v>
          </cell>
          <cell r="Q829" t="str">
            <v>Anual</v>
          </cell>
          <cell r="R829" t="str">
            <v>Flujo</v>
          </cell>
          <cell r="S829">
            <v>94</v>
          </cell>
          <cell r="T829">
            <v>10.050000000000001</v>
          </cell>
          <cell r="U829">
            <v>10.69</v>
          </cell>
          <cell r="V829">
            <v>11.32</v>
          </cell>
          <cell r="W829">
            <v>12</v>
          </cell>
          <cell r="X829">
            <v>12</v>
          </cell>
          <cell r="Y829">
            <v>0</v>
          </cell>
          <cell r="Z829">
            <v>0</v>
          </cell>
          <cell r="AA829">
            <v>0</v>
          </cell>
          <cell r="AB829">
            <v>0</v>
          </cell>
          <cell r="AC829">
            <v>0</v>
          </cell>
          <cell r="AD829">
            <v>0</v>
          </cell>
          <cell r="AE829" t="str">
            <v>Se esta formalizando el contrato de aplicación de las pruebas SABER 3,5 y 9. Durante el mes de abril los rectores validaron la matrícula de los estudiantes de sus IE, lo que define el número de cuadernillos que se remiten a cada IE.</v>
          </cell>
          <cell r="AF829">
            <v>42490.208333333299</v>
          </cell>
          <cell r="AG829">
            <v>42494.4328998032</v>
          </cell>
          <cell r="AH829" t="str">
            <v>Beatriz Helena Vallejo Reyes</v>
          </cell>
          <cell r="AI829" t="str">
            <v>bvallejo@mineducacion.gov.co</v>
          </cell>
          <cell r="AJ829">
            <v>180</v>
          </cell>
          <cell r="AK829">
            <v>0</v>
          </cell>
          <cell r="AL829">
            <v>0</v>
          </cell>
        </row>
        <row r="830">
          <cell r="A830">
            <v>5008</v>
          </cell>
          <cell r="B830" t="str">
            <v>Todos por un Nuevo País</v>
          </cell>
          <cell r="C830" t="str">
            <v>Estrategias regionales</v>
          </cell>
          <cell r="D830" t="str">
            <v>Eje Cafetero y Antioquia: capital humano innovador en territorios incluyentes</v>
          </cell>
          <cell r="E830" t="str">
            <v>Educación</v>
          </cell>
          <cell r="F830" t="str">
            <v>MINEDUCACION</v>
          </cell>
          <cell r="G830" t="str">
            <v>Región Eje Cafetero y Antioquia - Educación</v>
          </cell>
          <cell r="H830">
            <v>5008</v>
          </cell>
          <cell r="I830" t="str">
            <v>Sedes rurales oficiales intervenidas con mejoramiento o construcción de infraestructura - Eje Cafetero</v>
          </cell>
          <cell r="J830" t="str">
            <v>Producto</v>
          </cell>
          <cell r="K830" t="str">
            <v>Sectorial</v>
          </cell>
          <cell r="L830" t="str">
            <v>SI</v>
          </cell>
          <cell r="M830" t="str">
            <v>SI</v>
          </cell>
          <cell r="N830" t="str">
            <v>NO</v>
          </cell>
          <cell r="O830" t="str">
            <v>SI</v>
          </cell>
          <cell r="P830" t="str">
            <v>Sedes educativas</v>
          </cell>
          <cell r="Q830" t="str">
            <v>Anual</v>
          </cell>
          <cell r="R830" t="str">
            <v>Capacidad</v>
          </cell>
          <cell r="S830">
            <v>0</v>
          </cell>
          <cell r="T830">
            <v>40</v>
          </cell>
          <cell r="U830">
            <v>60</v>
          </cell>
          <cell r="V830">
            <v>80</v>
          </cell>
          <cell r="W830">
            <v>100</v>
          </cell>
          <cell r="X830">
            <v>100</v>
          </cell>
          <cell r="Y830">
            <v>0</v>
          </cell>
          <cell r="Z830">
            <v>0</v>
          </cell>
          <cell r="AA830">
            <v>0</v>
          </cell>
          <cell r="AB830">
            <v>0</v>
          </cell>
          <cell r="AC830">
            <v>0</v>
          </cell>
          <cell r="AD830">
            <v>0</v>
          </cell>
          <cell r="AE830" t="str">
            <v>Durante el mes de abril no se iniciaron intervenciones rurales para la región del eje cafetero. Es claro que en el marco del plan de infraestructura educativo se están definiendo las prioridades de inversión para el cumplimiento de estas metas, las cuales</v>
          </cell>
          <cell r="AF830">
            <v>42490.208333333299</v>
          </cell>
          <cell r="AG830">
            <v>42500.469359838004</v>
          </cell>
          <cell r="AH830" t="str">
            <v>Hector Julio Flechas</v>
          </cell>
          <cell r="AI830" t="str">
            <v>HFlechas@mineducacion.gov.co</v>
          </cell>
          <cell r="AJ830">
            <v>180</v>
          </cell>
          <cell r="AK830">
            <v>0</v>
          </cell>
          <cell r="AL830">
            <v>0</v>
          </cell>
        </row>
        <row r="831">
          <cell r="A831">
            <v>5009</v>
          </cell>
          <cell r="B831" t="str">
            <v>Todos por un Nuevo País</v>
          </cell>
          <cell r="C831" t="str">
            <v>Estrategias regionales</v>
          </cell>
          <cell r="D831" t="str">
            <v>Eje Cafetero y Antioquia: capital humano innovador en territorios incluyentes</v>
          </cell>
          <cell r="E831" t="str">
            <v>Educación</v>
          </cell>
          <cell r="F831" t="str">
            <v>MINEDUCACION</v>
          </cell>
          <cell r="G831" t="str">
            <v>Región Eje Cafetero y Antioquia - Educación</v>
          </cell>
          <cell r="H831">
            <v>5009</v>
          </cell>
          <cell r="I831" t="str">
            <v>Tasa de supervivencia de grado primero a once en zona rural en la región del eje cafetero</v>
          </cell>
          <cell r="J831" t="str">
            <v>Resultado</v>
          </cell>
          <cell r="K831" t="str">
            <v>Sectorial</v>
          </cell>
          <cell r="L831" t="str">
            <v>SI</v>
          </cell>
          <cell r="M831" t="str">
            <v>SI</v>
          </cell>
          <cell r="N831" t="str">
            <v>NO</v>
          </cell>
          <cell r="O831" t="str">
            <v>SI</v>
          </cell>
          <cell r="P831" t="str">
            <v>Tasa</v>
          </cell>
          <cell r="Q831" t="str">
            <v>Anual</v>
          </cell>
          <cell r="R831" t="str">
            <v>Capacidad</v>
          </cell>
          <cell r="S831">
            <v>16.93</v>
          </cell>
          <cell r="T831">
            <v>17.399999999999999</v>
          </cell>
          <cell r="U831">
            <v>17.899999999999999</v>
          </cell>
          <cell r="V831">
            <v>18.399999999999999</v>
          </cell>
          <cell r="W831">
            <v>18.899999999999999</v>
          </cell>
          <cell r="X831">
            <v>18.899999999999999</v>
          </cell>
          <cell r="Y831">
            <v>0</v>
          </cell>
          <cell r="Z831">
            <v>0</v>
          </cell>
          <cell r="AA831">
            <v>0</v>
          </cell>
          <cell r="AB831">
            <v>0</v>
          </cell>
          <cell r="AC831">
            <v>0</v>
          </cell>
          <cell r="AD831">
            <v>0</v>
          </cell>
          <cell r="AE831" t="str">
            <v>Se suscribió convenio de asociación Nº 818 de 2016 con la Fundación Escuela Nueva – Volvamos a la Gente para el desarrollo de formación y capacitación a docentes, directivos docentes y funcionarios de las secretarías de educación en el modelo Escuela Nuev</v>
          </cell>
          <cell r="AF831">
            <v>42490.208333333299</v>
          </cell>
          <cell r="AG831">
            <v>42496.501293205998</v>
          </cell>
          <cell r="AH831" t="str">
            <v>Hector Julio Flechas</v>
          </cell>
          <cell r="AI831" t="str">
            <v>HFlechas@mineducacion.gov.co</v>
          </cell>
          <cell r="AJ831">
            <v>360</v>
          </cell>
          <cell r="AK831">
            <v>0</v>
          </cell>
          <cell r="AL831">
            <v>0</v>
          </cell>
        </row>
        <row r="832">
          <cell r="A832">
            <v>5010</v>
          </cell>
          <cell r="B832" t="str">
            <v>Todos por un Nuevo País</v>
          </cell>
          <cell r="C832" t="str">
            <v>Estrategias regionales</v>
          </cell>
          <cell r="D832" t="str">
            <v>Eje Cafetero y Antioquia: capital humano innovador en territorios incluyentes</v>
          </cell>
          <cell r="E832" t="str">
            <v>Educación</v>
          </cell>
          <cell r="F832" t="str">
            <v>MINEDUCACION</v>
          </cell>
          <cell r="G832" t="str">
            <v>Región Eje Cafetero y Antioquia - Educación</v>
          </cell>
          <cell r="H832">
            <v>5010</v>
          </cell>
          <cell r="I832" t="str">
            <v>Sedes educativas rurales con Modelos Educativos Flexibles - Eje Cafetero</v>
          </cell>
          <cell r="J832" t="str">
            <v>Producto</v>
          </cell>
          <cell r="K832" t="str">
            <v>Sectorial</v>
          </cell>
          <cell r="L832" t="str">
            <v>SI</v>
          </cell>
          <cell r="M832" t="str">
            <v>SI</v>
          </cell>
          <cell r="N832" t="str">
            <v>NO</v>
          </cell>
          <cell r="O832" t="str">
            <v>SI</v>
          </cell>
          <cell r="P832" t="str">
            <v>Sedes educativas</v>
          </cell>
          <cell r="Q832" t="str">
            <v>Anual</v>
          </cell>
          <cell r="R832" t="str">
            <v>Capacidad</v>
          </cell>
          <cell r="S832">
            <v>784</v>
          </cell>
          <cell r="T832">
            <v>796</v>
          </cell>
          <cell r="U832">
            <v>801</v>
          </cell>
          <cell r="V832">
            <v>807</v>
          </cell>
          <cell r="W832">
            <v>812</v>
          </cell>
          <cell r="X832">
            <v>812</v>
          </cell>
          <cell r="Y832">
            <v>0</v>
          </cell>
          <cell r="Z832">
            <v>0</v>
          </cell>
          <cell r="AA832">
            <v>0</v>
          </cell>
          <cell r="AB832">
            <v>0</v>
          </cell>
          <cell r="AC832">
            <v>0</v>
          </cell>
          <cell r="AD832">
            <v>0</v>
          </cell>
          <cell r="AE832" t="str">
            <v>En el mes de abril se suscribió el convenio 818 de 2016 con la Fundación Escuela Nueva - Volvamos a la Gente, para la formación de docentes, directivos docentes y funcionarios de las secretarías de educación certificadas focalizadas.</v>
          </cell>
          <cell r="AF832">
            <v>42490.208333333299</v>
          </cell>
          <cell r="AG832">
            <v>42496.500407638901</v>
          </cell>
          <cell r="AH832" t="str">
            <v>Hector Julio Flechas</v>
          </cell>
          <cell r="AI832" t="str">
            <v>HFlechas@mineducacion.gov.co</v>
          </cell>
          <cell r="AJ832">
            <v>150</v>
          </cell>
          <cell r="AK832">
            <v>0</v>
          </cell>
          <cell r="AL832">
            <v>0</v>
          </cell>
        </row>
        <row r="833">
          <cell r="A833">
            <v>4514</v>
          </cell>
          <cell r="B833" t="str">
            <v>Todos por un Nuevo País</v>
          </cell>
          <cell r="C833" t="str">
            <v>Estrategias regionales</v>
          </cell>
          <cell r="D833" t="str">
            <v>Eje Cafetero y Antioquia: capital humano innovador en territorios incluyentes</v>
          </cell>
          <cell r="E833" t="str">
            <v>Planeación Nacional</v>
          </cell>
          <cell r="F833" t="str">
            <v>DNP</v>
          </cell>
          <cell r="G833" t="str">
            <v>Región Eje Cafetero y Antioquia - Planeación</v>
          </cell>
          <cell r="H833">
            <v>4514</v>
          </cell>
          <cell r="I833" t="str">
            <v>Municipios con bajo desempeño integral - Región Eje Cafetero y Antioquía</v>
          </cell>
          <cell r="J833" t="str">
            <v>Gestión</v>
          </cell>
          <cell r="K833" t="str">
            <v>Sectorial</v>
          </cell>
          <cell r="L833" t="str">
            <v>SI</v>
          </cell>
          <cell r="M833" t="str">
            <v>SI</v>
          </cell>
          <cell r="N833" t="str">
            <v>NO</v>
          </cell>
          <cell r="O833" t="str">
            <v>SI</v>
          </cell>
          <cell r="P833" t="str">
            <v>Municipios</v>
          </cell>
          <cell r="Q833" t="str">
            <v>Anual</v>
          </cell>
          <cell r="R833" t="str">
            <v>Reducción</v>
          </cell>
          <cell r="S833">
            <v>42</v>
          </cell>
          <cell r="T833">
            <v>39</v>
          </cell>
          <cell r="U833">
            <v>36</v>
          </cell>
          <cell r="V833">
            <v>35</v>
          </cell>
          <cell r="W833">
            <v>33</v>
          </cell>
          <cell r="X833">
            <v>33</v>
          </cell>
          <cell r="Y833">
            <v>0</v>
          </cell>
          <cell r="Z833">
            <v>0</v>
          </cell>
          <cell r="AA833">
            <v>0</v>
          </cell>
          <cell r="AB833">
            <v>0</v>
          </cell>
          <cell r="AC833">
            <v>0</v>
          </cell>
          <cell r="AD833">
            <v>0</v>
          </cell>
          <cell r="AE833" t="str">
            <v>Se ajustaron los aplicativos SIEE y SICEP Gestión Web para el reporte de la información que inicia en el mes de mayo. Se emitió la Circular 11-4 de 2016 donde se entregan las Orientaciones, procedimientos e instrumentos para el reporte de la información r</v>
          </cell>
          <cell r="AF833">
            <v>42490.208333333299</v>
          </cell>
          <cell r="AG833">
            <v>42502.436755706003</v>
          </cell>
          <cell r="AH833" t="str">
            <v>Ivan Osejo Villamil</v>
          </cell>
          <cell r="AI833" t="str">
            <v>iosejo@dnp.gov.co</v>
          </cell>
          <cell r="AJ833">
            <v>240</v>
          </cell>
          <cell r="AK833">
            <v>0</v>
          </cell>
          <cell r="AL833">
            <v>0</v>
          </cell>
        </row>
        <row r="834">
          <cell r="A834">
            <v>4521</v>
          </cell>
          <cell r="B834" t="str">
            <v>Todos por un Nuevo País</v>
          </cell>
          <cell r="C834" t="str">
            <v>Estrategias regionales</v>
          </cell>
          <cell r="D834" t="str">
            <v>Eje Cafetero y Antioquia: capital humano innovador en territorios incluyentes</v>
          </cell>
          <cell r="E834" t="str">
            <v>Planeación Nacional</v>
          </cell>
          <cell r="F834" t="str">
            <v>DNP</v>
          </cell>
          <cell r="G834" t="str">
            <v>Región Eje Cafetero y Antioquia - Planeación</v>
          </cell>
          <cell r="H834">
            <v>4521</v>
          </cell>
          <cell r="I834" t="str">
            <v>Indicador de Convergencia Regional ICIR - Región Eje Cafetero y Antioquía</v>
          </cell>
          <cell r="J834" t="str">
            <v>Gestión</v>
          </cell>
          <cell r="K834" t="str">
            <v>Sectorial</v>
          </cell>
          <cell r="L834" t="str">
            <v>SI</v>
          </cell>
          <cell r="M834" t="str">
            <v>NO</v>
          </cell>
          <cell r="N834" t="str">
            <v>NO</v>
          </cell>
          <cell r="O834" t="str">
            <v>SI</v>
          </cell>
          <cell r="P834" t="str">
            <v>Porcentaje</v>
          </cell>
          <cell r="Q834" t="str">
            <v>Anual</v>
          </cell>
          <cell r="R834" t="str">
            <v>Reducción</v>
          </cell>
          <cell r="S834">
            <v>34.9</v>
          </cell>
          <cell r="T834">
            <v>33</v>
          </cell>
          <cell r="U834">
            <v>31.2</v>
          </cell>
          <cell r="V834">
            <v>28.4</v>
          </cell>
          <cell r="W834">
            <v>25.7</v>
          </cell>
          <cell r="X834">
            <v>25.7</v>
          </cell>
          <cell r="Y834">
            <v>0</v>
          </cell>
          <cell r="Z834">
            <v>0</v>
          </cell>
          <cell r="AA834">
            <v>0</v>
          </cell>
          <cell r="AB834">
            <v>0</v>
          </cell>
          <cell r="AC834">
            <v>0</v>
          </cell>
          <cell r="AD834">
            <v>0</v>
          </cell>
          <cell r="AE834" t="str">
            <v>Se hicieron los cálculos preliminares con las variables seleccionadas del listado opcional, en total quedaron 11 variables en 7 sectores.</v>
          </cell>
          <cell r="AF834">
            <v>42490.208333333299</v>
          </cell>
          <cell r="AG834">
            <v>42502.438460682897</v>
          </cell>
          <cell r="AH834" t="str">
            <v>Ivan Osejo Villamil</v>
          </cell>
          <cell r="AI834" t="str">
            <v>iosejo@dnp.gov.co</v>
          </cell>
          <cell r="AJ834">
            <v>365</v>
          </cell>
          <cell r="AK834">
            <v>0</v>
          </cell>
          <cell r="AL834">
            <v>0</v>
          </cell>
        </row>
        <row r="835">
          <cell r="A835">
            <v>5018</v>
          </cell>
          <cell r="B835" t="str">
            <v>Todos por un Nuevo País</v>
          </cell>
          <cell r="C835" t="str">
            <v>Estrategias regionales</v>
          </cell>
          <cell r="D835" t="str">
            <v>Eje Cafetero y Antioquia: capital humano innovador en territorios incluyentes</v>
          </cell>
          <cell r="E835" t="str">
            <v>TIC</v>
          </cell>
          <cell r="F835" t="str">
            <v>MINTIC</v>
          </cell>
          <cell r="G835" t="str">
            <v>Región Eje Cafetero y Antioquia - TIC</v>
          </cell>
          <cell r="H835">
            <v>5018</v>
          </cell>
          <cell r="I835" t="str">
            <v>Aplicaciones educativas creadas - Eje Cafetero</v>
          </cell>
          <cell r="J835" t="str">
            <v>Producto</v>
          </cell>
          <cell r="K835" t="str">
            <v>Sectorial</v>
          </cell>
          <cell r="L835" t="str">
            <v>SI</v>
          </cell>
          <cell r="M835" t="str">
            <v>NO</v>
          </cell>
          <cell r="N835" t="str">
            <v>NO</v>
          </cell>
          <cell r="O835" t="str">
            <v>SI</v>
          </cell>
          <cell r="P835" t="str">
            <v>Pendiente</v>
          </cell>
          <cell r="Q835" t="str">
            <v>Trimestral</v>
          </cell>
          <cell r="R835" t="str">
            <v>Capacidad</v>
          </cell>
          <cell r="S835">
            <v>0</v>
          </cell>
          <cell r="T835">
            <v>0</v>
          </cell>
          <cell r="U835">
            <v>0</v>
          </cell>
          <cell r="V835">
            <v>0</v>
          </cell>
          <cell r="W835">
            <v>0</v>
          </cell>
          <cell r="X835">
            <v>72</v>
          </cell>
          <cell r="Y835">
            <v>0</v>
          </cell>
          <cell r="Z835">
            <v>0</v>
          </cell>
          <cell r="AA835">
            <v>0</v>
          </cell>
          <cell r="AB835">
            <v>0</v>
          </cell>
          <cell r="AC835">
            <v>0</v>
          </cell>
          <cell r="AD835">
            <v>0</v>
          </cell>
          <cell r="AE835">
            <v>0</v>
          </cell>
          <cell r="AF835">
            <v>0</v>
          </cell>
          <cell r="AG835">
            <v>0</v>
          </cell>
          <cell r="AH835" t="str">
            <v>Marianella Bernal Parada</v>
          </cell>
          <cell r="AI835" t="str">
            <v>aochoa@mintic.gov.co</v>
          </cell>
          <cell r="AJ835">
            <v>0</v>
          </cell>
          <cell r="AK835">
            <v>0</v>
          </cell>
          <cell r="AL835">
            <v>0</v>
          </cell>
        </row>
        <row r="836">
          <cell r="A836">
            <v>5019</v>
          </cell>
          <cell r="B836" t="str">
            <v>Todos por un Nuevo País</v>
          </cell>
          <cell r="C836" t="str">
            <v>Estrategias regionales</v>
          </cell>
          <cell r="D836" t="str">
            <v>Eje Cafetero y Antioquia: capital humano innovador en territorios incluyentes</v>
          </cell>
          <cell r="E836" t="str">
            <v>TIC</v>
          </cell>
          <cell r="F836" t="str">
            <v>MINTIC</v>
          </cell>
          <cell r="G836" t="str">
            <v>Región Eje Cafetero y Antioquia - TIC</v>
          </cell>
          <cell r="H836">
            <v>5019</v>
          </cell>
          <cell r="I836" t="str">
            <v>Número de Terminales comprados/subsidiados para escuelas, estudiantes o docentes - Eje Cafetero</v>
          </cell>
          <cell r="J836" t="str">
            <v>Producto</v>
          </cell>
          <cell r="K836" t="str">
            <v>Sectorial</v>
          </cell>
          <cell r="L836" t="str">
            <v>SI</v>
          </cell>
          <cell r="M836" t="str">
            <v>SI</v>
          </cell>
          <cell r="N836" t="str">
            <v>NO</v>
          </cell>
          <cell r="O836" t="str">
            <v>SI</v>
          </cell>
          <cell r="P836" t="str">
            <v>Pendiente</v>
          </cell>
          <cell r="Q836" t="str">
            <v>Trimestral</v>
          </cell>
          <cell r="R836" t="str">
            <v>Capacidad</v>
          </cell>
          <cell r="S836">
            <v>0</v>
          </cell>
          <cell r="T836">
            <v>0</v>
          </cell>
          <cell r="U836">
            <v>0</v>
          </cell>
          <cell r="V836">
            <v>0</v>
          </cell>
          <cell r="W836">
            <v>0</v>
          </cell>
          <cell r="X836">
            <v>424241</v>
          </cell>
          <cell r="Y836">
            <v>0</v>
          </cell>
          <cell r="Z836">
            <v>0</v>
          </cell>
          <cell r="AA836">
            <v>0</v>
          </cell>
          <cell r="AB836">
            <v>0</v>
          </cell>
          <cell r="AC836">
            <v>0</v>
          </cell>
          <cell r="AD836">
            <v>0</v>
          </cell>
          <cell r="AE836">
            <v>0</v>
          </cell>
          <cell r="AF836">
            <v>0</v>
          </cell>
          <cell r="AG836">
            <v>0</v>
          </cell>
          <cell r="AH836" t="str">
            <v>Marianella Bernal Parada</v>
          </cell>
          <cell r="AI836" t="str">
            <v>aochoa@mintic.gov.co</v>
          </cell>
          <cell r="AJ836">
            <v>0</v>
          </cell>
          <cell r="AK836">
            <v>0</v>
          </cell>
          <cell r="AL836">
            <v>0</v>
          </cell>
        </row>
        <row r="837">
          <cell r="A837">
            <v>5111</v>
          </cell>
          <cell r="B837" t="str">
            <v>Todos por un Nuevo País</v>
          </cell>
          <cell r="C837" t="str">
            <v>Estrategias regionales</v>
          </cell>
          <cell r="D837" t="str">
            <v>Eje Cafetero y Antioquia: capital humano innovador en territorios incluyentes</v>
          </cell>
          <cell r="E837" t="str">
            <v>Trabajo</v>
          </cell>
          <cell r="F837" t="str">
            <v>SENA</v>
          </cell>
          <cell r="G837" t="str">
            <v>Región Eje Cafetero y Antioquia - Trabajo</v>
          </cell>
          <cell r="H837">
            <v>5111</v>
          </cell>
          <cell r="I837" t="str">
            <v>Cupos en formación complementaria del SENA para la región Eje Cafetero y Antioquia</v>
          </cell>
          <cell r="J837" t="str">
            <v>Gestión</v>
          </cell>
          <cell r="K837" t="str">
            <v>Sectorial</v>
          </cell>
          <cell r="L837" t="str">
            <v>SI</v>
          </cell>
          <cell r="M837" t="str">
            <v>NO</v>
          </cell>
          <cell r="N837" t="str">
            <v>NO</v>
          </cell>
          <cell r="O837" t="str">
            <v>SI</v>
          </cell>
          <cell r="P837" t="str">
            <v>Cupos</v>
          </cell>
          <cell r="Q837" t="str">
            <v>Mensual</v>
          </cell>
          <cell r="R837" t="str">
            <v>Flujo</v>
          </cell>
          <cell r="S837">
            <v>1489624</v>
          </cell>
          <cell r="T837">
            <v>1447391</v>
          </cell>
          <cell r="U837">
            <v>1398261</v>
          </cell>
          <cell r="V837">
            <v>1349131</v>
          </cell>
          <cell r="W837">
            <v>1300000</v>
          </cell>
          <cell r="X837">
            <v>1300000</v>
          </cell>
          <cell r="Y837">
            <v>394601</v>
          </cell>
          <cell r="Z837">
            <v>28.22</v>
          </cell>
          <cell r="AA837">
            <v>1397447</v>
          </cell>
          <cell r="AB837">
            <v>100</v>
          </cell>
          <cell r="AC837">
            <v>42490.208333333299</v>
          </cell>
          <cell r="AD837">
            <v>42496.511224502297</v>
          </cell>
          <cell r="AE837" t="str">
            <v>Los resultados presentan un crecimiento del 26% con respecto al mismo periodo de 2015, lo cual es muy positivo. La tendencia para este año es buena ya que presenta un crecimiento de marzo a abril de 2016 del 60%. En cuanto al cumplimiento de la meta se en</v>
          </cell>
          <cell r="AF837">
            <v>42490.208333333299</v>
          </cell>
          <cell r="AG837">
            <v>42496.511224155103</v>
          </cell>
          <cell r="AH837" t="str">
            <v>Pedro José Murcia</v>
          </cell>
          <cell r="AI837" t="str">
            <v>pmurcia@sena.edu.co</v>
          </cell>
          <cell r="AJ837">
            <v>0</v>
          </cell>
          <cell r="AK837">
            <v>42520.208333333299</v>
          </cell>
          <cell r="AL837">
            <v>-13</v>
          </cell>
        </row>
        <row r="838">
          <cell r="A838">
            <v>5112</v>
          </cell>
          <cell r="B838" t="str">
            <v>Todos por un Nuevo País</v>
          </cell>
          <cell r="C838" t="str">
            <v>Estrategias regionales</v>
          </cell>
          <cell r="D838" t="str">
            <v>Eje Cafetero y Antioquia: capital humano innovador en territorios incluyentes</v>
          </cell>
          <cell r="E838" t="str">
            <v>Trabajo</v>
          </cell>
          <cell r="F838" t="str">
            <v>SENA</v>
          </cell>
          <cell r="G838" t="str">
            <v>Región Eje Cafetero y Antioquia - Trabajo</v>
          </cell>
          <cell r="H838">
            <v>5112</v>
          </cell>
          <cell r="I838" t="str">
            <v>Cupos en formación titulada del SENA para la región Eje Cafetero y Antioquia</v>
          </cell>
          <cell r="J838" t="str">
            <v>Gestión</v>
          </cell>
          <cell r="K838" t="str">
            <v>Sectorial</v>
          </cell>
          <cell r="L838" t="str">
            <v>SI</v>
          </cell>
          <cell r="M838" t="str">
            <v>NO</v>
          </cell>
          <cell r="N838" t="str">
            <v>NO</v>
          </cell>
          <cell r="O838" t="str">
            <v>SI</v>
          </cell>
          <cell r="P838" t="str">
            <v>Cupos</v>
          </cell>
          <cell r="Q838" t="str">
            <v>Mensual</v>
          </cell>
          <cell r="R838" t="str">
            <v>Flujo</v>
          </cell>
          <cell r="S838">
            <v>264033</v>
          </cell>
          <cell r="T838">
            <v>251372</v>
          </cell>
          <cell r="U838">
            <v>250915</v>
          </cell>
          <cell r="V838">
            <v>250458</v>
          </cell>
          <cell r="W838">
            <v>250000</v>
          </cell>
          <cell r="X838">
            <v>250000</v>
          </cell>
          <cell r="Y838">
            <v>195514</v>
          </cell>
          <cell r="Z838">
            <v>77.92</v>
          </cell>
          <cell r="AA838">
            <v>252214</v>
          </cell>
          <cell r="AB838">
            <v>100</v>
          </cell>
          <cell r="AC838">
            <v>42490.208333333299</v>
          </cell>
          <cell r="AD838">
            <v>42496.679293368099</v>
          </cell>
          <cell r="AE838" t="str">
            <v>Los resultados presentan un crecimiento del 7% con respecto al mismo periodo de 2015, lo cual es bueno. La tendencia para este año es buena ya que presenta un crecimiento de marzo a abril de 2016 del 15%, que está representado fundamentalmente con la matr</v>
          </cell>
          <cell r="AF838">
            <v>42490.208333333299</v>
          </cell>
          <cell r="AG838">
            <v>42496.679293205998</v>
          </cell>
          <cell r="AH838" t="str">
            <v>Pedro José Murcia</v>
          </cell>
          <cell r="AI838" t="str">
            <v>pmurcia@sena.edu.co</v>
          </cell>
          <cell r="AJ838">
            <v>0</v>
          </cell>
          <cell r="AK838">
            <v>42520.208333333299</v>
          </cell>
          <cell r="AL838">
            <v>-13</v>
          </cell>
        </row>
        <row r="839">
          <cell r="A839">
            <v>5181</v>
          </cell>
          <cell r="B839" t="str">
            <v>Todos por un Nuevo País</v>
          </cell>
          <cell r="C839" t="str">
            <v>Estrategias regionales</v>
          </cell>
          <cell r="D839" t="str">
            <v>Eje Cafetero y Antioquia: capital humano innovador en territorios incluyentes</v>
          </cell>
          <cell r="E839" t="str">
            <v>Transporte</v>
          </cell>
          <cell r="F839" t="str">
            <v>AEROCIVIL</v>
          </cell>
          <cell r="G839" t="str">
            <v>Región Eje Cafetero y Antioquia - Transporte</v>
          </cell>
          <cell r="H839">
            <v>5181</v>
          </cell>
          <cell r="I839" t="str">
            <v>Aeropuertos para la prosperidad intervenidos en la Región Eje Cafetero</v>
          </cell>
          <cell r="J839" t="str">
            <v>Producto</v>
          </cell>
          <cell r="K839" t="str">
            <v>Sectorial</v>
          </cell>
          <cell r="L839" t="str">
            <v>SI</v>
          </cell>
          <cell r="M839" t="str">
            <v>NO</v>
          </cell>
          <cell r="N839" t="str">
            <v>NO</v>
          </cell>
          <cell r="O839" t="str">
            <v>NO</v>
          </cell>
          <cell r="P839" t="str">
            <v>Número</v>
          </cell>
          <cell r="Q839" t="str">
            <v>Trimestral</v>
          </cell>
          <cell r="R839" t="str">
            <v>Acumulado</v>
          </cell>
          <cell r="S839">
            <v>6</v>
          </cell>
          <cell r="T839">
            <v>0</v>
          </cell>
          <cell r="U839">
            <v>0</v>
          </cell>
          <cell r="V839">
            <v>4</v>
          </cell>
          <cell r="W839">
            <v>0</v>
          </cell>
          <cell r="X839">
            <v>4</v>
          </cell>
          <cell r="Y839">
            <v>0</v>
          </cell>
          <cell r="Z839">
            <v>0</v>
          </cell>
          <cell r="AA839">
            <v>0</v>
          </cell>
          <cell r="AB839">
            <v>0</v>
          </cell>
          <cell r="AC839">
            <v>0</v>
          </cell>
          <cell r="AD839">
            <v>0</v>
          </cell>
          <cell r="AE839">
            <v>0</v>
          </cell>
          <cell r="AF839">
            <v>0</v>
          </cell>
          <cell r="AG839">
            <v>0</v>
          </cell>
          <cell r="AH839" t="str">
            <v>Jairo Suárez</v>
          </cell>
          <cell r="AI839" t="str">
            <v>jairo.suarez@aerocivil.gov.co</v>
          </cell>
          <cell r="AJ839">
            <v>0</v>
          </cell>
          <cell r="AK839">
            <v>0</v>
          </cell>
          <cell r="AL839">
            <v>0</v>
          </cell>
        </row>
        <row r="840">
          <cell r="A840">
            <v>5186</v>
          </cell>
          <cell r="B840" t="str">
            <v>Todos por un Nuevo País</v>
          </cell>
          <cell r="C840" t="str">
            <v>Estrategias regionales</v>
          </cell>
          <cell r="D840" t="str">
            <v>Eje Cafetero y Antioquia: capital humano innovador en territorios incluyentes</v>
          </cell>
          <cell r="E840" t="str">
            <v>Transporte</v>
          </cell>
          <cell r="F840" t="str">
            <v>MINTRANSPORTE</v>
          </cell>
          <cell r="G840" t="str">
            <v>Región Eje Cafetero y Antioquia - Transporte</v>
          </cell>
          <cell r="H840">
            <v>5186</v>
          </cell>
          <cell r="I840" t="str">
            <v>Porcentaje de red vial nacional primaria en buen estado en la Región Eje Cafetero</v>
          </cell>
          <cell r="J840" t="str">
            <v>Producto</v>
          </cell>
          <cell r="K840" t="str">
            <v>Sectorial</v>
          </cell>
          <cell r="L840" t="str">
            <v>SI</v>
          </cell>
          <cell r="M840" t="str">
            <v>SI</v>
          </cell>
          <cell r="N840" t="str">
            <v>NO</v>
          </cell>
          <cell r="O840" t="str">
            <v>SI</v>
          </cell>
          <cell r="P840" t="str">
            <v>Porcentaje</v>
          </cell>
          <cell r="Q840" t="str">
            <v>Trimestral</v>
          </cell>
          <cell r="R840" t="str">
            <v>Capacidad</v>
          </cell>
          <cell r="S840">
            <v>58</v>
          </cell>
          <cell r="T840">
            <v>60</v>
          </cell>
          <cell r="U840">
            <v>63</v>
          </cell>
          <cell r="V840">
            <v>65</v>
          </cell>
          <cell r="W840">
            <v>70</v>
          </cell>
          <cell r="X840">
            <v>70</v>
          </cell>
          <cell r="Y840">
            <v>59.77</v>
          </cell>
          <cell r="Z840">
            <v>35.4</v>
          </cell>
          <cell r="AA840">
            <v>59.77</v>
          </cell>
          <cell r="AB840">
            <v>14.75</v>
          </cell>
          <cell r="AC840">
            <v>42460.208333333299</v>
          </cell>
          <cell r="AD840">
            <v>42496.624450613403</v>
          </cell>
          <cell r="AE840" t="str">
            <v xml:space="preserve">59,77% de la Red Vial primaria en la Región Eje Cafetero se encuentra en Buen estado. </v>
          </cell>
          <cell r="AF840">
            <v>42460.208333333299</v>
          </cell>
          <cell r="AG840">
            <v>42496.624450463001</v>
          </cell>
          <cell r="AH840" t="str">
            <v>Carlos Alberto Sarabia Mancini</v>
          </cell>
          <cell r="AI840" t="str">
            <v>csarabia@mintransporte.gov.co</v>
          </cell>
          <cell r="AJ840">
            <v>30</v>
          </cell>
          <cell r="AK840">
            <v>42551.208333333299</v>
          </cell>
          <cell r="AL840">
            <v>-73</v>
          </cell>
        </row>
        <row r="841">
          <cell r="A841">
            <v>5190</v>
          </cell>
          <cell r="B841" t="str">
            <v>Todos por un Nuevo País</v>
          </cell>
          <cell r="C841" t="str">
            <v>Estrategias regionales</v>
          </cell>
          <cell r="D841" t="str">
            <v>Eje Cafetero y Antioquia: capital humano innovador en territorios incluyentes</v>
          </cell>
          <cell r="E841" t="str">
            <v>Transporte</v>
          </cell>
          <cell r="F841" t="str">
            <v>MINTRANSPORTE</v>
          </cell>
          <cell r="G841" t="str">
            <v>Región Eje Cafetero y Antioquia - Transporte</v>
          </cell>
          <cell r="H841">
            <v>5190</v>
          </cell>
          <cell r="I841" t="str">
            <v>Porcentaje de viajes realizados asociados a movilidad activa cuantificada en la Región Eje Cafetero</v>
          </cell>
          <cell r="J841" t="str">
            <v>Resultado</v>
          </cell>
          <cell r="K841" t="str">
            <v>Sectorial</v>
          </cell>
          <cell r="L841" t="str">
            <v>SI</v>
          </cell>
          <cell r="M841" t="str">
            <v>SI</v>
          </cell>
          <cell r="N841" t="str">
            <v>NO</v>
          </cell>
          <cell r="O841" t="str">
            <v>SI</v>
          </cell>
          <cell r="P841" t="str">
            <v>Porcentaje</v>
          </cell>
          <cell r="Q841" t="str">
            <v>Trimestral</v>
          </cell>
          <cell r="R841" t="str">
            <v>Capacidad</v>
          </cell>
          <cell r="S841">
            <v>29</v>
          </cell>
          <cell r="T841">
            <v>29</v>
          </cell>
          <cell r="U841">
            <v>32</v>
          </cell>
          <cell r="V841">
            <v>36</v>
          </cell>
          <cell r="W841">
            <v>40</v>
          </cell>
          <cell r="X841">
            <v>40</v>
          </cell>
          <cell r="Y841">
            <v>0</v>
          </cell>
          <cell r="Z841">
            <v>0</v>
          </cell>
          <cell r="AA841">
            <v>0</v>
          </cell>
          <cell r="AB841">
            <v>0</v>
          </cell>
          <cell r="AC841">
            <v>0</v>
          </cell>
          <cell r="AD841">
            <v>0</v>
          </cell>
          <cell r="AE841" t="str">
            <v>El porcentaje de viaje para el mes de Enero se establecio en el 30% con una movilización cercana a los 238.000 pasajeros/dia</v>
          </cell>
          <cell r="AF841">
            <v>42400.208333333299</v>
          </cell>
          <cell r="AG841">
            <v>42495.615922800898</v>
          </cell>
          <cell r="AH841" t="str">
            <v>Walid David Jalil Nasser</v>
          </cell>
          <cell r="AI841" t="str">
            <v>wdavid@mintransporte.gov.co</v>
          </cell>
          <cell r="AJ841">
            <v>30</v>
          </cell>
          <cell r="AK841">
            <v>0</v>
          </cell>
          <cell r="AL841">
            <v>0</v>
          </cell>
        </row>
        <row r="842">
          <cell r="A842">
            <v>5193</v>
          </cell>
          <cell r="B842" t="str">
            <v>Todos por un Nuevo País</v>
          </cell>
          <cell r="C842" t="str">
            <v>Estrategias regionales</v>
          </cell>
          <cell r="D842" t="str">
            <v>Eje Cafetero y Antioquia: capital humano innovador en territorios incluyentes</v>
          </cell>
          <cell r="E842" t="str">
            <v>Transporte</v>
          </cell>
          <cell r="F842" t="str">
            <v>MINTRANSPORTE</v>
          </cell>
          <cell r="G842" t="str">
            <v>Región Eje Cafetero y Antioquia - Transporte</v>
          </cell>
          <cell r="H842">
            <v>5193</v>
          </cell>
          <cell r="I842" t="str">
            <v>Espacios de Infraestructura dedicada a la intermodalidad en la Región Eje cafetero y Antioquia</v>
          </cell>
          <cell r="J842" t="str">
            <v>Producto</v>
          </cell>
          <cell r="K842" t="str">
            <v>Sectorial</v>
          </cell>
          <cell r="L842" t="str">
            <v>SI</v>
          </cell>
          <cell r="M842" t="str">
            <v>SI</v>
          </cell>
          <cell r="N842" t="str">
            <v>NO</v>
          </cell>
          <cell r="O842" t="str">
            <v>SI</v>
          </cell>
          <cell r="P842" t="str">
            <v>Número</v>
          </cell>
          <cell r="Q842" t="str">
            <v>Trimestral</v>
          </cell>
          <cell r="R842" t="str">
            <v>Capacidad</v>
          </cell>
          <cell r="S842">
            <v>4</v>
          </cell>
          <cell r="T842">
            <v>4</v>
          </cell>
          <cell r="U842">
            <v>5</v>
          </cell>
          <cell r="V842">
            <v>5</v>
          </cell>
          <cell r="W842">
            <v>5</v>
          </cell>
          <cell r="X842">
            <v>5</v>
          </cell>
          <cell r="Y842">
            <v>0</v>
          </cell>
          <cell r="Z842">
            <v>0</v>
          </cell>
          <cell r="AA842">
            <v>0</v>
          </cell>
          <cell r="AB842">
            <v>0</v>
          </cell>
          <cell r="AC842">
            <v>0</v>
          </cell>
          <cell r="AD842">
            <v>0</v>
          </cell>
          <cell r="AE842" t="str">
            <v xml:space="preserve">La meta fue cumplida y superada en una unidad el año anterior. se tenía una meta de 4 espacios para esta región, se cumplió la meta con 5. </v>
          </cell>
          <cell r="AF842">
            <v>42400.208333333299</v>
          </cell>
          <cell r="AG842">
            <v>42411.439367592597</v>
          </cell>
          <cell r="AH842" t="str">
            <v>Walid David Jalil Nasser</v>
          </cell>
          <cell r="AI842" t="str">
            <v>wdavid@mintransporte.gov.co</v>
          </cell>
          <cell r="AJ842">
            <v>30</v>
          </cell>
          <cell r="AK842">
            <v>0</v>
          </cell>
          <cell r="AL842">
            <v>0</v>
          </cell>
        </row>
        <row r="843">
          <cell r="A843">
            <v>5247</v>
          </cell>
          <cell r="B843" t="str">
            <v>Todos por un Nuevo País</v>
          </cell>
          <cell r="C843" t="str">
            <v>Estrategias regionales</v>
          </cell>
          <cell r="D843" t="str">
            <v>Eje Cafetero y Antioquia: capital humano innovador en territorios incluyentes</v>
          </cell>
          <cell r="E843" t="str">
            <v>Vivienda</v>
          </cell>
          <cell r="F843" t="str">
            <v>MinVivienda</v>
          </cell>
          <cell r="G843" t="str">
            <v>Región Eje Cafetero y Antioquia - Vivienda</v>
          </cell>
          <cell r="H843">
            <v>5247</v>
          </cell>
          <cell r="I843" t="str">
            <v>Porcentaje de aguas residuales urbanas tratadas - Eje Cafetero Antioquia</v>
          </cell>
          <cell r="J843" t="str">
            <v>Producto</v>
          </cell>
          <cell r="K843" t="str">
            <v>Sectorial</v>
          </cell>
          <cell r="L843" t="str">
            <v>SI</v>
          </cell>
          <cell r="M843" t="str">
            <v>NO</v>
          </cell>
          <cell r="N843" t="str">
            <v>NO</v>
          </cell>
          <cell r="O843" t="str">
            <v>SI</v>
          </cell>
          <cell r="P843" t="str">
            <v>Porcentaje</v>
          </cell>
          <cell r="Q843" t="str">
            <v>Anual</v>
          </cell>
          <cell r="R843" t="str">
            <v>Capacidad</v>
          </cell>
          <cell r="S843">
            <v>20</v>
          </cell>
          <cell r="T843">
            <v>20</v>
          </cell>
          <cell r="U843">
            <v>30</v>
          </cell>
          <cell r="V843">
            <v>46</v>
          </cell>
          <cell r="W843">
            <v>46</v>
          </cell>
          <cell r="X843">
            <v>46</v>
          </cell>
          <cell r="Y843">
            <v>0</v>
          </cell>
          <cell r="Z843">
            <v>0</v>
          </cell>
          <cell r="AA843">
            <v>0</v>
          </cell>
          <cell r="AB843">
            <v>0</v>
          </cell>
          <cell r="AC843">
            <v>0</v>
          </cell>
          <cell r="AD843">
            <v>0</v>
          </cell>
          <cell r="AE843">
            <v>0</v>
          </cell>
          <cell r="AF843">
            <v>0</v>
          </cell>
          <cell r="AG843">
            <v>0</v>
          </cell>
          <cell r="AH843" t="str">
            <v>Javier Orlando Moreno Mendez</v>
          </cell>
          <cell r="AI843" t="str">
            <v>jmoreno@minvivienda.gov.co</v>
          </cell>
          <cell r="AJ843">
            <v>360</v>
          </cell>
          <cell r="AK843">
            <v>0</v>
          </cell>
          <cell r="AL843">
            <v>0</v>
          </cell>
        </row>
        <row r="844">
          <cell r="A844">
            <v>5029</v>
          </cell>
          <cell r="B844" t="str">
            <v>Todos por un Nuevo País</v>
          </cell>
          <cell r="C844" t="str">
            <v>Estrategias regionales</v>
          </cell>
          <cell r="D844" t="str">
            <v>Conectividad para la integración y el desarrollo productivo sostenible de la región Centro-Oriente y Bogotá D.C.</v>
          </cell>
          <cell r="E844" t="str">
            <v>Agropecuario</v>
          </cell>
          <cell r="F844" t="str">
            <v>MINAGRICULTURA</v>
          </cell>
          <cell r="G844" t="str">
            <v>Región Centro Oriente - Agricultura</v>
          </cell>
          <cell r="H844">
            <v>5029</v>
          </cell>
          <cell r="I844" t="str">
            <v>Personas vinculados a programas de asociatividad y desarrollo empresarial rural - Centro Oriente</v>
          </cell>
          <cell r="J844" t="str">
            <v>Producto</v>
          </cell>
          <cell r="K844" t="str">
            <v>Sectorial</v>
          </cell>
          <cell r="L844" t="str">
            <v>SI</v>
          </cell>
          <cell r="M844" t="str">
            <v>SI</v>
          </cell>
          <cell r="N844" t="str">
            <v>NO</v>
          </cell>
          <cell r="O844" t="str">
            <v>SI</v>
          </cell>
          <cell r="P844" t="str">
            <v>Personas</v>
          </cell>
          <cell r="Q844" t="str">
            <v>Trimestral</v>
          </cell>
          <cell r="R844" t="str">
            <v>Acumulado</v>
          </cell>
          <cell r="S844">
            <v>7595</v>
          </cell>
          <cell r="T844">
            <v>1800</v>
          </cell>
          <cell r="U844">
            <v>2500</v>
          </cell>
          <cell r="V844">
            <v>2500</v>
          </cell>
          <cell r="W844">
            <v>1987</v>
          </cell>
          <cell r="X844">
            <v>8787</v>
          </cell>
          <cell r="Y844">
            <v>0</v>
          </cell>
          <cell r="Z844">
            <v>0</v>
          </cell>
          <cell r="AA844">
            <v>4490</v>
          </cell>
          <cell r="AB844">
            <v>51.1</v>
          </cell>
          <cell r="AC844">
            <v>42460.208333333299</v>
          </cell>
          <cell r="AD844">
            <v>42468.615439004599</v>
          </cell>
          <cell r="AE844" t="str">
            <v>En el mes de Abril, se culminaron los ajustes a los términos de referencia de la nueva convocatoria a abrirse en el mes de Mayo de 2016. Para esta Región se tiene programado intervenir en el departamento de Norte de Santander, en el territorio del Catatum</v>
          </cell>
          <cell r="AF844">
            <v>42490.208333333299</v>
          </cell>
          <cell r="AG844">
            <v>42501.425962928202</v>
          </cell>
          <cell r="AH844" t="str">
            <v>Fernando Puerto Chávez</v>
          </cell>
          <cell r="AI844" t="str">
            <v>fernando.puerto@minagricultura.gov.co</v>
          </cell>
          <cell r="AJ844">
            <v>15</v>
          </cell>
          <cell r="AK844">
            <v>42551.208333333299</v>
          </cell>
          <cell r="AL844">
            <v>-58</v>
          </cell>
        </row>
        <row r="845">
          <cell r="A845">
            <v>5030</v>
          </cell>
          <cell r="B845" t="str">
            <v>Todos por un Nuevo País</v>
          </cell>
          <cell r="C845" t="str">
            <v>Estrategias regionales</v>
          </cell>
          <cell r="D845" t="str">
            <v>Conectividad para la integración y el desarrollo productivo sostenible de la región Centro-Oriente y Bogotá D.C.</v>
          </cell>
          <cell r="E845" t="str">
            <v>Agropecuario</v>
          </cell>
          <cell r="F845" t="str">
            <v>MINAGRICULTURA</v>
          </cell>
          <cell r="G845" t="str">
            <v>Región Centro Oriente - Agricultura</v>
          </cell>
          <cell r="H845">
            <v>5030</v>
          </cell>
          <cell r="I845" t="str">
            <v>Hectáreas estratégicas para el desarrollo de sistemas productivos zonificadas a escala 1:25.000  - Centro Oriente</v>
          </cell>
          <cell r="J845" t="str">
            <v>Producto</v>
          </cell>
          <cell r="K845" t="str">
            <v>Sectorial</v>
          </cell>
          <cell r="L845" t="str">
            <v>SI</v>
          </cell>
          <cell r="M845" t="str">
            <v>SI</v>
          </cell>
          <cell r="N845" t="str">
            <v>NO</v>
          </cell>
          <cell r="O845" t="str">
            <v>SI</v>
          </cell>
          <cell r="P845" t="str">
            <v>Hectáreas</v>
          </cell>
          <cell r="Q845" t="str">
            <v>Anual</v>
          </cell>
          <cell r="R845" t="str">
            <v>Acumulado</v>
          </cell>
          <cell r="S845">
            <v>0</v>
          </cell>
          <cell r="T845">
            <v>0</v>
          </cell>
          <cell r="U845">
            <v>22370</v>
          </cell>
          <cell r="V845">
            <v>128574</v>
          </cell>
          <cell r="W845">
            <v>0</v>
          </cell>
          <cell r="X845">
            <v>150944</v>
          </cell>
          <cell r="Y845">
            <v>0</v>
          </cell>
          <cell r="Z845">
            <v>0</v>
          </cell>
          <cell r="AA845">
            <v>0</v>
          </cell>
          <cell r="AB845">
            <v>0</v>
          </cell>
          <cell r="AC845">
            <v>0</v>
          </cell>
          <cell r="AD845">
            <v>0</v>
          </cell>
          <cell r="AE845" t="str">
            <v>Los estudios de evaluación de tierras para obtención del producto "Hectáreas estratégicas para el desarrollo de sistemas productivos zonificadas a escala 1:25.000" en el cuatrenio tienen la siguiente priorización de acuerdo con la disponibilidad de la inf</v>
          </cell>
          <cell r="AF845">
            <v>42490.208333333299</v>
          </cell>
          <cell r="AG845">
            <v>42501.4473756597</v>
          </cell>
          <cell r="AH845" t="str">
            <v>Daniel Aguilar</v>
          </cell>
          <cell r="AI845" t="str">
            <v>emiro.diaz@upra.gov.co</v>
          </cell>
          <cell r="AJ845">
            <v>30</v>
          </cell>
          <cell r="AK845">
            <v>0</v>
          </cell>
          <cell r="AL845">
            <v>0</v>
          </cell>
        </row>
        <row r="846">
          <cell r="A846">
            <v>5031</v>
          </cell>
          <cell r="B846" t="str">
            <v>Todos por un Nuevo País</v>
          </cell>
          <cell r="C846" t="str">
            <v>Estrategias regionales</v>
          </cell>
          <cell r="D846" t="str">
            <v>Conectividad para la integración y el desarrollo productivo sostenible de la región Centro-Oriente y Bogotá D.C.</v>
          </cell>
          <cell r="E846" t="str">
            <v>Agropecuario</v>
          </cell>
          <cell r="F846" t="str">
            <v>MINAGRICULTURA</v>
          </cell>
          <cell r="G846" t="str">
            <v>Región Centro Oriente - Agricultura</v>
          </cell>
          <cell r="H846">
            <v>5031</v>
          </cell>
          <cell r="I846" t="str">
            <v>Hectáreas adecuadas con manejo eficiente del recurso hídrico para fines agropecuarios - Centro Oriente</v>
          </cell>
          <cell r="J846" t="str">
            <v>Producto</v>
          </cell>
          <cell r="K846" t="str">
            <v>Sectorial</v>
          </cell>
          <cell r="L846" t="str">
            <v>SI</v>
          </cell>
          <cell r="M846" t="str">
            <v>SI</v>
          </cell>
          <cell r="N846" t="str">
            <v>NO</v>
          </cell>
          <cell r="O846" t="str">
            <v>SI</v>
          </cell>
          <cell r="P846" t="str">
            <v>Hectáreas</v>
          </cell>
          <cell r="Q846" t="str">
            <v>Semestral</v>
          </cell>
          <cell r="R846" t="str">
            <v>Acumulado</v>
          </cell>
          <cell r="S846">
            <v>0</v>
          </cell>
          <cell r="T846">
            <v>2610</v>
          </cell>
          <cell r="U846">
            <v>5100</v>
          </cell>
          <cell r="V846">
            <v>6030</v>
          </cell>
          <cell r="W846">
            <v>3660</v>
          </cell>
          <cell r="X846">
            <v>17400</v>
          </cell>
          <cell r="Y846">
            <v>0</v>
          </cell>
          <cell r="Z846">
            <v>0</v>
          </cell>
          <cell r="AA846">
            <v>0</v>
          </cell>
          <cell r="AB846">
            <v>0</v>
          </cell>
          <cell r="AC846">
            <v>0</v>
          </cell>
          <cell r="AD846">
            <v>0</v>
          </cell>
          <cell r="AE846">
            <v>0</v>
          </cell>
          <cell r="AF846">
            <v>0</v>
          </cell>
          <cell r="AG846">
            <v>0</v>
          </cell>
          <cell r="AH846" t="str">
            <v>Giovanni Alberto Rocha Mahecha</v>
          </cell>
          <cell r="AI846" t="str">
            <v>grocha@incoder.gov.co</v>
          </cell>
          <cell r="AJ846">
            <v>5</v>
          </cell>
          <cell r="AK846">
            <v>0</v>
          </cell>
          <cell r="AL846">
            <v>0</v>
          </cell>
        </row>
        <row r="847">
          <cell r="A847">
            <v>5032</v>
          </cell>
          <cell r="B847" t="str">
            <v>Todos por un Nuevo País</v>
          </cell>
          <cell r="C847" t="str">
            <v>Estrategias regionales</v>
          </cell>
          <cell r="D847" t="str">
            <v>Conectividad para la integración y el desarrollo productivo sostenible de la región Centro-Oriente y Bogotá D.C.</v>
          </cell>
          <cell r="E847" t="str">
            <v>Agropecuario</v>
          </cell>
          <cell r="F847" t="str">
            <v>MINAGRICULTURA</v>
          </cell>
          <cell r="G847" t="str">
            <v>Región Centro Oriente - Agricultura</v>
          </cell>
          <cell r="H847">
            <v>5032</v>
          </cell>
          <cell r="I847" t="str">
            <v>Plataformas logísticas para cultivos estratégicos entregadas en la región - Centro Oriente</v>
          </cell>
          <cell r="J847" t="str">
            <v>Producto</v>
          </cell>
          <cell r="K847" t="str">
            <v>Sectorial</v>
          </cell>
          <cell r="L847" t="str">
            <v>SI</v>
          </cell>
          <cell r="M847" t="str">
            <v>SI</v>
          </cell>
          <cell r="N847" t="str">
            <v>NO</v>
          </cell>
          <cell r="O847" t="str">
            <v>SI</v>
          </cell>
          <cell r="P847" t="str">
            <v>Pendiente</v>
          </cell>
          <cell r="Q847" t="str">
            <v>Trimestral</v>
          </cell>
          <cell r="R847" t="str">
            <v>Acumulado</v>
          </cell>
          <cell r="S847">
            <v>0</v>
          </cell>
          <cell r="T847">
            <v>0</v>
          </cell>
          <cell r="U847">
            <v>0</v>
          </cell>
          <cell r="V847">
            <v>0</v>
          </cell>
          <cell r="W847">
            <v>0</v>
          </cell>
          <cell r="X847">
            <v>2</v>
          </cell>
          <cell r="Y847">
            <v>0</v>
          </cell>
          <cell r="Z847">
            <v>0</v>
          </cell>
          <cell r="AA847">
            <v>0</v>
          </cell>
          <cell r="AB847">
            <v>0</v>
          </cell>
          <cell r="AC847">
            <v>0</v>
          </cell>
          <cell r="AD847">
            <v>0</v>
          </cell>
          <cell r="AE847">
            <v>0</v>
          </cell>
          <cell r="AF847">
            <v>0</v>
          </cell>
          <cell r="AG847">
            <v>0</v>
          </cell>
          <cell r="AH847" t="str">
            <v>Samuel Zambrano Canizales</v>
          </cell>
          <cell r="AI847" t="str">
            <v>samuel.zambrano@minagricultura.gov.co</v>
          </cell>
          <cell r="AJ847">
            <v>0</v>
          </cell>
          <cell r="AK847">
            <v>0</v>
          </cell>
          <cell r="AL847">
            <v>0</v>
          </cell>
        </row>
        <row r="848">
          <cell r="A848">
            <v>5033</v>
          </cell>
          <cell r="B848" t="str">
            <v>Todos por un Nuevo País</v>
          </cell>
          <cell r="C848" t="str">
            <v>Estrategias regionales</v>
          </cell>
          <cell r="D848" t="str">
            <v>Conectividad para la integración y el desarrollo productivo sostenible de la región Centro-Oriente y Bogotá D.C.</v>
          </cell>
          <cell r="E848" t="str">
            <v>Agropecuario</v>
          </cell>
          <cell r="F848" t="str">
            <v>MINAGRICULTURA</v>
          </cell>
          <cell r="G848" t="str">
            <v>Región Centro Oriente - Agricultura</v>
          </cell>
          <cell r="H848">
            <v>5033</v>
          </cell>
          <cell r="I848" t="str">
            <v>Soluciones de vivienda rural entregadas - Centro Oriente</v>
          </cell>
          <cell r="J848" t="str">
            <v>Producto</v>
          </cell>
          <cell r="K848" t="str">
            <v>Sectorial</v>
          </cell>
          <cell r="L848" t="str">
            <v>SI</v>
          </cell>
          <cell r="M848" t="str">
            <v>SI</v>
          </cell>
          <cell r="N848" t="str">
            <v>NO</v>
          </cell>
          <cell r="O848" t="str">
            <v>SI</v>
          </cell>
          <cell r="P848" t="str">
            <v xml:space="preserve">Soluciones de Vivienda Rural </v>
          </cell>
          <cell r="Q848" t="str">
            <v>Mensual</v>
          </cell>
          <cell r="R848" t="str">
            <v>Acumulado</v>
          </cell>
          <cell r="S848">
            <v>6482</v>
          </cell>
          <cell r="T848">
            <v>3487</v>
          </cell>
          <cell r="U848">
            <v>4186</v>
          </cell>
          <cell r="V848">
            <v>4651</v>
          </cell>
          <cell r="W848">
            <v>5116</v>
          </cell>
          <cell r="X848">
            <v>17440</v>
          </cell>
          <cell r="Y848">
            <v>1460</v>
          </cell>
          <cell r="Z848">
            <v>34.878</v>
          </cell>
          <cell r="AA848">
            <v>5921</v>
          </cell>
          <cell r="AB848">
            <v>33.951000000000001</v>
          </cell>
          <cell r="AC848">
            <v>42490.208333333299</v>
          </cell>
          <cell r="AD848">
            <v>42501.4376406597</v>
          </cell>
          <cell r="AE848" t="str">
            <v>En lo corrido de 2016, el MADR a través del Banco Agrario, ha logrado entregar un total de 1.460 soluciones de vivienda de interés social rural en la zona rural dispersa de 4 departamentos de la región centro-oriente (para población campesina y desplazada</v>
          </cell>
          <cell r="AF848">
            <v>42490.208333333299</v>
          </cell>
          <cell r="AG848">
            <v>42501.437640509299</v>
          </cell>
          <cell r="AH848" t="str">
            <v>Héctor Julio Álvarez Rivero</v>
          </cell>
          <cell r="AI848" t="str">
            <v>hector.alvarez@minagricultura.gov.co</v>
          </cell>
          <cell r="AJ848">
            <v>12</v>
          </cell>
          <cell r="AK848">
            <v>42520.208333333299</v>
          </cell>
          <cell r="AL848">
            <v>-25</v>
          </cell>
        </row>
        <row r="849">
          <cell r="A849">
            <v>5071</v>
          </cell>
          <cell r="B849" t="str">
            <v>Todos por un Nuevo País</v>
          </cell>
          <cell r="C849" t="str">
            <v>Estrategias regionales</v>
          </cell>
          <cell r="D849" t="str">
            <v>Conectividad para la integración y el desarrollo productivo sostenible de la región Centro-Oriente y Bogotá D.C.</v>
          </cell>
          <cell r="E849" t="str">
            <v>Ambiente</v>
          </cell>
          <cell r="F849" t="str">
            <v>MinAmbiente</v>
          </cell>
          <cell r="G849" t="str">
            <v>Región Centro Oriente - Ambiente</v>
          </cell>
          <cell r="H849">
            <v>5071</v>
          </cell>
          <cell r="I849" t="str">
            <v>Hectáreas que cuentan con planes de ordenación y manejo de cuenca elaborados y/o ajustados. (Centro Oriente)</v>
          </cell>
          <cell r="J849" t="str">
            <v>Gestión</v>
          </cell>
          <cell r="K849" t="str">
            <v>Sectorial</v>
          </cell>
          <cell r="L849" t="str">
            <v>SI</v>
          </cell>
          <cell r="M849" t="str">
            <v>SI</v>
          </cell>
          <cell r="N849" t="str">
            <v>NO</v>
          </cell>
          <cell r="O849" t="str">
            <v>SI</v>
          </cell>
          <cell r="P849" t="str">
            <v>Hectáreas</v>
          </cell>
          <cell r="Q849" t="str">
            <v>Semestral</v>
          </cell>
          <cell r="R849" t="str">
            <v>Stock</v>
          </cell>
          <cell r="S849">
            <v>0</v>
          </cell>
          <cell r="T849">
            <v>0</v>
          </cell>
          <cell r="U849">
            <v>0</v>
          </cell>
          <cell r="V849">
            <v>1507754</v>
          </cell>
          <cell r="W849">
            <v>2464363</v>
          </cell>
          <cell r="X849">
            <v>2464363</v>
          </cell>
          <cell r="Y849">
            <v>0</v>
          </cell>
          <cell r="Z849">
            <v>0</v>
          </cell>
          <cell r="AA849">
            <v>0</v>
          </cell>
          <cell r="AB849">
            <v>0</v>
          </cell>
          <cell r="AC849">
            <v>0</v>
          </cell>
          <cell r="AD849">
            <v>0</v>
          </cell>
          <cell r="AE849" t="str">
            <v>• Conformado el 100% de Comisiones Conjuntas para abordar los procesos de ordenamiento de Cuencas priorizadas (7 Comisiones Conjuntas) • Se han declarado en ordenación las 9 cuencas objeto de elaboración y/o ajuste de POMCAS de 9 programadas en la región.</v>
          </cell>
          <cell r="AF849">
            <v>42490.208333333299</v>
          </cell>
          <cell r="AG849">
            <v>42506.790887615702</v>
          </cell>
          <cell r="AH849" t="str">
            <v>Ricardo Arnold Baduin Ricardo</v>
          </cell>
          <cell r="AI849" t="str">
            <v>RBaduin@minambiente.gov.co</v>
          </cell>
          <cell r="AJ849">
            <v>30</v>
          </cell>
          <cell r="AK849">
            <v>0</v>
          </cell>
          <cell r="AL849">
            <v>0</v>
          </cell>
        </row>
        <row r="850">
          <cell r="A850">
            <v>5080</v>
          </cell>
          <cell r="B850" t="str">
            <v>Todos por un Nuevo País</v>
          </cell>
          <cell r="C850" t="str">
            <v>Estrategias regionales</v>
          </cell>
          <cell r="D850" t="str">
            <v>Conectividad para la integración y el desarrollo productivo sostenible de la región Centro-Oriente y Bogotá D.C.</v>
          </cell>
          <cell r="E850" t="str">
            <v>Ambiente</v>
          </cell>
          <cell r="F850" t="str">
            <v>MinAmbiente</v>
          </cell>
          <cell r="G850" t="str">
            <v>Región Centro Oriente - Ambiente</v>
          </cell>
          <cell r="H850">
            <v>5080</v>
          </cell>
          <cell r="I850" t="str">
            <v>Hectáreas con iniciativas de conservación de servicios ambientales para la provisión de agua implementadas.</v>
          </cell>
          <cell r="J850" t="str">
            <v>Gestión</v>
          </cell>
          <cell r="K850" t="str">
            <v>Sectorial</v>
          </cell>
          <cell r="L850" t="str">
            <v>SI</v>
          </cell>
          <cell r="M850" t="str">
            <v>SI</v>
          </cell>
          <cell r="N850" t="str">
            <v>NO</v>
          </cell>
          <cell r="O850" t="str">
            <v>SI</v>
          </cell>
          <cell r="P850" t="str">
            <v>Hectáreas</v>
          </cell>
          <cell r="Q850" t="str">
            <v>Anual</v>
          </cell>
          <cell r="R850" t="str">
            <v>Capacidad</v>
          </cell>
          <cell r="S850">
            <v>0</v>
          </cell>
          <cell r="T850">
            <v>0</v>
          </cell>
          <cell r="U850">
            <v>2400</v>
          </cell>
          <cell r="V850">
            <v>4800</v>
          </cell>
          <cell r="W850">
            <v>8000</v>
          </cell>
          <cell r="X850">
            <v>8000</v>
          </cell>
          <cell r="Y850">
            <v>0</v>
          </cell>
          <cell r="Z850">
            <v>0</v>
          </cell>
          <cell r="AA850">
            <v>0</v>
          </cell>
          <cell r="AB850">
            <v>0</v>
          </cell>
          <cell r="AC850">
            <v>0</v>
          </cell>
          <cell r="AD850">
            <v>0</v>
          </cell>
          <cell r="AE850" t="str">
            <v>Se viene acompañando el proceso de implementación del proyecto piloto del Pago por Servicios AmbientalesSA de la Gobernación de Cundinamarca. Así mismo se ha efectuado el acompañamiento a reuniones conjuntas entre la Gobernación Secretaría de Ambiente y l</v>
          </cell>
          <cell r="AF850">
            <v>42490.208333333299</v>
          </cell>
          <cell r="AG850">
            <v>42496.7709866898</v>
          </cell>
          <cell r="AH850" t="str">
            <v>Mauricio Mira Ponton</v>
          </cell>
          <cell r="AI850" t="str">
            <v>mmira@minambiente.gov.co</v>
          </cell>
          <cell r="AJ850">
            <v>0</v>
          </cell>
          <cell r="AK850">
            <v>0</v>
          </cell>
          <cell r="AL850">
            <v>0</v>
          </cell>
        </row>
        <row r="851">
          <cell r="A851">
            <v>5081</v>
          </cell>
          <cell r="B851" t="str">
            <v>Todos por un Nuevo País</v>
          </cell>
          <cell r="C851" t="str">
            <v>Estrategias regionales</v>
          </cell>
          <cell r="D851" t="str">
            <v>Conectividad para la integración y el desarrollo productivo sostenible de la región Centro-Oriente y Bogotá D.C.</v>
          </cell>
          <cell r="E851" t="str">
            <v>Ambiente</v>
          </cell>
          <cell r="F851" t="str">
            <v>Parques Nacionales</v>
          </cell>
          <cell r="G851" t="str">
            <v>Región Centro Oriente - Ambiente</v>
          </cell>
          <cell r="H851">
            <v>5081</v>
          </cell>
          <cell r="I851" t="str">
            <v>Hectáreas de áreas protegidas de la Región Centro-Oriente, incorporados en el SINAP.</v>
          </cell>
          <cell r="J851" t="str">
            <v>Gestión</v>
          </cell>
          <cell r="K851" t="str">
            <v>Sectorial</v>
          </cell>
          <cell r="L851" t="str">
            <v>SI</v>
          </cell>
          <cell r="M851" t="str">
            <v>SI</v>
          </cell>
          <cell r="N851" t="str">
            <v>NO</v>
          </cell>
          <cell r="O851" t="str">
            <v>SI</v>
          </cell>
          <cell r="P851" t="str">
            <v>Hectáreas</v>
          </cell>
          <cell r="Q851" t="str">
            <v>Trimestral</v>
          </cell>
          <cell r="R851" t="str">
            <v>Capacidad</v>
          </cell>
          <cell r="S851">
            <v>980681</v>
          </cell>
          <cell r="T851">
            <v>1001729.249</v>
          </cell>
          <cell r="U851">
            <v>1034637.645</v>
          </cell>
          <cell r="V851">
            <v>1094646.6029999999</v>
          </cell>
          <cell r="W851">
            <v>1236788.317</v>
          </cell>
          <cell r="X851">
            <v>1236788</v>
          </cell>
          <cell r="Y851">
            <v>1034684.43</v>
          </cell>
          <cell r="Z851">
            <v>100</v>
          </cell>
          <cell r="AA851">
            <v>1034684.43</v>
          </cell>
          <cell r="AB851">
            <v>21.09</v>
          </cell>
          <cell r="AC851">
            <v>42460.208333333299</v>
          </cell>
          <cell r="AD851">
            <v>42468.735559953697</v>
          </cell>
          <cell r="AE851" t="str">
            <v xml:space="preserve">La corporación Corpochivor para las áreas regionales: Cuchilla san cayetano y Paramo de Mamapacha y bijagual; avanza en los estudios técnicos y sociales que soportan los procesos de declaratoria. </v>
          </cell>
          <cell r="AF851">
            <v>42490.208333333299</v>
          </cell>
          <cell r="AG851">
            <v>42496.772883530102</v>
          </cell>
          <cell r="AH851" t="str">
            <v>Julia Miranda Londoño</v>
          </cell>
          <cell r="AI851" t="str">
            <v>julia.miranda@parquesnacionales.gov.co</v>
          </cell>
          <cell r="AJ851">
            <v>30</v>
          </cell>
          <cell r="AK851">
            <v>42551.208333333299</v>
          </cell>
          <cell r="AL851">
            <v>-73</v>
          </cell>
        </row>
        <row r="852">
          <cell r="A852">
            <v>4341</v>
          </cell>
          <cell r="B852" t="str">
            <v>Todos por un Nuevo País</v>
          </cell>
          <cell r="C852" t="str">
            <v>Estrategias regionales</v>
          </cell>
          <cell r="D852" t="str">
            <v>Conectividad para la integración y el desarrollo productivo sostenible de la región Centro-Oriente y Bogotá D.C.</v>
          </cell>
          <cell r="E852" t="str">
            <v>Inclusión Social y Reconciliación</v>
          </cell>
          <cell r="F852" t="str">
            <v>Unidad Administrtiva Epecial para la Consolidación</v>
          </cell>
          <cell r="G852" t="str">
            <v>Región Centro Oriente - Inclusión Social</v>
          </cell>
          <cell r="H852">
            <v>4341</v>
          </cell>
          <cell r="I852" t="str">
            <v>Capacidades en los territorios de Norte de Santander para la garantía y ejercicio de derechos (Índice Sintético de Consolidación)</v>
          </cell>
          <cell r="J852" t="str">
            <v>Resultado</v>
          </cell>
          <cell r="K852" t="str">
            <v>Sectorial</v>
          </cell>
          <cell r="L852" t="str">
            <v>SI</v>
          </cell>
          <cell r="M852" t="str">
            <v>SI</v>
          </cell>
          <cell r="N852" t="str">
            <v>NO</v>
          </cell>
          <cell r="O852" t="str">
            <v>SI</v>
          </cell>
          <cell r="P852" t="str">
            <v>Indice</v>
          </cell>
          <cell r="Q852" t="str">
            <v>Anual</v>
          </cell>
          <cell r="R852" t="str">
            <v>Flujo</v>
          </cell>
          <cell r="S852">
            <v>56.2</v>
          </cell>
          <cell r="T852">
            <v>57</v>
          </cell>
          <cell r="U852">
            <v>58</v>
          </cell>
          <cell r="V852">
            <v>60</v>
          </cell>
          <cell r="W852">
            <v>62.3</v>
          </cell>
          <cell r="X852">
            <v>62.3</v>
          </cell>
          <cell r="Y852">
            <v>0</v>
          </cell>
          <cell r="Z852">
            <v>0</v>
          </cell>
          <cell r="AA852">
            <v>0</v>
          </cell>
          <cell r="AB852">
            <v>0</v>
          </cell>
          <cell r="AC852">
            <v>0</v>
          </cell>
          <cell r="AD852">
            <v>0</v>
          </cell>
          <cell r="AE852" t="str">
            <v>Teniendo en cuenta que el Decreto 2559 de 2015 fusiona a la Unidad de Consolidación con el DPS y crea la Dirección de Gestión Territorial, la dirección se encuentra en un periodo de transición durante el cual se adoptarán nuevos modelos de atención, por l</v>
          </cell>
          <cell r="AF852">
            <v>42490.208333333299</v>
          </cell>
          <cell r="AG852">
            <v>42495.818613923599</v>
          </cell>
          <cell r="AH852" t="str">
            <v>Carlos Alberto Parodi Hernández</v>
          </cell>
          <cell r="AI852" t="str">
            <v>carlos.parodi@consolidacion.gov.co</v>
          </cell>
          <cell r="AJ852">
            <v>240</v>
          </cell>
          <cell r="AK852">
            <v>0</v>
          </cell>
          <cell r="AL852">
            <v>0</v>
          </cell>
        </row>
        <row r="853">
          <cell r="A853">
            <v>4512</v>
          </cell>
          <cell r="B853" t="str">
            <v>Todos por un Nuevo País</v>
          </cell>
          <cell r="C853" t="str">
            <v>Estrategias regionales</v>
          </cell>
          <cell r="D853" t="str">
            <v>Conectividad para la integración y el desarrollo productivo sostenible de la región Centro-Oriente y Bogotá D.C.</v>
          </cell>
          <cell r="E853" t="str">
            <v>Planeación Nacional</v>
          </cell>
          <cell r="F853" t="str">
            <v>DNP</v>
          </cell>
          <cell r="G853" t="str">
            <v>Región Centro Oriente - Planeación</v>
          </cell>
          <cell r="H853">
            <v>4512</v>
          </cell>
          <cell r="I853" t="str">
            <v>Municipios con bajo desempeño integral - Región Centro Oriente y Bogotá</v>
          </cell>
          <cell r="J853" t="str">
            <v>Gestión</v>
          </cell>
          <cell r="K853" t="str">
            <v>Sectorial</v>
          </cell>
          <cell r="L853" t="str">
            <v>SI</v>
          </cell>
          <cell r="M853" t="str">
            <v>SI</v>
          </cell>
          <cell r="N853" t="str">
            <v>NO</v>
          </cell>
          <cell r="O853" t="str">
            <v>SI</v>
          </cell>
          <cell r="P853" t="str">
            <v>Municipios</v>
          </cell>
          <cell r="Q853" t="str">
            <v>Anual</v>
          </cell>
          <cell r="R853" t="str">
            <v>Reducción</v>
          </cell>
          <cell r="S853">
            <v>36</v>
          </cell>
          <cell r="T853">
            <v>33</v>
          </cell>
          <cell r="U853">
            <v>30</v>
          </cell>
          <cell r="V853">
            <v>29</v>
          </cell>
          <cell r="W853">
            <v>28</v>
          </cell>
          <cell r="X853">
            <v>28</v>
          </cell>
          <cell r="Y853">
            <v>0</v>
          </cell>
          <cell r="Z853">
            <v>0</v>
          </cell>
          <cell r="AA853">
            <v>0</v>
          </cell>
          <cell r="AB853">
            <v>0</v>
          </cell>
          <cell r="AC853">
            <v>0</v>
          </cell>
          <cell r="AD853">
            <v>0</v>
          </cell>
          <cell r="AE853" t="str">
            <v>Se definió el cronograma del proceso de Evaluación del Desempeño Integral de la vigencia 2015 que se llevará a cabo durante el año 2016 y se están ajustando los aplicativos para el reporte de la información.</v>
          </cell>
          <cell r="AF853">
            <v>42460.208333333299</v>
          </cell>
          <cell r="AG853">
            <v>42501.4365555556</v>
          </cell>
          <cell r="AH853" t="str">
            <v>Ivan Osejo Villamil</v>
          </cell>
          <cell r="AI853" t="str">
            <v>iosejo@dnp.gov.co</v>
          </cell>
          <cell r="AJ853">
            <v>240</v>
          </cell>
          <cell r="AK853">
            <v>0</v>
          </cell>
          <cell r="AL853">
            <v>0</v>
          </cell>
        </row>
        <row r="854">
          <cell r="A854">
            <v>4518</v>
          </cell>
          <cell r="B854" t="str">
            <v>Todos por un Nuevo País</v>
          </cell>
          <cell r="C854" t="str">
            <v>Estrategias regionales</v>
          </cell>
          <cell r="D854" t="str">
            <v>Conectividad para la integración y el desarrollo productivo sostenible de la región Centro-Oriente y Bogotá D.C.</v>
          </cell>
          <cell r="E854" t="str">
            <v>Planeación Nacional</v>
          </cell>
          <cell r="F854" t="str">
            <v>DNP</v>
          </cell>
          <cell r="G854" t="str">
            <v>Región Centro Oriente - Planeación</v>
          </cell>
          <cell r="H854">
            <v>4518</v>
          </cell>
          <cell r="I854" t="str">
            <v>Indicador de Convergencia Regional ICIR  - Región Centro Oriente y Bogotá</v>
          </cell>
          <cell r="J854" t="str">
            <v>Gestión</v>
          </cell>
          <cell r="K854" t="str">
            <v>Sectorial</v>
          </cell>
          <cell r="L854" t="str">
            <v>SI</v>
          </cell>
          <cell r="M854" t="str">
            <v>NO</v>
          </cell>
          <cell r="N854" t="str">
            <v>NO</v>
          </cell>
          <cell r="O854" t="str">
            <v>SI</v>
          </cell>
          <cell r="P854" t="str">
            <v>Porcentaje</v>
          </cell>
          <cell r="Q854" t="str">
            <v>Anual</v>
          </cell>
          <cell r="R854" t="str">
            <v>Reducción</v>
          </cell>
          <cell r="S854">
            <v>37.9</v>
          </cell>
          <cell r="T854">
            <v>35.6</v>
          </cell>
          <cell r="U854">
            <v>33.299999999999997</v>
          </cell>
          <cell r="V854">
            <v>30</v>
          </cell>
          <cell r="W854">
            <v>26.6</v>
          </cell>
          <cell r="X854">
            <v>26.6</v>
          </cell>
          <cell r="Y854">
            <v>0</v>
          </cell>
          <cell r="Z854">
            <v>0</v>
          </cell>
          <cell r="AA854">
            <v>0</v>
          </cell>
          <cell r="AB854">
            <v>0</v>
          </cell>
          <cell r="AC854">
            <v>0</v>
          </cell>
          <cell r="AD854">
            <v>0</v>
          </cell>
          <cell r="AE854" t="str">
            <v>Se hicieron los cálculos preliminares con las variables seleccionadas del listado opcional, en total quedaron 11 variables en 7 sectores.</v>
          </cell>
          <cell r="AF854">
            <v>42490.208333333299</v>
          </cell>
          <cell r="AG854">
            <v>42502.437799918996</v>
          </cell>
          <cell r="AH854" t="str">
            <v>Ivan Osejo Villamil</v>
          </cell>
          <cell r="AI854" t="str">
            <v>iosejo@dnp.gov.co</v>
          </cell>
          <cell r="AJ854">
            <v>365</v>
          </cell>
          <cell r="AK854">
            <v>0</v>
          </cell>
          <cell r="AL854">
            <v>0</v>
          </cell>
        </row>
        <row r="855">
          <cell r="A855">
            <v>5129</v>
          </cell>
          <cell r="B855" t="str">
            <v>Todos por un Nuevo País</v>
          </cell>
          <cell r="C855" t="str">
            <v>Estrategias regionales</v>
          </cell>
          <cell r="D855" t="str">
            <v>Conectividad para la integración y el desarrollo productivo sostenible de la región Centro-Oriente y Bogotá D.C.</v>
          </cell>
          <cell r="E855" t="str">
            <v>Planeación Nacional</v>
          </cell>
          <cell r="F855" t="str">
            <v>DNP</v>
          </cell>
          <cell r="G855" t="str">
            <v>Región Centro Oriente - Planeación</v>
          </cell>
          <cell r="H855">
            <v>5129</v>
          </cell>
          <cell r="I855" t="str">
            <v>Entidades del sector público nacional, privado y agentes del sistema internacional, con proyectos de cooperación internacional para Norte de Santander.</v>
          </cell>
          <cell r="J855" t="str">
            <v>Producto</v>
          </cell>
          <cell r="K855" t="str">
            <v>Sectorial</v>
          </cell>
          <cell r="L855" t="str">
            <v>SI</v>
          </cell>
          <cell r="M855" t="str">
            <v>SI</v>
          </cell>
          <cell r="N855" t="str">
            <v>NO</v>
          </cell>
          <cell r="O855" t="str">
            <v>SI</v>
          </cell>
          <cell r="P855" t="str">
            <v>Número de entidades</v>
          </cell>
          <cell r="Q855" t="str">
            <v>Anual</v>
          </cell>
          <cell r="R855" t="str">
            <v>Capacidad</v>
          </cell>
          <cell r="S855">
            <v>2</v>
          </cell>
          <cell r="T855">
            <v>2</v>
          </cell>
          <cell r="U855">
            <v>2</v>
          </cell>
          <cell r="V855">
            <v>2</v>
          </cell>
          <cell r="W855">
            <v>4</v>
          </cell>
          <cell r="X855">
            <v>4</v>
          </cell>
          <cell r="Y855">
            <v>0</v>
          </cell>
          <cell r="Z855">
            <v>0</v>
          </cell>
          <cell r="AA855">
            <v>0</v>
          </cell>
          <cell r="AB855">
            <v>0</v>
          </cell>
          <cell r="AC855">
            <v>0</v>
          </cell>
          <cell r="AD855">
            <v>0</v>
          </cell>
          <cell r="AE855" t="str">
            <v>En este indicador se tendrá en cuenta únicamente la información anual reportada en el Sistema de Información de Ayuda Oficial al Desarrollo – SIAOD, de la Agencia Presidencial de Cooperación Internacional, con corte a 31 de diciembre de 2016.</v>
          </cell>
          <cell r="AF855">
            <v>42490.208333333299</v>
          </cell>
          <cell r="AG855">
            <v>42502.454784571797</v>
          </cell>
          <cell r="AH855" t="str">
            <v>Ana María Romero</v>
          </cell>
          <cell r="AI855" t="str">
            <v>aromero@dnp.gov.co</v>
          </cell>
          <cell r="AJ855">
            <v>30</v>
          </cell>
          <cell r="AK855">
            <v>0</v>
          </cell>
          <cell r="AL855">
            <v>0</v>
          </cell>
        </row>
        <row r="856">
          <cell r="A856">
            <v>5109</v>
          </cell>
          <cell r="B856" t="str">
            <v>Todos por un Nuevo País</v>
          </cell>
          <cell r="C856" t="str">
            <v>Estrategias regionales</v>
          </cell>
          <cell r="D856" t="str">
            <v>Conectividad para la integración y el desarrollo productivo sostenible de la región Centro-Oriente y Bogotá D.C.</v>
          </cell>
          <cell r="E856" t="str">
            <v>Trabajo</v>
          </cell>
          <cell r="F856" t="str">
            <v>Servicio Público de Empleo</v>
          </cell>
          <cell r="G856" t="str">
            <v>Región Centro Oriente - Trabajo</v>
          </cell>
          <cell r="H856">
            <v>5109</v>
          </cell>
          <cell r="I856" t="str">
            <v>Colocados  a través del SPE en el departamento de Norte de Santander</v>
          </cell>
          <cell r="J856" t="str">
            <v>Gestión</v>
          </cell>
          <cell r="K856" t="str">
            <v>Sectorial</v>
          </cell>
          <cell r="L856" t="str">
            <v>SI</v>
          </cell>
          <cell r="M856" t="str">
            <v>NO</v>
          </cell>
          <cell r="N856" t="str">
            <v>NO</v>
          </cell>
          <cell r="O856" t="str">
            <v>SI</v>
          </cell>
          <cell r="P856" t="str">
            <v>Colocados</v>
          </cell>
          <cell r="Q856" t="str">
            <v>Mensual</v>
          </cell>
          <cell r="R856" t="str">
            <v>Flujo</v>
          </cell>
          <cell r="S856">
            <v>4700</v>
          </cell>
          <cell r="T856">
            <v>7651</v>
          </cell>
          <cell r="U856">
            <v>9737</v>
          </cell>
          <cell r="V856">
            <v>11824</v>
          </cell>
          <cell r="W856">
            <v>13910</v>
          </cell>
          <cell r="X856">
            <v>13910</v>
          </cell>
          <cell r="Y856">
            <v>4153</v>
          </cell>
          <cell r="Z856">
            <v>42.652000000000001</v>
          </cell>
          <cell r="AA856">
            <v>9324</v>
          </cell>
          <cell r="AB856">
            <v>67.031000000000006</v>
          </cell>
          <cell r="AC856">
            <v>42460.208333333299</v>
          </cell>
          <cell r="AD856">
            <v>42500.689948379601</v>
          </cell>
          <cell r="AE856" t="str">
            <v>Durante el mes de marzo se registraron 1.649 colocaciones laborales en el departamento Norte de Santander. El avance responde en más del 50% a la participación de Cajas de Compensación Familiar (COMFANORTE Y COMFAORIENTE). La Agencia Pública de Empleo del</v>
          </cell>
          <cell r="AF856">
            <v>42460.208333333299</v>
          </cell>
          <cell r="AG856">
            <v>42500.689948229199</v>
          </cell>
          <cell r="AH856" t="str">
            <v>Jorge Andrés Rodríguez Parra</v>
          </cell>
          <cell r="AI856" t="str">
            <v>jorge.rodriguez@serviciodeempleo.gov.co</v>
          </cell>
          <cell r="AJ856">
            <v>30</v>
          </cell>
          <cell r="AK856">
            <v>42490.208333333299</v>
          </cell>
          <cell r="AL856">
            <v>-13</v>
          </cell>
        </row>
        <row r="857">
          <cell r="A857">
            <v>5110</v>
          </cell>
          <cell r="B857" t="str">
            <v>Todos por un Nuevo País</v>
          </cell>
          <cell r="C857" t="str">
            <v>Estrategias regionales</v>
          </cell>
          <cell r="D857" t="str">
            <v>Conectividad para la integración y el desarrollo productivo sostenible de la región Centro-Oriente y Bogotá D.C.</v>
          </cell>
          <cell r="E857" t="str">
            <v>Trabajo</v>
          </cell>
          <cell r="F857" t="str">
            <v>Servicio Público de Empleo</v>
          </cell>
          <cell r="G857" t="str">
            <v>Región Centro Oriente - Trabajo</v>
          </cell>
          <cell r="H857">
            <v>5110</v>
          </cell>
          <cell r="I857" t="str">
            <v>Población orientada laboralmente y remitidas a servicios de gestión y colocación en Bogotá y municipios de influencia</v>
          </cell>
          <cell r="J857" t="str">
            <v>Gestión</v>
          </cell>
          <cell r="K857" t="str">
            <v>Sectorial</v>
          </cell>
          <cell r="L857" t="str">
            <v>SI</v>
          </cell>
          <cell r="M857" t="str">
            <v>NO</v>
          </cell>
          <cell r="N857" t="str">
            <v>NO</v>
          </cell>
          <cell r="O857" t="str">
            <v>SI</v>
          </cell>
          <cell r="P857" t="str">
            <v>Personas</v>
          </cell>
          <cell r="Q857" t="str">
            <v>Mensual</v>
          </cell>
          <cell r="R857" t="str">
            <v>Flujo</v>
          </cell>
          <cell r="S857">
            <v>120000</v>
          </cell>
          <cell r="T857">
            <v>250000</v>
          </cell>
          <cell r="U857">
            <v>300000</v>
          </cell>
          <cell r="V857">
            <v>600000</v>
          </cell>
          <cell r="W857">
            <v>1000000</v>
          </cell>
          <cell r="X857">
            <v>1000000</v>
          </cell>
          <cell r="Y857">
            <v>47997</v>
          </cell>
          <cell r="Z857">
            <v>15.999000000000001</v>
          </cell>
          <cell r="AA857">
            <v>167868</v>
          </cell>
          <cell r="AB857">
            <v>16.786999999999999</v>
          </cell>
          <cell r="AC857">
            <v>42460.208333333299</v>
          </cell>
          <cell r="AD857">
            <v>42500.689008101901</v>
          </cell>
          <cell r="AE857" t="str">
            <v>Durante el mes de marzo se registraron 18.608 orientaciones laborales en Bogotá y sus municipios de influencia. El avance reportado obedece a la gestión de la Agencia Pública de Empleo del SENA, regional Bogotá, y a la gestión de la Caja de Compensación C</v>
          </cell>
          <cell r="AF857">
            <v>42460.208333333299</v>
          </cell>
          <cell r="AG857">
            <v>42500.689005752298</v>
          </cell>
          <cell r="AH857" t="str">
            <v>Jorge Andrés Rodríguez Parra</v>
          </cell>
          <cell r="AI857" t="str">
            <v>jorge.rodriguez@serviciodeempleo.gov.co</v>
          </cell>
          <cell r="AJ857">
            <v>30</v>
          </cell>
          <cell r="AK857">
            <v>42490.208333333299</v>
          </cell>
          <cell r="AL857">
            <v>-13</v>
          </cell>
        </row>
        <row r="858">
          <cell r="A858">
            <v>5180</v>
          </cell>
          <cell r="B858" t="str">
            <v>Todos por un Nuevo País</v>
          </cell>
          <cell r="C858" t="str">
            <v>Estrategias regionales</v>
          </cell>
          <cell r="D858" t="str">
            <v>Conectividad para la integración y el desarrollo productivo sostenible de la región Centro-Oriente y Bogotá D.C.</v>
          </cell>
          <cell r="E858" t="str">
            <v>Transporte</v>
          </cell>
          <cell r="F858" t="str">
            <v>AEROCIVIL</v>
          </cell>
          <cell r="G858" t="str">
            <v>Región Centro Oriente - Transporte</v>
          </cell>
          <cell r="H858">
            <v>5180</v>
          </cell>
          <cell r="I858" t="str">
            <v>Pasajeros movilizados en el Aeropuerto Internacional El Dorado (incluye pasajeros en tránsito)</v>
          </cell>
          <cell r="J858" t="str">
            <v>Resultado</v>
          </cell>
          <cell r="K858" t="str">
            <v>Sectorial</v>
          </cell>
          <cell r="L858" t="str">
            <v>SI</v>
          </cell>
          <cell r="M858" t="str">
            <v>NO</v>
          </cell>
          <cell r="N858" t="str">
            <v>NO</v>
          </cell>
          <cell r="O858" t="str">
            <v>SI</v>
          </cell>
          <cell r="P858" t="str">
            <v>Número (Millones)</v>
          </cell>
          <cell r="Q858" t="str">
            <v>Mensual</v>
          </cell>
          <cell r="R858" t="str">
            <v>Flujo</v>
          </cell>
          <cell r="S858">
            <v>27.4</v>
          </cell>
          <cell r="T858">
            <v>30.4</v>
          </cell>
          <cell r="U858">
            <v>32.799999999999997</v>
          </cell>
          <cell r="V858">
            <v>35.299999999999997</v>
          </cell>
          <cell r="W858">
            <v>37.799999999999997</v>
          </cell>
          <cell r="X858">
            <v>37.799999999999997</v>
          </cell>
          <cell r="Y858">
            <v>4.97</v>
          </cell>
          <cell r="Z858">
            <v>15.15</v>
          </cell>
          <cell r="AA858">
            <v>29.96</v>
          </cell>
          <cell r="AB858">
            <v>79.260000000000005</v>
          </cell>
          <cell r="AC858">
            <v>42429.208333333299</v>
          </cell>
          <cell r="AD858">
            <v>42473.716179513904</v>
          </cell>
          <cell r="AE858" t="str">
            <v>En el periodo comprendido entre enero y marzo de 2016, se movilizaron a través del aeropuerto El Dorado un total de 7.46 millones de pasajeros, lo que representa un crecimiento de 7.98% con relación al primer trimestre del año 2015.</v>
          </cell>
          <cell r="AF858">
            <v>42460.208333333299</v>
          </cell>
          <cell r="AG858">
            <v>42494.468001770801</v>
          </cell>
          <cell r="AH858" t="str">
            <v>Eduardo Enrique Tovar Añez</v>
          </cell>
          <cell r="AI858" t="str">
            <v>eduardo.tovar@aerocivil.gov.co</v>
          </cell>
          <cell r="AJ858">
            <v>30</v>
          </cell>
          <cell r="AK858">
            <v>42458.208333333299</v>
          </cell>
          <cell r="AL858">
            <v>18</v>
          </cell>
        </row>
        <row r="859">
          <cell r="A859">
            <v>5224</v>
          </cell>
          <cell r="B859" t="str">
            <v>Todos por un Nuevo País</v>
          </cell>
          <cell r="C859" t="str">
            <v>Estrategias regionales</v>
          </cell>
          <cell r="D859" t="str">
            <v>Conectividad para la integración y el desarrollo productivo sostenible de la región Centro-Oriente y Bogotá D.C.</v>
          </cell>
          <cell r="E859" t="str">
            <v>Transporte</v>
          </cell>
          <cell r="F859" t="str">
            <v>CORMAGDALENA</v>
          </cell>
          <cell r="G859" t="str">
            <v>Región Centro Oriente - Transporte</v>
          </cell>
          <cell r="H859">
            <v>5224</v>
          </cell>
          <cell r="I859" t="str">
            <v>Kilómetros de corredor fluvial mantenidos - Centro Oriente (Bogotá, Santander, Boyacá y Cundinamarca)</v>
          </cell>
          <cell r="J859" t="str">
            <v>Producto</v>
          </cell>
          <cell r="K859" t="str">
            <v>Sectorial</v>
          </cell>
          <cell r="L859" t="str">
            <v>NO</v>
          </cell>
          <cell r="M859" t="str">
            <v>NO</v>
          </cell>
          <cell r="N859" t="str">
            <v>NO</v>
          </cell>
          <cell r="O859" t="str">
            <v>SI</v>
          </cell>
          <cell r="P859" t="str">
            <v>Kilómetros</v>
          </cell>
          <cell r="Q859" t="str">
            <v>Mensual</v>
          </cell>
          <cell r="R859" t="str">
            <v>Stock</v>
          </cell>
          <cell r="S859">
            <v>390</v>
          </cell>
          <cell r="T859">
            <v>390</v>
          </cell>
          <cell r="U859">
            <v>390</v>
          </cell>
          <cell r="V859">
            <v>390</v>
          </cell>
          <cell r="W859">
            <v>390</v>
          </cell>
          <cell r="X859">
            <v>390</v>
          </cell>
          <cell r="Y859">
            <v>390</v>
          </cell>
          <cell r="Z859">
            <v>100</v>
          </cell>
          <cell r="AA859">
            <v>390</v>
          </cell>
          <cell r="AB859">
            <v>100</v>
          </cell>
          <cell r="AC859">
            <v>42490.208333333299</v>
          </cell>
          <cell r="AD859">
            <v>42496.411251006903</v>
          </cell>
          <cell r="AE859" t="str">
            <v>Kilómetros de hidrovía en el tramo Centro Oriente (Bogotá, Santander, Boyacá y Cundinamarca) del Río Magdalena puestos al servicio público de transporte fluvial las 24 horas del día; asegurando para estos kilómetros nivel de calidad de profundidad, ancho,</v>
          </cell>
          <cell r="AF859">
            <v>42490.208333333299</v>
          </cell>
          <cell r="AG859">
            <v>42496.411250810197</v>
          </cell>
          <cell r="AH859" t="str">
            <v>Lyda Patricia Alvarez</v>
          </cell>
          <cell r="AI859" t="str">
            <v>Lyda.alvarez@cormagdalena.gov.co</v>
          </cell>
          <cell r="AJ859">
            <v>7</v>
          </cell>
          <cell r="AK859">
            <v>42520.208333333299</v>
          </cell>
          <cell r="AL859">
            <v>-20</v>
          </cell>
        </row>
        <row r="860">
          <cell r="A860">
            <v>5187</v>
          </cell>
          <cell r="B860" t="str">
            <v>Todos por un Nuevo País</v>
          </cell>
          <cell r="C860" t="str">
            <v>Estrategias regionales</v>
          </cell>
          <cell r="D860" t="str">
            <v>Conectividad para la integración y el desarrollo productivo sostenible de la región Centro-Oriente y Bogotá D.C.</v>
          </cell>
          <cell r="E860" t="str">
            <v>Transporte</v>
          </cell>
          <cell r="F860" t="str">
            <v>MINTRANSPORTE</v>
          </cell>
          <cell r="G860" t="str">
            <v>Región Centro Oriente - Transporte</v>
          </cell>
          <cell r="H860">
            <v>5187</v>
          </cell>
          <cell r="I860" t="str">
            <v>Porcentaje de red vial nacional primaria en buen estado en la Región Centro Oriente</v>
          </cell>
          <cell r="J860" t="str">
            <v>Producto</v>
          </cell>
          <cell r="K860" t="str">
            <v>Sectorial</v>
          </cell>
          <cell r="L860" t="str">
            <v>SI</v>
          </cell>
          <cell r="M860" t="str">
            <v>NO</v>
          </cell>
          <cell r="N860" t="str">
            <v>NO</v>
          </cell>
          <cell r="O860" t="str">
            <v>SI</v>
          </cell>
          <cell r="P860" t="str">
            <v>Porcentaje</v>
          </cell>
          <cell r="Q860" t="str">
            <v>Trimestral</v>
          </cell>
          <cell r="R860" t="str">
            <v>Capacidad</v>
          </cell>
          <cell r="S860">
            <v>42</v>
          </cell>
          <cell r="T860">
            <v>44</v>
          </cell>
          <cell r="U860">
            <v>47</v>
          </cell>
          <cell r="V860">
            <v>49</v>
          </cell>
          <cell r="W860">
            <v>50</v>
          </cell>
          <cell r="X860">
            <v>50</v>
          </cell>
          <cell r="Y860">
            <v>44.18</v>
          </cell>
          <cell r="Z860">
            <v>43.6</v>
          </cell>
          <cell r="AA860">
            <v>44.18</v>
          </cell>
          <cell r="AB860">
            <v>27.25</v>
          </cell>
          <cell r="AC860">
            <v>42460.208333333299</v>
          </cell>
          <cell r="AD860">
            <v>42496.624296759299</v>
          </cell>
          <cell r="AE860" t="str">
            <v xml:space="preserve">44,18% de la Red Vial primaria en la Región Centro Oriente se encuentra en Buen estado. </v>
          </cell>
          <cell r="AF860">
            <v>42460.208333333299</v>
          </cell>
          <cell r="AG860">
            <v>42496.6242965278</v>
          </cell>
          <cell r="AH860" t="str">
            <v>Carlos Alberto Sarabia Mancini</v>
          </cell>
          <cell r="AI860" t="str">
            <v>csarabia@mintransporte.gov.co</v>
          </cell>
          <cell r="AJ860">
            <v>30</v>
          </cell>
          <cell r="AK860">
            <v>42551.208333333299</v>
          </cell>
          <cell r="AL860">
            <v>-73</v>
          </cell>
        </row>
        <row r="861">
          <cell r="A861">
            <v>5191</v>
          </cell>
          <cell r="B861" t="str">
            <v>Todos por un Nuevo País</v>
          </cell>
          <cell r="C861" t="str">
            <v>Estrategias regionales</v>
          </cell>
          <cell r="D861" t="str">
            <v>Conectividad para la integración y el desarrollo productivo sostenible de la región Centro-Oriente y Bogotá D.C.</v>
          </cell>
          <cell r="E861" t="str">
            <v>Transporte</v>
          </cell>
          <cell r="F861" t="str">
            <v>MINTRANSPORTE</v>
          </cell>
          <cell r="G861" t="str">
            <v>Región Centro Oriente - Transporte</v>
          </cell>
          <cell r="H861">
            <v>5191</v>
          </cell>
          <cell r="I861" t="str">
            <v>Porcentaje de viajes realizados asociados a movilidad activa cuantificada en la Región Centro Oriente.</v>
          </cell>
          <cell r="J861" t="str">
            <v>Resultado</v>
          </cell>
          <cell r="K861" t="str">
            <v>Sectorial</v>
          </cell>
          <cell r="L861" t="str">
            <v>SI</v>
          </cell>
          <cell r="M861" t="str">
            <v>SI</v>
          </cell>
          <cell r="N861" t="str">
            <v>NO</v>
          </cell>
          <cell r="O861" t="str">
            <v>SI</v>
          </cell>
          <cell r="P861" t="str">
            <v>Porcentaje</v>
          </cell>
          <cell r="Q861" t="str">
            <v>Trimestral</v>
          </cell>
          <cell r="R861" t="str">
            <v>Stock</v>
          </cell>
          <cell r="S861">
            <v>39</v>
          </cell>
          <cell r="T861">
            <v>39</v>
          </cell>
          <cell r="U861">
            <v>39</v>
          </cell>
          <cell r="V861">
            <v>39</v>
          </cell>
          <cell r="W861">
            <v>39</v>
          </cell>
          <cell r="X861">
            <v>39</v>
          </cell>
          <cell r="Y861">
            <v>0</v>
          </cell>
          <cell r="Z861">
            <v>0</v>
          </cell>
          <cell r="AA861">
            <v>0</v>
          </cell>
          <cell r="AB861">
            <v>0</v>
          </cell>
          <cell r="AC861">
            <v>0</v>
          </cell>
          <cell r="AD861">
            <v>0</v>
          </cell>
          <cell r="AE861" t="str">
            <v>En la zona centro oriente se movilizaron cerca de 3.000.000 millones de pasajeros a través de los sistemas de transportes con lo cual se presentó una disminución de cerca del 3% propia del periodo de estacionalidad.</v>
          </cell>
          <cell r="AF861">
            <v>42400.208333333299</v>
          </cell>
          <cell r="AG861">
            <v>42495.6166326042</v>
          </cell>
          <cell r="AH861" t="str">
            <v>Walid David Jalil Nasser</v>
          </cell>
          <cell r="AI861" t="str">
            <v>wdavid@mintransporte.gov.co</v>
          </cell>
          <cell r="AJ861">
            <v>30</v>
          </cell>
          <cell r="AK861">
            <v>0</v>
          </cell>
          <cell r="AL861">
            <v>0</v>
          </cell>
        </row>
        <row r="862">
          <cell r="A862">
            <v>5194</v>
          </cell>
          <cell r="B862" t="str">
            <v>Todos por un Nuevo País</v>
          </cell>
          <cell r="C862" t="str">
            <v>Estrategias regionales</v>
          </cell>
          <cell r="D862" t="str">
            <v>Conectividad para la integración y el desarrollo productivo sostenible de la región Centro-Oriente y Bogotá D.C.</v>
          </cell>
          <cell r="E862" t="str">
            <v>Transporte</v>
          </cell>
          <cell r="F862" t="str">
            <v>MINTRANSPORTE</v>
          </cell>
          <cell r="G862" t="str">
            <v>Región Centro Oriente - Transporte</v>
          </cell>
          <cell r="H862">
            <v>5194</v>
          </cell>
          <cell r="I862" t="str">
            <v>Espacios de Infraestructura dedicada a la intermodalidad en la Región Centro Oriente.</v>
          </cell>
          <cell r="J862" t="str">
            <v>Producto</v>
          </cell>
          <cell r="K862" t="str">
            <v>Sectorial</v>
          </cell>
          <cell r="L862" t="str">
            <v>SI</v>
          </cell>
          <cell r="M862" t="str">
            <v>SI</v>
          </cell>
          <cell r="N862" t="str">
            <v>NO</v>
          </cell>
          <cell r="O862" t="str">
            <v>SI</v>
          </cell>
          <cell r="P862" t="str">
            <v>Número</v>
          </cell>
          <cell r="Q862" t="str">
            <v>Trimestral</v>
          </cell>
          <cell r="R862" t="str">
            <v>Capacidad</v>
          </cell>
          <cell r="S862">
            <v>20</v>
          </cell>
          <cell r="T862">
            <v>21</v>
          </cell>
          <cell r="U862">
            <v>21</v>
          </cell>
          <cell r="V862">
            <v>21</v>
          </cell>
          <cell r="W862">
            <v>25</v>
          </cell>
          <cell r="X862">
            <v>25</v>
          </cell>
          <cell r="Y862">
            <v>0</v>
          </cell>
          <cell r="Z862">
            <v>0</v>
          </cell>
          <cell r="AA862">
            <v>0</v>
          </cell>
          <cell r="AB862">
            <v>0</v>
          </cell>
          <cell r="AC862">
            <v>0</v>
          </cell>
          <cell r="AD862">
            <v>0</v>
          </cell>
          <cell r="AE862">
            <v>0</v>
          </cell>
          <cell r="AF862">
            <v>0</v>
          </cell>
          <cell r="AG862">
            <v>0</v>
          </cell>
          <cell r="AH862" t="str">
            <v>Walid David Jalil Nasser</v>
          </cell>
          <cell r="AI862" t="str">
            <v>wdavid@mintransporte.gov.co</v>
          </cell>
          <cell r="AJ862">
            <v>30</v>
          </cell>
          <cell r="AK862">
            <v>0</v>
          </cell>
          <cell r="AL862">
            <v>0</v>
          </cell>
        </row>
        <row r="863">
          <cell r="A863">
            <v>5119</v>
          </cell>
          <cell r="B863" t="str">
            <v>Todos por un Nuevo País</v>
          </cell>
          <cell r="C863" t="str">
            <v>Estrategias regionales</v>
          </cell>
          <cell r="D863" t="str">
            <v>Conectividad para la integración y el desarrollo productivo sostenible de la región Centro-Oriente y Bogotá D.C.</v>
          </cell>
          <cell r="E863" t="str">
            <v>Vivienda</v>
          </cell>
          <cell r="F863" t="str">
            <v>MinVivienda</v>
          </cell>
          <cell r="G863" t="str">
            <v>Región Centro Oriente - Vivienda</v>
          </cell>
          <cell r="H863">
            <v>5119</v>
          </cell>
          <cell r="I863" t="str">
            <v>Porcentaje de hogares urbanos en situación de déficit cuantitativo de vivienda - Centro Oriente</v>
          </cell>
          <cell r="J863" t="str">
            <v>Producto</v>
          </cell>
          <cell r="K863" t="str">
            <v>Sectorial</v>
          </cell>
          <cell r="L863" t="str">
            <v>SI</v>
          </cell>
          <cell r="M863" t="str">
            <v>NO</v>
          </cell>
          <cell r="N863" t="str">
            <v>NO</v>
          </cell>
          <cell r="O863" t="str">
            <v>SI</v>
          </cell>
          <cell r="P863" t="str">
            <v>Porcentaje</v>
          </cell>
          <cell r="Q863" t="str">
            <v>Anual</v>
          </cell>
          <cell r="R863" t="str">
            <v>Reducción</v>
          </cell>
          <cell r="S863">
            <v>5.6</v>
          </cell>
          <cell r="T863">
            <v>5.4</v>
          </cell>
          <cell r="U863">
            <v>5.0999999999999996</v>
          </cell>
          <cell r="V863">
            <v>4.5999999999999996</v>
          </cell>
          <cell r="W863">
            <v>4.2</v>
          </cell>
          <cell r="X863">
            <v>4.2</v>
          </cell>
          <cell r="Y863">
            <v>0</v>
          </cell>
          <cell r="Z863">
            <v>0</v>
          </cell>
          <cell r="AA863">
            <v>0</v>
          </cell>
          <cell r="AB863">
            <v>0</v>
          </cell>
          <cell r="AC863">
            <v>0</v>
          </cell>
          <cell r="AD863">
            <v>0</v>
          </cell>
          <cell r="AE863">
            <v>0</v>
          </cell>
          <cell r="AF863">
            <v>0</v>
          </cell>
          <cell r="AG863">
            <v>0</v>
          </cell>
          <cell r="AH863" t="str">
            <v>Diana Margarita Barrera Cruz</v>
          </cell>
          <cell r="AI863" t="str">
            <v>dbarrera@minvivienda.gov.co</v>
          </cell>
          <cell r="AJ863">
            <v>120</v>
          </cell>
          <cell r="AK863">
            <v>0</v>
          </cell>
          <cell r="AL863">
            <v>0</v>
          </cell>
        </row>
        <row r="864">
          <cell r="A864">
            <v>5122</v>
          </cell>
          <cell r="B864" t="str">
            <v>Todos por un Nuevo País</v>
          </cell>
          <cell r="C864" t="str">
            <v>Estrategias regionales</v>
          </cell>
          <cell r="D864" t="str">
            <v>Conectividad para la integración y el desarrollo productivo sostenible de la región Centro-Oriente y Bogotá D.C.</v>
          </cell>
          <cell r="E864" t="str">
            <v>Vivienda</v>
          </cell>
          <cell r="F864" t="str">
            <v>MinVivienda</v>
          </cell>
          <cell r="G864" t="str">
            <v>Región Centro Oriente - Vivienda</v>
          </cell>
          <cell r="H864">
            <v>5122</v>
          </cell>
          <cell r="I864" t="str">
            <v>Nuevos cupos asignados para vivienda urbana nueva en la región Centro Oriente</v>
          </cell>
          <cell r="J864" t="str">
            <v>Producto</v>
          </cell>
          <cell r="K864" t="str">
            <v>Sectorial</v>
          </cell>
          <cell r="L864" t="str">
            <v>SI</v>
          </cell>
          <cell r="M864" t="str">
            <v>NO</v>
          </cell>
          <cell r="N864" t="str">
            <v>NO</v>
          </cell>
          <cell r="O864" t="str">
            <v>SI</v>
          </cell>
          <cell r="P864" t="str">
            <v>Cupos</v>
          </cell>
          <cell r="Q864" t="str">
            <v>Mensual</v>
          </cell>
          <cell r="R864" t="str">
            <v>Acumulado</v>
          </cell>
          <cell r="S864">
            <v>33824</v>
          </cell>
          <cell r="T864">
            <v>5000</v>
          </cell>
          <cell r="U864">
            <v>6500</v>
          </cell>
          <cell r="V864">
            <v>6500</v>
          </cell>
          <cell r="W864">
            <v>6000</v>
          </cell>
          <cell r="X864">
            <v>24000</v>
          </cell>
          <cell r="Y864">
            <v>1783</v>
          </cell>
          <cell r="Z864">
            <v>27.431000000000001</v>
          </cell>
          <cell r="AA864">
            <v>8015</v>
          </cell>
          <cell r="AB864">
            <v>33.396000000000001</v>
          </cell>
          <cell r="AC864">
            <v>42460.208333333299</v>
          </cell>
          <cell r="AD864">
            <v>42501.424668831001</v>
          </cell>
          <cell r="AE864" t="str">
            <v>Durante el mes de marzo se habilitaron 107 hogares en el marco del Programa Mi Casa, se iniciaron 322 soluciones de vivienda de interés prioritario en el Programa VIPA, se iniciaron 589 soluciones de vivienda de interés social y prioritario en el programa</v>
          </cell>
          <cell r="AF864">
            <v>42460.208333333299</v>
          </cell>
          <cell r="AG864">
            <v>42501.424668669002</v>
          </cell>
          <cell r="AH864" t="str">
            <v>Alejandro Quintero Romero</v>
          </cell>
          <cell r="AI864" t="str">
            <v>alquintero@minvivienda.gov.co</v>
          </cell>
          <cell r="AJ864">
            <v>30</v>
          </cell>
          <cell r="AK864">
            <v>42490.208333333299</v>
          </cell>
          <cell r="AL864">
            <v>-13</v>
          </cell>
        </row>
        <row r="865">
          <cell r="A865">
            <v>5034</v>
          </cell>
          <cell r="B865" t="str">
            <v>Todos por un Nuevo País</v>
          </cell>
          <cell r="C865" t="str">
            <v>Estrategias regionales</v>
          </cell>
          <cell r="D865" t="str">
            <v>Pacífico: desarrollo socioeconómico con equidad, integración y sostenibilidad ambiental</v>
          </cell>
          <cell r="E865" t="str">
            <v>Agropecuario</v>
          </cell>
          <cell r="F865" t="str">
            <v>MINAGRICULTURA</v>
          </cell>
          <cell r="G865" t="str">
            <v>Región Pacífico - Agricultura</v>
          </cell>
          <cell r="H865">
            <v>5034</v>
          </cell>
          <cell r="I865" t="str">
            <v>Soluciones de vivienda rural entregadas - Pacífico</v>
          </cell>
          <cell r="J865" t="str">
            <v>Producto</v>
          </cell>
          <cell r="K865" t="str">
            <v>Sectorial</v>
          </cell>
          <cell r="L865" t="str">
            <v>SI</v>
          </cell>
          <cell r="M865" t="str">
            <v>SI</v>
          </cell>
          <cell r="N865" t="str">
            <v>NO</v>
          </cell>
          <cell r="O865" t="str">
            <v>SI</v>
          </cell>
          <cell r="P865" t="str">
            <v xml:space="preserve">Soluciones de Vivienda Rural </v>
          </cell>
          <cell r="Q865" t="str">
            <v>Mensual</v>
          </cell>
          <cell r="R865" t="str">
            <v>Acumulado</v>
          </cell>
          <cell r="S865">
            <v>13408</v>
          </cell>
          <cell r="T865">
            <v>0</v>
          </cell>
          <cell r="U865">
            <v>0</v>
          </cell>
          <cell r="V865">
            <v>0</v>
          </cell>
          <cell r="W865">
            <v>0</v>
          </cell>
          <cell r="X865">
            <v>19136</v>
          </cell>
          <cell r="Y865">
            <v>1193</v>
          </cell>
          <cell r="Z865">
            <v>0</v>
          </cell>
          <cell r="AA865">
            <v>5398</v>
          </cell>
          <cell r="AB865">
            <v>28.209</v>
          </cell>
          <cell r="AC865">
            <v>42490.208333333299</v>
          </cell>
          <cell r="AD865">
            <v>42501.432981562502</v>
          </cell>
          <cell r="AE865" t="str">
            <v xml:space="preserve">En lo corrido de 2016, el MADR a través del Banco Agrario, logró entregar 1.193 soluciones de vivienda de interés social rural en la zona rural dispersa de 2 departamentos de la región pacifico (para población campesina y desplazada), a igual cantidad de </v>
          </cell>
          <cell r="AF865">
            <v>42490.208333333299</v>
          </cell>
          <cell r="AG865">
            <v>42501.432981400503</v>
          </cell>
          <cell r="AH865" t="str">
            <v>Héctor Julio Álvarez Rivero</v>
          </cell>
          <cell r="AI865" t="str">
            <v>hector.alvarez@minagricultura.gov.co</v>
          </cell>
          <cell r="AJ865">
            <v>12</v>
          </cell>
          <cell r="AK865">
            <v>42520.208333333299</v>
          </cell>
          <cell r="AL865">
            <v>-25</v>
          </cell>
        </row>
        <row r="866">
          <cell r="A866">
            <v>5035</v>
          </cell>
          <cell r="B866" t="str">
            <v>Todos por un Nuevo País</v>
          </cell>
          <cell r="C866" t="str">
            <v>Estrategias regionales</v>
          </cell>
          <cell r="D866" t="str">
            <v>Pacífico: desarrollo socioeconómico con equidad, integración y sostenibilidad ambiental</v>
          </cell>
          <cell r="E866" t="str">
            <v>Agropecuario</v>
          </cell>
          <cell r="F866" t="str">
            <v>MINAGRICULTURA</v>
          </cell>
          <cell r="G866" t="str">
            <v>Región Pacífico - Agricultura</v>
          </cell>
          <cell r="H866">
            <v>5035</v>
          </cell>
          <cell r="I866" t="str">
            <v>Familias formalizadas con los derechos de propiedad de la tierra  para los pequeños  productores de Nariño ( incluye la compra de tierras en Cauca-Nariño)</v>
          </cell>
          <cell r="J866" t="str">
            <v>Producto</v>
          </cell>
          <cell r="K866" t="str">
            <v>Sectorial</v>
          </cell>
          <cell r="L866" t="str">
            <v>SI</v>
          </cell>
          <cell r="M866" t="str">
            <v>SI</v>
          </cell>
          <cell r="N866" t="str">
            <v>NO</v>
          </cell>
          <cell r="O866" t="str">
            <v>SI</v>
          </cell>
          <cell r="P866" t="str">
            <v>Pendiente</v>
          </cell>
          <cell r="Q866" t="str">
            <v>Trimestral</v>
          </cell>
          <cell r="R866" t="str">
            <v>Acumulado</v>
          </cell>
          <cell r="S866">
            <v>0</v>
          </cell>
          <cell r="T866">
            <v>0</v>
          </cell>
          <cell r="U866">
            <v>0</v>
          </cell>
          <cell r="V866">
            <v>0</v>
          </cell>
          <cell r="W866">
            <v>0</v>
          </cell>
          <cell r="X866">
            <v>6543</v>
          </cell>
          <cell r="Y866">
            <v>0</v>
          </cell>
          <cell r="Z866">
            <v>0</v>
          </cell>
          <cell r="AA866">
            <v>0</v>
          </cell>
          <cell r="AB866">
            <v>0</v>
          </cell>
          <cell r="AC866">
            <v>0</v>
          </cell>
          <cell r="AD866">
            <v>0</v>
          </cell>
          <cell r="AE866">
            <v>0</v>
          </cell>
          <cell r="AF866">
            <v>0</v>
          </cell>
          <cell r="AG866">
            <v>0</v>
          </cell>
          <cell r="AH866" t="str">
            <v>Samuel Zambrano Canizales</v>
          </cell>
          <cell r="AI866" t="str">
            <v>samuel.zambrano@minagricultura.gov.co</v>
          </cell>
          <cell r="AJ866">
            <v>0</v>
          </cell>
          <cell r="AK866">
            <v>0</v>
          </cell>
          <cell r="AL866">
            <v>0</v>
          </cell>
        </row>
        <row r="867">
          <cell r="A867">
            <v>5036</v>
          </cell>
          <cell r="B867" t="str">
            <v>Todos por un Nuevo País</v>
          </cell>
          <cell r="C867" t="str">
            <v>Estrategias regionales</v>
          </cell>
          <cell r="D867" t="str">
            <v>Pacífico: desarrollo socioeconómico con equidad, integración y sostenibilidad ambiental</v>
          </cell>
          <cell r="E867" t="str">
            <v>Agropecuario</v>
          </cell>
          <cell r="F867" t="str">
            <v>MINAGRICULTURA</v>
          </cell>
          <cell r="G867" t="str">
            <v>Región Pacífico - Agricultura</v>
          </cell>
          <cell r="H867">
            <v>5036</v>
          </cell>
          <cell r="I867" t="str">
            <v>Predios formalizados o regularizados para el desarrollo rural - Pacífico</v>
          </cell>
          <cell r="J867" t="str">
            <v>Producto</v>
          </cell>
          <cell r="K867" t="str">
            <v>Sectorial</v>
          </cell>
          <cell r="L867" t="str">
            <v>SI</v>
          </cell>
          <cell r="M867" t="str">
            <v>SI</v>
          </cell>
          <cell r="N867" t="str">
            <v>NO</v>
          </cell>
          <cell r="O867" t="str">
            <v>SI</v>
          </cell>
          <cell r="P867" t="str">
            <v>Predios</v>
          </cell>
          <cell r="Q867" t="str">
            <v>Mensual</v>
          </cell>
          <cell r="R867" t="str">
            <v>Acumulado</v>
          </cell>
          <cell r="S867">
            <v>0</v>
          </cell>
          <cell r="T867">
            <v>1400</v>
          </cell>
          <cell r="U867">
            <v>1400</v>
          </cell>
          <cell r="V867">
            <v>1390</v>
          </cell>
          <cell r="W867">
            <v>1390</v>
          </cell>
          <cell r="X867">
            <v>5580</v>
          </cell>
          <cell r="Y867">
            <v>164</v>
          </cell>
          <cell r="Z867">
            <v>11.71</v>
          </cell>
          <cell r="AA867">
            <v>1052</v>
          </cell>
          <cell r="AB867">
            <v>18.850000000000001</v>
          </cell>
          <cell r="AC867">
            <v>42460.208333333299</v>
          </cell>
          <cell r="AD867">
            <v>42496.706329895802</v>
          </cell>
          <cell r="AE867" t="str">
            <v>Los datos corresponden a lo ejecutado por el Programa de Formalizacion del M ministerio, según prorrogas de los Convenios 2015 y 2014, ya que para el 2016 la ANT asumirá estas funciones, al igual que las del INCODER</v>
          </cell>
          <cell r="AF867">
            <v>42460.208333333299</v>
          </cell>
          <cell r="AG867">
            <v>42496.706329745401</v>
          </cell>
          <cell r="AH867" t="str">
            <v>Ana Mónica Vargas Suárez</v>
          </cell>
          <cell r="AI867" t="str">
            <v>ana.vargas@minagricultura.gov.co</v>
          </cell>
          <cell r="AJ867">
            <v>5</v>
          </cell>
          <cell r="AK867">
            <v>42490.208333333299</v>
          </cell>
          <cell r="AL867">
            <v>12</v>
          </cell>
        </row>
        <row r="868">
          <cell r="A868">
            <v>5037</v>
          </cell>
          <cell r="B868" t="str">
            <v>Todos por un Nuevo País</v>
          </cell>
          <cell r="C868" t="str">
            <v>Estrategias regionales</v>
          </cell>
          <cell r="D868" t="str">
            <v>Pacífico: desarrollo socioeconómico con equidad, integración y sostenibilidad ambiental</v>
          </cell>
          <cell r="E868" t="str">
            <v>Agropecuario</v>
          </cell>
          <cell r="F868" t="str">
            <v>MINAGRICULTURA</v>
          </cell>
          <cell r="G868" t="str">
            <v>Región Pacífico - Agricultura</v>
          </cell>
          <cell r="H868">
            <v>5037</v>
          </cell>
          <cell r="I868" t="str">
            <v>Hectáreas de constitución de resguardos indígenas - Pacífico</v>
          </cell>
          <cell r="J868" t="str">
            <v>Producto</v>
          </cell>
          <cell r="K868" t="str">
            <v>Sectorial</v>
          </cell>
          <cell r="L868" t="str">
            <v>SI</v>
          </cell>
          <cell r="M868" t="str">
            <v>NO</v>
          </cell>
          <cell r="N868" t="str">
            <v>NO</v>
          </cell>
          <cell r="O868" t="str">
            <v>SI</v>
          </cell>
          <cell r="P868" t="str">
            <v>Hectáreas</v>
          </cell>
          <cell r="Q868" t="str">
            <v>Mensual</v>
          </cell>
          <cell r="R868" t="str">
            <v>Acumulado</v>
          </cell>
          <cell r="S868">
            <v>0</v>
          </cell>
          <cell r="T868">
            <v>2015</v>
          </cell>
          <cell r="U868">
            <v>1900</v>
          </cell>
          <cell r="V868">
            <v>1550</v>
          </cell>
          <cell r="W868">
            <v>981</v>
          </cell>
          <cell r="X868">
            <v>6446</v>
          </cell>
          <cell r="Y868">
            <v>0</v>
          </cell>
          <cell r="Z868">
            <v>0</v>
          </cell>
          <cell r="AA868">
            <v>0</v>
          </cell>
          <cell r="AB868">
            <v>0</v>
          </cell>
          <cell r="AC868">
            <v>0</v>
          </cell>
          <cell r="AD868">
            <v>0</v>
          </cell>
          <cell r="AE868">
            <v>0</v>
          </cell>
          <cell r="AF868">
            <v>0</v>
          </cell>
          <cell r="AG868">
            <v>0</v>
          </cell>
          <cell r="AH868" t="str">
            <v>Giovanni Alberto Rocha Mahecha</v>
          </cell>
          <cell r="AI868" t="str">
            <v>grocha@incoder.gov.co</v>
          </cell>
          <cell r="AJ868">
            <v>5</v>
          </cell>
          <cell r="AK868">
            <v>0</v>
          </cell>
          <cell r="AL868">
            <v>0</v>
          </cell>
        </row>
        <row r="869">
          <cell r="A869">
            <v>5038</v>
          </cell>
          <cell r="B869" t="str">
            <v>Todos por un Nuevo País</v>
          </cell>
          <cell r="C869" t="str">
            <v>Estrategias regionales</v>
          </cell>
          <cell r="D869" t="str">
            <v>Pacífico: desarrollo socioeconómico con equidad, integración y sostenibilidad ambiental</v>
          </cell>
          <cell r="E869" t="str">
            <v>Agropecuario</v>
          </cell>
          <cell r="F869" t="str">
            <v>MINAGRICULTURA</v>
          </cell>
          <cell r="G869" t="str">
            <v>Región Pacífico - Agricultura</v>
          </cell>
          <cell r="H869">
            <v>5038</v>
          </cell>
          <cell r="I869" t="str">
            <v>Familias beneficiadas con el Plan Específico para el acceso a la tierra para las comunidades indígenas - Pacífico</v>
          </cell>
          <cell r="J869" t="str">
            <v>Producto</v>
          </cell>
          <cell r="K869" t="str">
            <v>Sectorial</v>
          </cell>
          <cell r="L869" t="str">
            <v>SI</v>
          </cell>
          <cell r="M869" t="str">
            <v>SI</v>
          </cell>
          <cell r="N869" t="str">
            <v>NO</v>
          </cell>
          <cell r="O869" t="str">
            <v>SI</v>
          </cell>
          <cell r="P869" t="str">
            <v>Familias</v>
          </cell>
          <cell r="Q869" t="str">
            <v>Trimestral</v>
          </cell>
          <cell r="R869" t="str">
            <v>Acumulado</v>
          </cell>
          <cell r="S869">
            <v>0</v>
          </cell>
          <cell r="T869">
            <v>250</v>
          </cell>
          <cell r="U869">
            <v>320</v>
          </cell>
          <cell r="V869">
            <v>475</v>
          </cell>
          <cell r="W869">
            <v>655</v>
          </cell>
          <cell r="X869">
            <v>1700</v>
          </cell>
          <cell r="Y869">
            <v>0</v>
          </cell>
          <cell r="Z869">
            <v>0</v>
          </cell>
          <cell r="AA869">
            <v>0</v>
          </cell>
          <cell r="AB869">
            <v>0</v>
          </cell>
          <cell r="AC869">
            <v>0</v>
          </cell>
          <cell r="AD869">
            <v>0</v>
          </cell>
          <cell r="AE869">
            <v>0</v>
          </cell>
          <cell r="AF869">
            <v>0</v>
          </cell>
          <cell r="AG869">
            <v>0</v>
          </cell>
          <cell r="AH869" t="str">
            <v>Giovanni Alberto Rocha Mahecha</v>
          </cell>
          <cell r="AI869" t="str">
            <v>grocha@incoder.gov.co</v>
          </cell>
          <cell r="AJ869">
            <v>5</v>
          </cell>
          <cell r="AK869">
            <v>0</v>
          </cell>
          <cell r="AL869">
            <v>0</v>
          </cell>
        </row>
        <row r="870">
          <cell r="A870">
            <v>5045</v>
          </cell>
          <cell r="B870" t="str">
            <v>Todos por un Nuevo País</v>
          </cell>
          <cell r="C870" t="str">
            <v>Estrategias regionales</v>
          </cell>
          <cell r="D870" t="str">
            <v>Pacífico: desarrollo socioeconómico con equidad, integración y sostenibilidad ambiental</v>
          </cell>
          <cell r="E870" t="str">
            <v>Agropecuario</v>
          </cell>
          <cell r="F870" t="str">
            <v>MINAGRICULTURA</v>
          </cell>
          <cell r="G870" t="str">
            <v>Región Pacífico - Agricultura</v>
          </cell>
          <cell r="H870">
            <v>5045</v>
          </cell>
          <cell r="I870" t="str">
            <v>Astillero implementado - Pacífico</v>
          </cell>
          <cell r="J870" t="str">
            <v>Producto</v>
          </cell>
          <cell r="K870" t="str">
            <v>Sectorial</v>
          </cell>
          <cell r="L870" t="str">
            <v>SI</v>
          </cell>
          <cell r="M870" t="str">
            <v>SI</v>
          </cell>
          <cell r="N870" t="str">
            <v>NO</v>
          </cell>
          <cell r="O870" t="str">
            <v>SI</v>
          </cell>
          <cell r="P870" t="str">
            <v>Astilleros</v>
          </cell>
          <cell r="Q870" t="str">
            <v>Anual</v>
          </cell>
          <cell r="R870" t="str">
            <v>Acumulado</v>
          </cell>
          <cell r="S870">
            <v>0</v>
          </cell>
          <cell r="T870">
            <v>0</v>
          </cell>
          <cell r="U870">
            <v>0</v>
          </cell>
          <cell r="V870">
            <v>0</v>
          </cell>
          <cell r="W870">
            <v>1</v>
          </cell>
          <cell r="X870">
            <v>1</v>
          </cell>
          <cell r="Y870">
            <v>0</v>
          </cell>
          <cell r="Z870">
            <v>0</v>
          </cell>
          <cell r="AA870">
            <v>0</v>
          </cell>
          <cell r="AB870">
            <v>0</v>
          </cell>
          <cell r="AC870">
            <v>0</v>
          </cell>
          <cell r="AD870">
            <v>0</v>
          </cell>
          <cell r="AE870">
            <v>0</v>
          </cell>
          <cell r="AF870">
            <v>0</v>
          </cell>
          <cell r="AG870">
            <v>0</v>
          </cell>
          <cell r="AH870" t="str">
            <v>Luis Humberto Guzman Vergara</v>
          </cell>
          <cell r="AI870" t="str">
            <v>luis.guzman@minagricultura.gov.co</v>
          </cell>
          <cell r="AJ870">
            <v>30</v>
          </cell>
          <cell r="AK870">
            <v>0</v>
          </cell>
          <cell r="AL870">
            <v>0</v>
          </cell>
        </row>
        <row r="871">
          <cell r="A871">
            <v>5046</v>
          </cell>
          <cell r="B871" t="str">
            <v>Todos por un Nuevo País</v>
          </cell>
          <cell r="C871" t="str">
            <v>Estrategias regionales</v>
          </cell>
          <cell r="D871" t="str">
            <v>Pacífico: desarrollo socioeconómico con equidad, integración y sostenibilidad ambiental</v>
          </cell>
          <cell r="E871" t="str">
            <v>Agropecuario</v>
          </cell>
          <cell r="F871" t="str">
            <v>MINAGRICULTURA</v>
          </cell>
          <cell r="G871" t="str">
            <v>Región Pacífico - Agricultura</v>
          </cell>
          <cell r="H871">
            <v>5046</v>
          </cell>
          <cell r="I871" t="str">
            <v>Mecanismos de intervención integral en territorios rurales establecidos - Pacífico</v>
          </cell>
          <cell r="J871" t="str">
            <v>Resultado</v>
          </cell>
          <cell r="K871" t="str">
            <v>Sectorial</v>
          </cell>
          <cell r="L871" t="str">
            <v>SI</v>
          </cell>
          <cell r="M871" t="str">
            <v>SI</v>
          </cell>
          <cell r="N871" t="str">
            <v>NO</v>
          </cell>
          <cell r="O871" t="str">
            <v>SI</v>
          </cell>
          <cell r="P871" t="str">
            <v>Pendiente</v>
          </cell>
          <cell r="Q871" t="str">
            <v>Semestral</v>
          </cell>
          <cell r="R871" t="str">
            <v>Acumulado</v>
          </cell>
          <cell r="S871">
            <v>1</v>
          </cell>
          <cell r="T871">
            <v>0</v>
          </cell>
          <cell r="U871">
            <v>0</v>
          </cell>
          <cell r="V871">
            <v>0</v>
          </cell>
          <cell r="W871">
            <v>0</v>
          </cell>
          <cell r="X871">
            <v>2</v>
          </cell>
          <cell r="Y871">
            <v>0</v>
          </cell>
          <cell r="Z871">
            <v>0</v>
          </cell>
          <cell r="AA871">
            <v>0</v>
          </cell>
          <cell r="AB871">
            <v>0</v>
          </cell>
          <cell r="AC871">
            <v>0</v>
          </cell>
          <cell r="AD871">
            <v>0</v>
          </cell>
          <cell r="AE871" t="str">
            <v>Se adelantan acciones para determinar los departamentos de esta región, que se van a intervenir en la presente vigencia.</v>
          </cell>
          <cell r="AF871">
            <v>42400.208333333299</v>
          </cell>
          <cell r="AG871">
            <v>42468.631053044002</v>
          </cell>
          <cell r="AH871" t="str">
            <v>Fernando Puerto Chávez</v>
          </cell>
          <cell r="AI871" t="str">
            <v>fernando.puerto@minagricultura.gov.co</v>
          </cell>
          <cell r="AJ871">
            <v>0</v>
          </cell>
          <cell r="AK871">
            <v>0</v>
          </cell>
          <cell r="AL871">
            <v>0</v>
          </cell>
        </row>
        <row r="872">
          <cell r="A872">
            <v>5047</v>
          </cell>
          <cell r="B872" t="str">
            <v>Todos por un Nuevo País</v>
          </cell>
          <cell r="C872" t="str">
            <v>Estrategias regionales</v>
          </cell>
          <cell r="D872" t="str">
            <v>Pacífico: desarrollo socioeconómico con equidad, integración y sostenibilidad ambiental</v>
          </cell>
          <cell r="E872" t="str">
            <v>Agropecuario</v>
          </cell>
          <cell r="F872" t="str">
            <v>MINAGRICULTURA</v>
          </cell>
          <cell r="G872" t="str">
            <v>Región Pacífico - Agricultura</v>
          </cell>
          <cell r="H872">
            <v>5047</v>
          </cell>
          <cell r="I872" t="str">
            <v>Hogares con planes de negocios - Pacífico</v>
          </cell>
          <cell r="J872" t="str">
            <v>Producto</v>
          </cell>
          <cell r="K872" t="str">
            <v>Sectorial</v>
          </cell>
          <cell r="L872" t="str">
            <v>SI</v>
          </cell>
          <cell r="M872" t="str">
            <v>SI</v>
          </cell>
          <cell r="N872" t="str">
            <v>NO</v>
          </cell>
          <cell r="O872" t="str">
            <v>SI</v>
          </cell>
          <cell r="P872" t="str">
            <v>Hogares</v>
          </cell>
          <cell r="Q872" t="str">
            <v>Mensual</v>
          </cell>
          <cell r="R872" t="str">
            <v>Acumulado</v>
          </cell>
          <cell r="S872">
            <v>0</v>
          </cell>
          <cell r="T872">
            <v>0</v>
          </cell>
          <cell r="U872">
            <v>0</v>
          </cell>
          <cell r="V872">
            <v>0</v>
          </cell>
          <cell r="W872">
            <v>0</v>
          </cell>
          <cell r="X872">
            <v>7700</v>
          </cell>
          <cell r="Y872">
            <v>0</v>
          </cell>
          <cell r="Z872">
            <v>0</v>
          </cell>
          <cell r="AA872">
            <v>0</v>
          </cell>
          <cell r="AB872">
            <v>0</v>
          </cell>
          <cell r="AC872">
            <v>0</v>
          </cell>
          <cell r="AD872">
            <v>0</v>
          </cell>
          <cell r="AE872">
            <v>0</v>
          </cell>
          <cell r="AF872">
            <v>0</v>
          </cell>
          <cell r="AG872">
            <v>0</v>
          </cell>
          <cell r="AH872" t="str">
            <v>Fernando Puerto Chávez</v>
          </cell>
          <cell r="AI872" t="str">
            <v>fernando.puerto@minagricultura.gov.co</v>
          </cell>
          <cell r="AJ872">
            <v>5</v>
          </cell>
          <cell r="AK872">
            <v>0</v>
          </cell>
          <cell r="AL872">
            <v>0</v>
          </cell>
        </row>
        <row r="873">
          <cell r="A873">
            <v>5048</v>
          </cell>
          <cell r="B873" t="str">
            <v>Todos por un Nuevo País</v>
          </cell>
          <cell r="C873" t="str">
            <v>Estrategias regionales</v>
          </cell>
          <cell r="D873" t="str">
            <v>Pacífico: desarrollo socioeconómico con equidad, integración y sostenibilidad ambiental</v>
          </cell>
          <cell r="E873" t="str">
            <v>Agropecuario</v>
          </cell>
          <cell r="F873" t="str">
            <v>MINAGRICULTURA</v>
          </cell>
          <cell r="G873" t="str">
            <v>Región Pacífico - Agricultura</v>
          </cell>
          <cell r="H873">
            <v>5048</v>
          </cell>
          <cell r="I873" t="str">
            <v>Personas vinculadas a programas de asociatividad y desarrollo empresarial rural - Pacífico</v>
          </cell>
          <cell r="J873" t="str">
            <v>Producto</v>
          </cell>
          <cell r="K873" t="str">
            <v>Sectorial</v>
          </cell>
          <cell r="L873" t="str">
            <v>SI</v>
          </cell>
          <cell r="M873" t="str">
            <v>SI</v>
          </cell>
          <cell r="N873" t="str">
            <v>NO</v>
          </cell>
          <cell r="O873" t="str">
            <v>SI</v>
          </cell>
          <cell r="P873" t="str">
            <v>Personas</v>
          </cell>
          <cell r="Q873" t="str">
            <v>Trimestral</v>
          </cell>
          <cell r="R873" t="str">
            <v>Acumulado</v>
          </cell>
          <cell r="S873">
            <v>1775</v>
          </cell>
          <cell r="T873">
            <v>500</v>
          </cell>
          <cell r="U873">
            <v>550</v>
          </cell>
          <cell r="V873">
            <v>550</v>
          </cell>
          <cell r="W873">
            <v>477</v>
          </cell>
          <cell r="X873">
            <v>2077</v>
          </cell>
          <cell r="Y873">
            <v>0</v>
          </cell>
          <cell r="Z873">
            <v>0</v>
          </cell>
          <cell r="AA873">
            <v>6130</v>
          </cell>
          <cell r="AB873">
            <v>100</v>
          </cell>
          <cell r="AC873">
            <v>42460.208333333299</v>
          </cell>
          <cell r="AD873">
            <v>42468.615259259299</v>
          </cell>
          <cell r="AE873" t="str">
            <v>En el mes de Abril, se culminaron los ajustes a los términos de referencia de la nueva convocatoria a abrirse en el mes de Mayo de 2016. Para esta Región se tiene programado intervenir en los departamentos de Cauca, Nariño, Valle del Cauca y Choco.</v>
          </cell>
          <cell r="AF873">
            <v>42490.208333333299</v>
          </cell>
          <cell r="AG873">
            <v>42501.424612499999</v>
          </cell>
          <cell r="AH873" t="str">
            <v>Fernando Puerto Chávez</v>
          </cell>
          <cell r="AI873" t="str">
            <v>fernando.puerto@minagricultura.gov.co</v>
          </cell>
          <cell r="AJ873">
            <v>15</v>
          </cell>
          <cell r="AK873">
            <v>42551.208333333299</v>
          </cell>
          <cell r="AL873">
            <v>-58</v>
          </cell>
        </row>
        <row r="874">
          <cell r="A874">
            <v>5049</v>
          </cell>
          <cell r="B874" t="str">
            <v>Todos por un Nuevo País</v>
          </cell>
          <cell r="C874" t="str">
            <v>Estrategias regionales</v>
          </cell>
          <cell r="D874" t="str">
            <v>Pacífico: desarrollo socioeconómico con equidad, integración y sostenibilidad ambiental</v>
          </cell>
          <cell r="E874" t="str">
            <v>Agropecuario</v>
          </cell>
          <cell r="F874" t="str">
            <v>MINAGRICULTURA</v>
          </cell>
          <cell r="G874" t="str">
            <v>Región Pacífico - Agricultura</v>
          </cell>
          <cell r="H874">
            <v>5049</v>
          </cell>
          <cell r="I874" t="str">
            <v>Productores rurales beneficiados con asistencia técnica integral - Pacífico</v>
          </cell>
          <cell r="J874" t="str">
            <v>Producto</v>
          </cell>
          <cell r="K874" t="str">
            <v>Sectorial</v>
          </cell>
          <cell r="L874" t="str">
            <v>SI</v>
          </cell>
          <cell r="M874" t="str">
            <v>SI</v>
          </cell>
          <cell r="N874" t="str">
            <v>NO</v>
          </cell>
          <cell r="O874" t="str">
            <v>SI</v>
          </cell>
          <cell r="P874" t="str">
            <v>Productores rurales</v>
          </cell>
          <cell r="Q874" t="str">
            <v>Semestral</v>
          </cell>
          <cell r="R874" t="str">
            <v>Acumulado</v>
          </cell>
          <cell r="S874">
            <v>0</v>
          </cell>
          <cell r="T874">
            <v>0</v>
          </cell>
          <cell r="U874">
            <v>0</v>
          </cell>
          <cell r="V874">
            <v>0</v>
          </cell>
          <cell r="W874">
            <v>0</v>
          </cell>
          <cell r="X874">
            <v>68000</v>
          </cell>
          <cell r="Y874">
            <v>0</v>
          </cell>
          <cell r="Z874">
            <v>0</v>
          </cell>
          <cell r="AA874">
            <v>0</v>
          </cell>
          <cell r="AB874">
            <v>0</v>
          </cell>
          <cell r="AC874">
            <v>0</v>
          </cell>
          <cell r="AD874">
            <v>0</v>
          </cell>
          <cell r="AE874" t="str">
            <v>Se reporta el cierre de la convocatoria de Asistencia Técnica Gremial, se recibieron los proyectos y se encuentran en fase de evaluación de acuerdo con los términos de referencia.</v>
          </cell>
          <cell r="AF874">
            <v>42490.208333333299</v>
          </cell>
          <cell r="AG874">
            <v>42495.338516747703</v>
          </cell>
          <cell r="AH874" t="str">
            <v>Claudia Jimena Cuervo Cardona</v>
          </cell>
          <cell r="AI874" t="str">
            <v>claudia.cuervo@minagricultura.gov.co</v>
          </cell>
          <cell r="AJ874">
            <v>15</v>
          </cell>
          <cell r="AK874">
            <v>0</v>
          </cell>
          <cell r="AL874">
            <v>0</v>
          </cell>
        </row>
        <row r="875">
          <cell r="A875">
            <v>5050</v>
          </cell>
          <cell r="B875" t="str">
            <v>Todos por un Nuevo País</v>
          </cell>
          <cell r="C875" t="str">
            <v>Estrategias regionales</v>
          </cell>
          <cell r="D875" t="str">
            <v>Pacífico: desarrollo socioeconómico con equidad, integración y sostenibilidad ambiental</v>
          </cell>
          <cell r="E875" t="str">
            <v>Agropecuario</v>
          </cell>
          <cell r="F875" t="str">
            <v>MINAGRICULTURA</v>
          </cell>
          <cell r="G875" t="str">
            <v>Región Pacífico - Agricultura</v>
          </cell>
          <cell r="H875">
            <v>5050</v>
          </cell>
          <cell r="I875" t="str">
            <v>Modelos productivos definidos por sistema y región - Pacífico</v>
          </cell>
          <cell r="J875" t="str">
            <v>Producto</v>
          </cell>
          <cell r="K875" t="str">
            <v>Sectorial</v>
          </cell>
          <cell r="L875" t="str">
            <v>SI</v>
          </cell>
          <cell r="M875" t="str">
            <v>SI</v>
          </cell>
          <cell r="N875" t="str">
            <v>NO</v>
          </cell>
          <cell r="O875" t="str">
            <v>SI</v>
          </cell>
          <cell r="P875" t="str">
            <v>Modelos productivos</v>
          </cell>
          <cell r="Q875" t="str">
            <v>Anual</v>
          </cell>
          <cell r="R875" t="str">
            <v>Acumulado</v>
          </cell>
          <cell r="S875">
            <v>0</v>
          </cell>
          <cell r="T875">
            <v>0</v>
          </cell>
          <cell r="U875">
            <v>0</v>
          </cell>
          <cell r="V875">
            <v>0</v>
          </cell>
          <cell r="W875">
            <v>1</v>
          </cell>
          <cell r="X875">
            <v>1</v>
          </cell>
          <cell r="Y875">
            <v>0</v>
          </cell>
          <cell r="Z875">
            <v>0</v>
          </cell>
          <cell r="AA875">
            <v>0</v>
          </cell>
          <cell r="AB875">
            <v>0</v>
          </cell>
          <cell r="AC875">
            <v>0</v>
          </cell>
          <cell r="AD875">
            <v>0</v>
          </cell>
          <cell r="AE875" t="str">
            <v>Se reporta el cierre de la convocatoria de Asistencia Técnica Gremial, se recibieron los proyectos y se encuentran en fase de evaluación de acuerdo con los términos de referencia.</v>
          </cell>
          <cell r="AF875">
            <v>42400.208333333299</v>
          </cell>
          <cell r="AG875">
            <v>42468.674217824097</v>
          </cell>
          <cell r="AH875" t="str">
            <v>Claudia Jimena Cuervo Cardona</v>
          </cell>
          <cell r="AI875" t="str">
            <v>claudia.cuervo@minagricultura.gov.co</v>
          </cell>
          <cell r="AJ875">
            <v>15</v>
          </cell>
          <cell r="AK875">
            <v>0</v>
          </cell>
          <cell r="AL875">
            <v>0</v>
          </cell>
        </row>
        <row r="876">
          <cell r="A876">
            <v>5039</v>
          </cell>
          <cell r="B876" t="str">
            <v>Todos por un Nuevo País</v>
          </cell>
          <cell r="C876" t="str">
            <v>Estrategias regionales</v>
          </cell>
          <cell r="D876" t="str">
            <v>Pacífico: desarrollo socioeconómico con equidad, integración y sostenibilidad ambiental</v>
          </cell>
          <cell r="E876" t="str">
            <v>Agropecuario</v>
          </cell>
          <cell r="F876" t="str">
            <v>MINAGRICULTURA</v>
          </cell>
          <cell r="G876" t="str">
            <v>Región Pacífico - Agricultura</v>
          </cell>
          <cell r="H876">
            <v>5039</v>
          </cell>
          <cell r="I876" t="str">
            <v>Hectáreas con titulación colectiva a comunidades negras del Cauca</v>
          </cell>
          <cell r="J876" t="str">
            <v>Producto</v>
          </cell>
          <cell r="K876" t="str">
            <v>Sectorial</v>
          </cell>
          <cell r="L876" t="str">
            <v>SI</v>
          </cell>
          <cell r="M876" t="str">
            <v>SI</v>
          </cell>
          <cell r="N876" t="str">
            <v>NO</v>
          </cell>
          <cell r="O876" t="str">
            <v>SI</v>
          </cell>
          <cell r="P876" t="str">
            <v>Hectáreas</v>
          </cell>
          <cell r="Q876" t="str">
            <v>Mensual</v>
          </cell>
          <cell r="R876" t="str">
            <v>Acumulado</v>
          </cell>
          <cell r="S876">
            <v>38746</v>
          </cell>
          <cell r="T876">
            <v>17500</v>
          </cell>
          <cell r="U876">
            <v>16500</v>
          </cell>
          <cell r="V876">
            <v>13500</v>
          </cell>
          <cell r="W876">
            <v>8500</v>
          </cell>
          <cell r="X876">
            <v>56000</v>
          </cell>
          <cell r="Y876">
            <v>0</v>
          </cell>
          <cell r="Z876">
            <v>0</v>
          </cell>
          <cell r="AA876">
            <v>0</v>
          </cell>
          <cell r="AB876">
            <v>0</v>
          </cell>
          <cell r="AC876">
            <v>0</v>
          </cell>
          <cell r="AD876">
            <v>0</v>
          </cell>
          <cell r="AE876">
            <v>0</v>
          </cell>
          <cell r="AF876">
            <v>0</v>
          </cell>
          <cell r="AG876">
            <v>0</v>
          </cell>
          <cell r="AH876" t="str">
            <v>Giovanni Alberto Rocha Mahecha</v>
          </cell>
          <cell r="AI876" t="str">
            <v>grocha@incoder.gov.co</v>
          </cell>
          <cell r="AJ876">
            <v>5</v>
          </cell>
          <cell r="AK876">
            <v>0</v>
          </cell>
          <cell r="AL876">
            <v>0</v>
          </cell>
        </row>
        <row r="877">
          <cell r="A877">
            <v>5040</v>
          </cell>
          <cell r="B877" t="str">
            <v>Todos por un Nuevo País</v>
          </cell>
          <cell r="C877" t="str">
            <v>Estrategias regionales</v>
          </cell>
          <cell r="D877" t="str">
            <v>Pacífico: desarrollo socioeconómico con equidad, integración y sostenibilidad ambiental</v>
          </cell>
          <cell r="E877" t="str">
            <v>Agropecuario</v>
          </cell>
          <cell r="F877" t="str">
            <v>MINAGRICULTURA</v>
          </cell>
          <cell r="G877" t="str">
            <v>Región Pacífico - Agricultura</v>
          </cell>
          <cell r="H877">
            <v>5040</v>
          </cell>
          <cell r="I877" t="str">
            <v>Hectáreas estratégicas para el desarrollo de sistemas productivos zonificadas a escala 1:25.000 - Pacífico</v>
          </cell>
          <cell r="J877" t="str">
            <v>Producto</v>
          </cell>
          <cell r="K877" t="str">
            <v>Sectorial</v>
          </cell>
          <cell r="L877" t="str">
            <v>SI</v>
          </cell>
          <cell r="M877" t="str">
            <v>SI</v>
          </cell>
          <cell r="N877" t="str">
            <v>NO</v>
          </cell>
          <cell r="O877" t="str">
            <v>SI</v>
          </cell>
          <cell r="P877" t="str">
            <v>Hectáreas</v>
          </cell>
          <cell r="Q877" t="str">
            <v>Anual</v>
          </cell>
          <cell r="R877" t="str">
            <v>Acumulado</v>
          </cell>
          <cell r="S877">
            <v>0</v>
          </cell>
          <cell r="T877">
            <v>0</v>
          </cell>
          <cell r="U877">
            <v>0</v>
          </cell>
          <cell r="V877">
            <v>0</v>
          </cell>
          <cell r="W877">
            <v>174141</v>
          </cell>
          <cell r="X877">
            <v>174141</v>
          </cell>
          <cell r="Y877">
            <v>0</v>
          </cell>
          <cell r="Z877">
            <v>0</v>
          </cell>
          <cell r="AA877">
            <v>0</v>
          </cell>
          <cell r="AB877">
            <v>0</v>
          </cell>
          <cell r="AC877">
            <v>0</v>
          </cell>
          <cell r="AD877">
            <v>0</v>
          </cell>
          <cell r="AE877" t="str">
            <v>Los estudios de evaluación de tierras para obtención del producto "Hectáreas estratégicas para el desarrollo de sistemas productivos zonificadas a escala 1:25.000" en el cuatrenio tienen la siguiente priorización de acuerdo con la disponibilidad de la inf</v>
          </cell>
          <cell r="AF877">
            <v>42490.208333333299</v>
          </cell>
          <cell r="AG877">
            <v>42501.447030752301</v>
          </cell>
          <cell r="AH877" t="str">
            <v>Daniel Aguilar</v>
          </cell>
          <cell r="AI877" t="str">
            <v>emiro.diaz@upra.gov.co</v>
          </cell>
          <cell r="AJ877">
            <v>30</v>
          </cell>
          <cell r="AK877">
            <v>0</v>
          </cell>
          <cell r="AL877">
            <v>0</v>
          </cell>
        </row>
        <row r="878">
          <cell r="A878">
            <v>5041</v>
          </cell>
          <cell r="B878" t="str">
            <v>Todos por un Nuevo País</v>
          </cell>
          <cell r="C878" t="str">
            <v>Estrategias regionales</v>
          </cell>
          <cell r="D878" t="str">
            <v>Pacífico: desarrollo socioeconómico con equidad, integración y sostenibilidad ambiental</v>
          </cell>
          <cell r="E878" t="str">
            <v>Agropecuario</v>
          </cell>
          <cell r="F878" t="str">
            <v>MINAGRICULTURA</v>
          </cell>
          <cell r="G878" t="str">
            <v>Región Pacífico - Agricultura</v>
          </cell>
          <cell r="H878">
            <v>5041</v>
          </cell>
          <cell r="I878" t="str">
            <v>Hectáreas con distritos de riego adecuacion de tierras - Pacífico</v>
          </cell>
          <cell r="J878" t="str">
            <v>Gestión</v>
          </cell>
          <cell r="K878" t="str">
            <v>Sectorial</v>
          </cell>
          <cell r="L878" t="str">
            <v>SI</v>
          </cell>
          <cell r="M878" t="str">
            <v>SI</v>
          </cell>
          <cell r="N878" t="str">
            <v>NO</v>
          </cell>
          <cell r="O878" t="str">
            <v>SI</v>
          </cell>
          <cell r="P878" t="str">
            <v>Hectáreas</v>
          </cell>
          <cell r="Q878" t="str">
            <v>Semestral</v>
          </cell>
          <cell r="R878" t="str">
            <v>Acumulado</v>
          </cell>
          <cell r="S878">
            <v>6895</v>
          </cell>
          <cell r="T878">
            <v>3093.75</v>
          </cell>
          <cell r="U878">
            <v>6188</v>
          </cell>
          <cell r="V878">
            <v>14438</v>
          </cell>
          <cell r="W878">
            <v>20625</v>
          </cell>
          <cell r="X878">
            <v>20625</v>
          </cell>
          <cell r="Y878">
            <v>0</v>
          </cell>
          <cell r="Z878">
            <v>0</v>
          </cell>
          <cell r="AA878">
            <v>0</v>
          </cell>
          <cell r="AB878">
            <v>0</v>
          </cell>
          <cell r="AC878">
            <v>0</v>
          </cell>
          <cell r="AD878">
            <v>0</v>
          </cell>
          <cell r="AE878">
            <v>0</v>
          </cell>
          <cell r="AF878">
            <v>0</v>
          </cell>
          <cell r="AG878">
            <v>0</v>
          </cell>
          <cell r="AH878" t="str">
            <v>Giovanni Alberto Rocha Mahecha</v>
          </cell>
          <cell r="AI878" t="str">
            <v>grocha@incoder.gov.co</v>
          </cell>
          <cell r="AJ878">
            <v>5</v>
          </cell>
          <cell r="AK878">
            <v>0</v>
          </cell>
          <cell r="AL878">
            <v>0</v>
          </cell>
        </row>
        <row r="879">
          <cell r="A879">
            <v>5042</v>
          </cell>
          <cell r="B879" t="str">
            <v>Todos por un Nuevo País</v>
          </cell>
          <cell r="C879" t="str">
            <v>Estrategias regionales</v>
          </cell>
          <cell r="D879" t="str">
            <v>Pacífico: desarrollo socioeconómico con equidad, integración y sostenibilidad ambiental</v>
          </cell>
          <cell r="E879" t="str">
            <v>Agropecuario</v>
          </cell>
          <cell r="F879" t="str">
            <v>MINAGRICULTURA</v>
          </cell>
          <cell r="G879" t="str">
            <v>Región Pacífico - Agricultura</v>
          </cell>
          <cell r="H879">
            <v>5042</v>
          </cell>
          <cell r="I879" t="str">
            <v>Centros logísticos entregados en la región del Pacífico</v>
          </cell>
          <cell r="J879" t="str">
            <v>Resultado</v>
          </cell>
          <cell r="K879" t="str">
            <v>Sectorial</v>
          </cell>
          <cell r="L879" t="str">
            <v>SI</v>
          </cell>
          <cell r="M879" t="str">
            <v>SI</v>
          </cell>
          <cell r="N879" t="str">
            <v>NO</v>
          </cell>
          <cell r="O879" t="str">
            <v>SI</v>
          </cell>
          <cell r="P879" t="str">
            <v>Pendiente</v>
          </cell>
          <cell r="Q879" t="str">
            <v>Trimestral</v>
          </cell>
          <cell r="R879" t="str">
            <v>Acumulado</v>
          </cell>
          <cell r="S879">
            <v>0</v>
          </cell>
          <cell r="T879">
            <v>0</v>
          </cell>
          <cell r="U879">
            <v>0</v>
          </cell>
          <cell r="V879">
            <v>0</v>
          </cell>
          <cell r="W879">
            <v>0</v>
          </cell>
          <cell r="X879">
            <v>2</v>
          </cell>
          <cell r="Y879">
            <v>0</v>
          </cell>
          <cell r="Z879">
            <v>0</v>
          </cell>
          <cell r="AA879">
            <v>0</v>
          </cell>
          <cell r="AB879">
            <v>0</v>
          </cell>
          <cell r="AC879">
            <v>0</v>
          </cell>
          <cell r="AD879">
            <v>0</v>
          </cell>
          <cell r="AE879">
            <v>0</v>
          </cell>
          <cell r="AF879">
            <v>0</v>
          </cell>
          <cell r="AG879">
            <v>0</v>
          </cell>
          <cell r="AH879" t="str">
            <v>Samuel Zambrano Canizales</v>
          </cell>
          <cell r="AI879" t="str">
            <v>samuel.zambrano@minagricultura.gov.co</v>
          </cell>
          <cell r="AJ879">
            <v>0</v>
          </cell>
          <cell r="AK879">
            <v>0</v>
          </cell>
          <cell r="AL879">
            <v>0</v>
          </cell>
        </row>
        <row r="880">
          <cell r="A880">
            <v>5043</v>
          </cell>
          <cell r="B880" t="str">
            <v>Todos por un Nuevo País</v>
          </cell>
          <cell r="C880" t="str">
            <v>Estrategias regionales</v>
          </cell>
          <cell r="D880" t="str">
            <v>Pacífico: desarrollo socioeconómico con equidad, integración y sostenibilidad ambiental</v>
          </cell>
          <cell r="E880" t="str">
            <v>Agropecuario</v>
          </cell>
          <cell r="F880" t="str">
            <v>MINAGRICULTURA</v>
          </cell>
          <cell r="G880" t="str">
            <v>Región Pacífico - Agricultura</v>
          </cell>
          <cell r="H880">
            <v>5043</v>
          </cell>
          <cell r="I880" t="str">
            <v>Pescadores formados en marinería, artes de pesca y mecánica y mantenimiento de embarcaciones - Pacífico</v>
          </cell>
          <cell r="J880" t="str">
            <v>Producto</v>
          </cell>
          <cell r="K880" t="str">
            <v>Sectorial</v>
          </cell>
          <cell r="L880" t="str">
            <v>SI</v>
          </cell>
          <cell r="M880" t="str">
            <v>SI</v>
          </cell>
          <cell r="N880" t="str">
            <v>NO</v>
          </cell>
          <cell r="O880" t="str">
            <v>SI</v>
          </cell>
          <cell r="P880" t="str">
            <v>Pescadores</v>
          </cell>
          <cell r="Q880" t="str">
            <v>Semestral</v>
          </cell>
          <cell r="R880" t="str">
            <v>Capacidad</v>
          </cell>
          <cell r="S880">
            <v>14000</v>
          </cell>
          <cell r="T880">
            <v>14600</v>
          </cell>
          <cell r="U880">
            <v>15600</v>
          </cell>
          <cell r="V880">
            <v>16600</v>
          </cell>
          <cell r="W880">
            <v>17600</v>
          </cell>
          <cell r="X880">
            <v>17600</v>
          </cell>
          <cell r="Y880">
            <v>0</v>
          </cell>
          <cell r="Z880">
            <v>0</v>
          </cell>
          <cell r="AA880">
            <v>0</v>
          </cell>
          <cell r="AB880">
            <v>0</v>
          </cell>
          <cell r="AC880">
            <v>0</v>
          </cell>
          <cell r="AD880">
            <v>0</v>
          </cell>
          <cell r="AE880">
            <v>0</v>
          </cell>
          <cell r="AF880">
            <v>0</v>
          </cell>
          <cell r="AG880">
            <v>0</v>
          </cell>
          <cell r="AH880" t="str">
            <v>Luis Humberto Guzman Vergara</v>
          </cell>
          <cell r="AI880" t="str">
            <v>luis.guzman@minagricultura.gov.co</v>
          </cell>
          <cell r="AJ880">
            <v>30</v>
          </cell>
          <cell r="AK880">
            <v>0</v>
          </cell>
          <cell r="AL880">
            <v>0</v>
          </cell>
        </row>
        <row r="881">
          <cell r="A881">
            <v>5044</v>
          </cell>
          <cell r="B881" t="str">
            <v>Todos por un Nuevo País</v>
          </cell>
          <cell r="C881" t="str">
            <v>Estrategias regionales</v>
          </cell>
          <cell r="D881" t="str">
            <v>Pacífico: desarrollo socioeconómico con equidad, integración y sostenibilidad ambiental</v>
          </cell>
          <cell r="E881" t="str">
            <v>Agropecuario</v>
          </cell>
          <cell r="F881" t="str">
            <v>MINAGRICULTURA</v>
          </cell>
          <cell r="G881" t="str">
            <v>Región Pacífico - Agricultura</v>
          </cell>
          <cell r="H881">
            <v>5044</v>
          </cell>
          <cell r="I881" t="str">
            <v>Centros de acopio acondicionados de pesca en los municipios de la costa Pacífica</v>
          </cell>
          <cell r="J881" t="str">
            <v>Producto</v>
          </cell>
          <cell r="K881" t="str">
            <v>Sectorial</v>
          </cell>
          <cell r="L881" t="str">
            <v>SI</v>
          </cell>
          <cell r="M881" t="str">
            <v>SI</v>
          </cell>
          <cell r="N881" t="str">
            <v>NO</v>
          </cell>
          <cell r="O881" t="str">
            <v>SI</v>
          </cell>
          <cell r="P881" t="str">
            <v>Centros de acopio</v>
          </cell>
          <cell r="Q881" t="str">
            <v>Anual</v>
          </cell>
          <cell r="R881" t="str">
            <v>Acumulado</v>
          </cell>
          <cell r="S881">
            <v>2</v>
          </cell>
          <cell r="T881">
            <v>2</v>
          </cell>
          <cell r="U881">
            <v>2</v>
          </cell>
          <cell r="V881">
            <v>3</v>
          </cell>
          <cell r="W881">
            <v>3</v>
          </cell>
          <cell r="X881">
            <v>10</v>
          </cell>
          <cell r="Y881">
            <v>0</v>
          </cell>
          <cell r="Z881">
            <v>0</v>
          </cell>
          <cell r="AA881">
            <v>0</v>
          </cell>
          <cell r="AB881">
            <v>0</v>
          </cell>
          <cell r="AC881">
            <v>0</v>
          </cell>
          <cell r="AD881">
            <v>0</v>
          </cell>
          <cell r="AE881">
            <v>0</v>
          </cell>
          <cell r="AF881">
            <v>0</v>
          </cell>
          <cell r="AG881">
            <v>0</v>
          </cell>
          <cell r="AH881" t="str">
            <v>Erick Sergie Firtion Esquiaqui</v>
          </cell>
          <cell r="AI881" t="str">
            <v>erick.firtion@aunap.gov.co</v>
          </cell>
          <cell r="AJ881">
            <v>30</v>
          </cell>
          <cell r="AK881">
            <v>0</v>
          </cell>
          <cell r="AL881">
            <v>0</v>
          </cell>
        </row>
        <row r="882">
          <cell r="A882">
            <v>5085</v>
          </cell>
          <cell r="B882" t="str">
            <v>Todos por un Nuevo País</v>
          </cell>
          <cell r="C882" t="str">
            <v>Estrategias regionales</v>
          </cell>
          <cell r="D882" t="str">
            <v>Pacífico: desarrollo socioeconómico con equidad, integración y sostenibilidad ambiental</v>
          </cell>
          <cell r="E882" t="str">
            <v>Ambiente</v>
          </cell>
          <cell r="F882" t="str">
            <v>MinAmbiente</v>
          </cell>
          <cell r="G882" t="str">
            <v>Región Pacífico - Ambiente</v>
          </cell>
          <cell r="H882">
            <v>5085</v>
          </cell>
          <cell r="I882" t="str">
            <v>Planes de Ordenación y Manejo Integrado de las Unidades Ambientales Costeras POMIUAC, formulados</v>
          </cell>
          <cell r="J882" t="str">
            <v>Producto</v>
          </cell>
          <cell r="K882" t="str">
            <v>Sectorial</v>
          </cell>
          <cell r="L882" t="str">
            <v>SI</v>
          </cell>
          <cell r="M882" t="str">
            <v>SI</v>
          </cell>
          <cell r="N882" t="str">
            <v>NO</v>
          </cell>
          <cell r="O882" t="str">
            <v>SI</v>
          </cell>
          <cell r="P882" t="str">
            <v>planes</v>
          </cell>
          <cell r="Q882" t="str">
            <v>Semestral</v>
          </cell>
          <cell r="R882" t="str">
            <v>Acumulado</v>
          </cell>
          <cell r="S882">
            <v>0</v>
          </cell>
          <cell r="T882">
            <v>0</v>
          </cell>
          <cell r="U882">
            <v>0</v>
          </cell>
          <cell r="V882">
            <v>0</v>
          </cell>
          <cell r="W882">
            <v>4</v>
          </cell>
          <cell r="X882">
            <v>4</v>
          </cell>
          <cell r="Y882">
            <v>0</v>
          </cell>
          <cell r="Z882">
            <v>0</v>
          </cell>
          <cell r="AA882">
            <v>0</v>
          </cell>
          <cell r="AB882">
            <v>0</v>
          </cell>
          <cell r="AC882">
            <v>0</v>
          </cell>
          <cell r="AD882">
            <v>0</v>
          </cell>
          <cell r="AE882" t="str">
            <v>En el marco de la transferencia a INVEMAR a través de la resolución 478 de 2016, se realizaron reuniones para socializar y presentar Plan de Trabajo UAC LLanura Aluvial del Sur - LLAS, se recibe plan de acción por parte del INVEMAR el dia 29 de abril para</v>
          </cell>
          <cell r="AF882">
            <v>42490.208333333299</v>
          </cell>
          <cell r="AG882">
            <v>42496.786657094897</v>
          </cell>
          <cell r="AH882" t="str">
            <v>Andrea  Ramírez</v>
          </cell>
          <cell r="AI882" t="str">
            <v>ARamirez@minambiente.gov.co</v>
          </cell>
          <cell r="AJ882">
            <v>30</v>
          </cell>
          <cell r="AK882">
            <v>0</v>
          </cell>
          <cell r="AL882">
            <v>0</v>
          </cell>
        </row>
        <row r="883">
          <cell r="A883">
            <v>5086</v>
          </cell>
          <cell r="B883" t="str">
            <v>Todos por un Nuevo País</v>
          </cell>
          <cell r="C883" t="str">
            <v>Estrategias regionales</v>
          </cell>
          <cell r="D883" t="str">
            <v>Pacífico: desarrollo socioeconómico con equidad, integración y sostenibilidad ambiental</v>
          </cell>
          <cell r="E883" t="str">
            <v>Ambiente</v>
          </cell>
          <cell r="F883" t="str">
            <v>MinAmbiente</v>
          </cell>
          <cell r="G883" t="str">
            <v>Región Pacífico - Ambiente</v>
          </cell>
          <cell r="H883">
            <v>5086</v>
          </cell>
          <cell r="I883" t="str">
            <v>Fases del programa de eficiencia en el uso de los recursos naturales para sectores competitivos de la región implementados</v>
          </cell>
          <cell r="J883" t="str">
            <v>Gestión</v>
          </cell>
          <cell r="K883" t="str">
            <v>Sectorial</v>
          </cell>
          <cell r="L883" t="str">
            <v>SI</v>
          </cell>
          <cell r="M883" t="str">
            <v>SI</v>
          </cell>
          <cell r="N883" t="str">
            <v>NO</v>
          </cell>
          <cell r="O883" t="str">
            <v>SI</v>
          </cell>
          <cell r="P883" t="str">
            <v>Fases</v>
          </cell>
          <cell r="Q883" t="str">
            <v>Trimestral</v>
          </cell>
          <cell r="R883" t="str">
            <v>Stock</v>
          </cell>
          <cell r="S883">
            <v>0</v>
          </cell>
          <cell r="T883">
            <v>0</v>
          </cell>
          <cell r="U883">
            <v>1</v>
          </cell>
          <cell r="V883">
            <v>2</v>
          </cell>
          <cell r="W883">
            <v>3</v>
          </cell>
          <cell r="X883">
            <v>3</v>
          </cell>
          <cell r="Y883">
            <v>0</v>
          </cell>
          <cell r="Z883">
            <v>0</v>
          </cell>
          <cell r="AA883">
            <v>0</v>
          </cell>
          <cell r="AB883">
            <v>0</v>
          </cell>
          <cell r="AC883">
            <v>0</v>
          </cell>
          <cell r="AD883">
            <v>0</v>
          </cell>
          <cell r="AE883">
            <v>0</v>
          </cell>
          <cell r="AF883">
            <v>0</v>
          </cell>
          <cell r="AG883">
            <v>0</v>
          </cell>
          <cell r="AH883" t="str">
            <v>Francisco José Gómez Montes</v>
          </cell>
          <cell r="AI883" t="str">
            <v>fjgomez@minambiente.gov.co</v>
          </cell>
          <cell r="AJ883">
            <v>30</v>
          </cell>
          <cell r="AK883">
            <v>0</v>
          </cell>
          <cell r="AL883">
            <v>0</v>
          </cell>
        </row>
        <row r="884">
          <cell r="A884">
            <v>5087</v>
          </cell>
          <cell r="B884" t="str">
            <v>Todos por un Nuevo País</v>
          </cell>
          <cell r="C884" t="str">
            <v>Estrategias regionales</v>
          </cell>
          <cell r="D884" t="str">
            <v>Pacífico: desarrollo socioeconómico con equidad, integración y sostenibilidad ambiental</v>
          </cell>
          <cell r="E884" t="str">
            <v>Ambiente</v>
          </cell>
          <cell r="F884" t="str">
            <v>MinAmbiente</v>
          </cell>
          <cell r="G884" t="str">
            <v>Región Pacífico - Ambiente</v>
          </cell>
          <cell r="H884">
            <v>5087</v>
          </cell>
          <cell r="I884" t="str">
            <v>Hectáreas con restauración ecológica en áreas afectadas por actividades de productivas de alto impacto.</v>
          </cell>
          <cell r="J884" t="str">
            <v>Producto</v>
          </cell>
          <cell r="K884" t="str">
            <v>Sectorial</v>
          </cell>
          <cell r="L884" t="str">
            <v>SI</v>
          </cell>
          <cell r="M884" t="str">
            <v>SI</v>
          </cell>
          <cell r="N884" t="str">
            <v>NO</v>
          </cell>
          <cell r="O884" t="str">
            <v>SI</v>
          </cell>
          <cell r="P884" t="str">
            <v>Hectáreas</v>
          </cell>
          <cell r="Q884" t="str">
            <v>Semestral</v>
          </cell>
          <cell r="R884" t="str">
            <v>Capacidad</v>
          </cell>
          <cell r="S884">
            <v>0</v>
          </cell>
          <cell r="T884">
            <v>0</v>
          </cell>
          <cell r="U884">
            <v>500</v>
          </cell>
          <cell r="V884">
            <v>1000</v>
          </cell>
          <cell r="W884">
            <v>1500</v>
          </cell>
          <cell r="X884">
            <v>1500</v>
          </cell>
          <cell r="Y884">
            <v>0</v>
          </cell>
          <cell r="Z884">
            <v>0</v>
          </cell>
          <cell r="AA884">
            <v>0</v>
          </cell>
          <cell r="AB884">
            <v>0</v>
          </cell>
          <cell r="AC884">
            <v>0</v>
          </cell>
          <cell r="AD884">
            <v>0</v>
          </cell>
          <cell r="AE884" t="str">
            <v>A la fecha no se cuenta con reporte de las Autoridades Ambientales que den cuenta del avance de hectáreas en proceso de restauración.</v>
          </cell>
          <cell r="AF884">
            <v>42490.208333333299</v>
          </cell>
          <cell r="AG884">
            <v>42496.771284027804</v>
          </cell>
          <cell r="AH884" t="str">
            <v>María Claudia García Dávila</v>
          </cell>
          <cell r="AI884" t="str">
            <v>Mcgarcia@minambiente.gov.co</v>
          </cell>
          <cell r="AJ884">
            <v>30</v>
          </cell>
          <cell r="AK884">
            <v>0</v>
          </cell>
          <cell r="AL884">
            <v>0</v>
          </cell>
        </row>
        <row r="885">
          <cell r="A885">
            <v>5097</v>
          </cell>
          <cell r="B885" t="str">
            <v>Todos por un Nuevo País</v>
          </cell>
          <cell r="C885" t="str">
            <v>Estrategias regionales</v>
          </cell>
          <cell r="D885" t="str">
            <v>Pacífico: desarrollo socioeconómico con equidad, integración y sostenibilidad ambiental</v>
          </cell>
          <cell r="E885" t="str">
            <v>Ambiente</v>
          </cell>
          <cell r="F885" t="str">
            <v>MinAmbiente</v>
          </cell>
          <cell r="G885" t="str">
            <v>Región Pacífico - Ambiente</v>
          </cell>
          <cell r="H885">
            <v>5097</v>
          </cell>
          <cell r="I885" t="str">
            <v>Hectáreas que cuentan con planes de ordenación y manejo de cuenca elaborados y/o ajustados. (Pacífico)</v>
          </cell>
          <cell r="J885" t="str">
            <v>Gestión</v>
          </cell>
          <cell r="K885" t="str">
            <v>Sectorial</v>
          </cell>
          <cell r="L885" t="str">
            <v>SI</v>
          </cell>
          <cell r="M885" t="str">
            <v>SI</v>
          </cell>
          <cell r="N885" t="str">
            <v>NO</v>
          </cell>
          <cell r="O885" t="str">
            <v>SI</v>
          </cell>
          <cell r="P885" t="str">
            <v>Hectáreas</v>
          </cell>
          <cell r="Q885" t="str">
            <v>Semestral</v>
          </cell>
          <cell r="R885" t="str">
            <v>Capacidad</v>
          </cell>
          <cell r="S885">
            <v>0</v>
          </cell>
          <cell r="T885">
            <v>0</v>
          </cell>
          <cell r="U885">
            <v>40535</v>
          </cell>
          <cell r="V885">
            <v>40535</v>
          </cell>
          <cell r="W885">
            <v>40535</v>
          </cell>
          <cell r="X885">
            <v>40535</v>
          </cell>
          <cell r="Y885">
            <v>0</v>
          </cell>
          <cell r="Z885">
            <v>0</v>
          </cell>
          <cell r="AA885">
            <v>0</v>
          </cell>
          <cell r="AB885">
            <v>0</v>
          </cell>
          <cell r="AC885">
            <v>0</v>
          </cell>
          <cell r="AD885">
            <v>0</v>
          </cell>
          <cell r="AE885" t="str">
            <v>• Se han declarado en ordenación las 2 cuencas objeto de elaboración y/o ajuste de POMCAS de 2 programadas en la región. • Se han contratado las 2 Consultorías para abordar los Procesos de elaboración y/o ajuste de POMCAS • Las dos consultorías terminaron</v>
          </cell>
          <cell r="AF885">
            <v>42429.208333333299</v>
          </cell>
          <cell r="AG885">
            <v>42506.798782719903</v>
          </cell>
          <cell r="AH885" t="str">
            <v>Ricardo Arnold Baduin Ricardo</v>
          </cell>
          <cell r="AI885" t="str">
            <v>RBaduin@minambiente.gov.co</v>
          </cell>
          <cell r="AJ885">
            <v>30</v>
          </cell>
          <cell r="AK885">
            <v>0</v>
          </cell>
          <cell r="AL885">
            <v>0</v>
          </cell>
        </row>
        <row r="886">
          <cell r="A886">
            <v>5083</v>
          </cell>
          <cell r="B886" t="str">
            <v>Todos por un Nuevo País</v>
          </cell>
          <cell r="C886" t="str">
            <v>Estrategias regionales</v>
          </cell>
          <cell r="D886" t="str">
            <v>Pacífico: desarrollo socioeconómico con equidad, integración y sostenibilidad ambiental</v>
          </cell>
          <cell r="E886" t="str">
            <v>Ambiente</v>
          </cell>
          <cell r="F886" t="str">
            <v>Parques Nacionales</v>
          </cell>
          <cell r="G886" t="str">
            <v>Región Pacífico - Ambiente</v>
          </cell>
          <cell r="H886">
            <v>5083</v>
          </cell>
          <cell r="I886" t="str">
            <v>Hectáreas de áreas protegidas  de la Región Pacífico  incorporadas en el SINAP</v>
          </cell>
          <cell r="J886" t="str">
            <v>Gestión</v>
          </cell>
          <cell r="K886" t="str">
            <v>Sectorial</v>
          </cell>
          <cell r="L886" t="str">
            <v>SI</v>
          </cell>
          <cell r="M886" t="str">
            <v>SI</v>
          </cell>
          <cell r="N886" t="str">
            <v>NO</v>
          </cell>
          <cell r="O886" t="str">
            <v>SI</v>
          </cell>
          <cell r="P886" t="str">
            <v>Hectáreas</v>
          </cell>
          <cell r="Q886" t="str">
            <v>Trimestral</v>
          </cell>
          <cell r="R886" t="str">
            <v>Capacidad</v>
          </cell>
          <cell r="S886">
            <v>114890</v>
          </cell>
          <cell r="T886">
            <v>114890.549</v>
          </cell>
          <cell r="U886">
            <v>120773.329</v>
          </cell>
          <cell r="V886">
            <v>153521.99400000001</v>
          </cell>
          <cell r="W886">
            <v>259004.033</v>
          </cell>
          <cell r="X886">
            <v>259004</v>
          </cell>
          <cell r="Y886">
            <v>132546.95000000001</v>
          </cell>
          <cell r="Z886">
            <v>100</v>
          </cell>
          <cell r="AA886">
            <v>132546.95000000001</v>
          </cell>
          <cell r="AB886">
            <v>12.25</v>
          </cell>
          <cell r="AC886">
            <v>42460.208333333299</v>
          </cell>
          <cell r="AD886">
            <v>42468.733354432901</v>
          </cell>
          <cell r="AE886" t="str">
            <v>Cortolima para Predios Meridiano Cuenta con Concepto técnico de soporte, concepto favorable del IAvH, todas las certificaciones de las diferentes entidades y acto administrativo para ser aprobado por el consejo directivo. La corporación CVC en cuanto a la</v>
          </cell>
          <cell r="AF886">
            <v>42490.208333333299</v>
          </cell>
          <cell r="AG886">
            <v>42496.772045451398</v>
          </cell>
          <cell r="AH886" t="str">
            <v>Julia Miranda Londoño</v>
          </cell>
          <cell r="AI886" t="str">
            <v>julia.miranda@parquesnacionales.gov.co</v>
          </cell>
          <cell r="AJ886">
            <v>30</v>
          </cell>
          <cell r="AK886">
            <v>42551.208333333299</v>
          </cell>
          <cell r="AL886">
            <v>-73</v>
          </cell>
        </row>
        <row r="887">
          <cell r="A887">
            <v>5106</v>
          </cell>
          <cell r="B887" t="str">
            <v>Todos por un Nuevo País</v>
          </cell>
          <cell r="C887" t="str">
            <v>Estrategias regionales</v>
          </cell>
          <cell r="D887" t="str">
            <v>Pacífico: desarrollo socioeconómico con equidad, integración y sostenibilidad ambiental</v>
          </cell>
          <cell r="E887" t="str">
            <v>Comercio</v>
          </cell>
          <cell r="F887" t="str">
            <v>MINCOMERCIO</v>
          </cell>
          <cell r="G887" t="str">
            <v>Región Pacífico - Comercio</v>
          </cell>
          <cell r="H887">
            <v>5106</v>
          </cell>
          <cell r="I887" t="str">
            <v>Procesos de innovación implementados en los sectores priorizados con Rutas Competitivas - Región Pacífico</v>
          </cell>
          <cell r="J887" t="str">
            <v>Producto</v>
          </cell>
          <cell r="K887" t="str">
            <v>Sectorial</v>
          </cell>
          <cell r="L887" t="str">
            <v>SI</v>
          </cell>
          <cell r="M887" t="str">
            <v>NO</v>
          </cell>
          <cell r="N887" t="str">
            <v>NO</v>
          </cell>
          <cell r="O887" t="str">
            <v>SI</v>
          </cell>
          <cell r="P887" t="str">
            <v>Procesos</v>
          </cell>
          <cell r="Q887" t="str">
            <v>Trimestral</v>
          </cell>
          <cell r="R887" t="str">
            <v>Acumulado</v>
          </cell>
          <cell r="S887">
            <v>0</v>
          </cell>
          <cell r="T887">
            <v>1</v>
          </cell>
          <cell r="U887">
            <v>1</v>
          </cell>
          <cell r="V887">
            <v>1</v>
          </cell>
          <cell r="W887">
            <v>1</v>
          </cell>
          <cell r="X887">
            <v>4</v>
          </cell>
          <cell r="Y887">
            <v>2</v>
          </cell>
          <cell r="Z887">
            <v>100</v>
          </cell>
          <cell r="AA887">
            <v>4</v>
          </cell>
          <cell r="AB887">
            <v>100</v>
          </cell>
          <cell r="AC887">
            <v>42460.208333333299</v>
          </cell>
          <cell r="AD887">
            <v>42468.433722569403</v>
          </cell>
          <cell r="AE887" t="str">
            <v>Logro: Los proyectos aprobados en la convocatoria reto clúster relacionados con "Impulso a la competitividad del Clúster de Excelencia Clínica a través de la gestión del conocimiento y la innovación" y "Plataforma de desarrollo de producto y acceso a nuev</v>
          </cell>
          <cell r="AF887">
            <v>42490.208333333299</v>
          </cell>
          <cell r="AG887">
            <v>42496.765581365697</v>
          </cell>
          <cell r="AH887" t="str">
            <v>Daniel Arango</v>
          </cell>
          <cell r="AI887" t="str">
            <v>darango@mincit.gov.co</v>
          </cell>
          <cell r="AJ887">
            <v>90</v>
          </cell>
          <cell r="AK887">
            <v>42551.208333333299</v>
          </cell>
          <cell r="AL887">
            <v>-133</v>
          </cell>
        </row>
        <row r="888">
          <cell r="A888">
            <v>5107</v>
          </cell>
          <cell r="B888" t="str">
            <v>Todos por un Nuevo País</v>
          </cell>
          <cell r="C888" t="str">
            <v>Estrategias regionales</v>
          </cell>
          <cell r="D888" t="str">
            <v>Pacífico: desarrollo socioeconómico con equidad, integración y sostenibilidad ambiental</v>
          </cell>
          <cell r="E888" t="str">
            <v>Comercio</v>
          </cell>
          <cell r="F888" t="str">
            <v>MINCOMERCIO</v>
          </cell>
          <cell r="G888" t="str">
            <v>Región Pacífico - Comercio</v>
          </cell>
          <cell r="H888">
            <v>5107</v>
          </cell>
          <cell r="I888" t="str">
            <v>Rutas competitivas acompañadas en su implementación - Región Pacífico</v>
          </cell>
          <cell r="J888" t="str">
            <v>Producto</v>
          </cell>
          <cell r="K888" t="str">
            <v>Sectorial</v>
          </cell>
          <cell r="L888" t="str">
            <v>SI</v>
          </cell>
          <cell r="M888" t="str">
            <v>NO</v>
          </cell>
          <cell r="N888" t="str">
            <v>NO</v>
          </cell>
          <cell r="O888" t="str">
            <v>SI</v>
          </cell>
          <cell r="P888" t="str">
            <v>Rutas</v>
          </cell>
          <cell r="Q888" t="str">
            <v>Trimestral</v>
          </cell>
          <cell r="R888" t="str">
            <v>Acumulado</v>
          </cell>
          <cell r="S888">
            <v>2</v>
          </cell>
          <cell r="T888">
            <v>1</v>
          </cell>
          <cell r="U888">
            <v>1</v>
          </cell>
          <cell r="V888">
            <v>2</v>
          </cell>
          <cell r="W888">
            <v>2</v>
          </cell>
          <cell r="X888">
            <v>6</v>
          </cell>
          <cell r="Y888">
            <v>0</v>
          </cell>
          <cell r="Z888">
            <v>0</v>
          </cell>
          <cell r="AA888">
            <v>0</v>
          </cell>
          <cell r="AB888">
            <v>0</v>
          </cell>
          <cell r="AC888">
            <v>0</v>
          </cell>
          <cell r="AD888">
            <v>0</v>
          </cell>
          <cell r="AE888"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88">
            <v>42490.208333333299</v>
          </cell>
          <cell r="AG888">
            <v>42496.701422418999</v>
          </cell>
          <cell r="AH888" t="str">
            <v>Daniel Arango</v>
          </cell>
          <cell r="AI888" t="str">
            <v>darango@mincit.gov.co</v>
          </cell>
          <cell r="AJ888">
            <v>90</v>
          </cell>
          <cell r="AK888">
            <v>0</v>
          </cell>
          <cell r="AL888">
            <v>0</v>
          </cell>
        </row>
        <row r="889">
          <cell r="A889">
            <v>5011</v>
          </cell>
          <cell r="B889" t="str">
            <v>Todos por un Nuevo País</v>
          </cell>
          <cell r="C889" t="str">
            <v>Estrategias regionales</v>
          </cell>
          <cell r="D889" t="str">
            <v>Pacífico: desarrollo socioeconómico con equidad, integración y sostenibilidad ambiental</v>
          </cell>
          <cell r="E889" t="str">
            <v>Educación</v>
          </cell>
          <cell r="F889" t="str">
            <v>MINEDUCACION</v>
          </cell>
          <cell r="G889" t="str">
            <v>Región Pacífico - Educación</v>
          </cell>
          <cell r="H889">
            <v>5011</v>
          </cell>
          <cell r="I889" t="str">
            <v>Tasa de cobertura bruta en educación media  - Pacífico</v>
          </cell>
          <cell r="J889" t="str">
            <v>Resultado</v>
          </cell>
          <cell r="K889" t="str">
            <v>Sectorial</v>
          </cell>
          <cell r="L889" t="str">
            <v>SI</v>
          </cell>
          <cell r="M889" t="str">
            <v>SI</v>
          </cell>
          <cell r="N889" t="str">
            <v>NO</v>
          </cell>
          <cell r="O889" t="str">
            <v>SI</v>
          </cell>
          <cell r="P889" t="str">
            <v>Tasa</v>
          </cell>
          <cell r="Q889" t="str">
            <v>Anual</v>
          </cell>
          <cell r="R889" t="str">
            <v>Flujo</v>
          </cell>
          <cell r="S889">
            <v>75.72</v>
          </cell>
          <cell r="T889">
            <v>75.7</v>
          </cell>
          <cell r="U889">
            <v>75.72</v>
          </cell>
          <cell r="V889">
            <v>76.81</v>
          </cell>
          <cell r="W889">
            <v>78.319999999999993</v>
          </cell>
          <cell r="X889">
            <v>78.319999999999993</v>
          </cell>
          <cell r="Y889">
            <v>0</v>
          </cell>
          <cell r="Z889">
            <v>0</v>
          </cell>
          <cell r="AA889">
            <v>0</v>
          </cell>
          <cell r="AB889">
            <v>0</v>
          </cell>
          <cell r="AC889">
            <v>0</v>
          </cell>
          <cell r="AD889">
            <v>0</v>
          </cell>
          <cell r="AE889" t="str">
            <v>Mediante encuentro regional se fortaleció a los equipos de las secretarías de educación de las ETC de la región Pacífica, en la implementación de estrategias y acciones de acceso y permanencia escolar, trabajando con ellos orientaciones estrategicas de la</v>
          </cell>
          <cell r="AF889">
            <v>42490.208333333299</v>
          </cell>
          <cell r="AG889">
            <v>42495.636331678201</v>
          </cell>
          <cell r="AH889" t="str">
            <v>Hector Julio Flechas</v>
          </cell>
          <cell r="AI889" t="str">
            <v>HFlechas@mineducacion.gov.co</v>
          </cell>
          <cell r="AJ889">
            <v>150</v>
          </cell>
          <cell r="AK889">
            <v>0</v>
          </cell>
          <cell r="AL889">
            <v>0</v>
          </cell>
        </row>
        <row r="890">
          <cell r="A890">
            <v>5012</v>
          </cell>
          <cell r="B890" t="str">
            <v>Todos por un Nuevo País</v>
          </cell>
          <cell r="C890" t="str">
            <v>Estrategias regionales</v>
          </cell>
          <cell r="D890" t="str">
            <v>Pacífico: desarrollo socioeconómico con equidad, integración y sostenibilidad ambiental</v>
          </cell>
          <cell r="E890" t="str">
            <v>Educación</v>
          </cell>
          <cell r="F890" t="str">
            <v>MINEDUCACION</v>
          </cell>
          <cell r="G890" t="str">
            <v>Región Pacífico - Educación</v>
          </cell>
          <cell r="H890">
            <v>5012</v>
          </cell>
          <cell r="I890" t="str">
            <v>Estudiantes matriculados en programas de educación flexible en la región - Pacífico</v>
          </cell>
          <cell r="J890" t="str">
            <v>Producto</v>
          </cell>
          <cell r="K890" t="str">
            <v>Sectorial</v>
          </cell>
          <cell r="L890" t="str">
            <v>SI</v>
          </cell>
          <cell r="M890" t="str">
            <v>SI</v>
          </cell>
          <cell r="N890" t="str">
            <v>NO</v>
          </cell>
          <cell r="O890" t="str">
            <v>SI</v>
          </cell>
          <cell r="P890" t="str">
            <v>Estudiantes</v>
          </cell>
          <cell r="Q890" t="str">
            <v>Anual</v>
          </cell>
          <cell r="R890" t="str">
            <v>Capacidad</v>
          </cell>
          <cell r="S890">
            <v>362740</v>
          </cell>
          <cell r="T890">
            <v>363740</v>
          </cell>
          <cell r="U890">
            <v>364740</v>
          </cell>
          <cell r="V890">
            <v>365740</v>
          </cell>
          <cell r="W890">
            <v>366740</v>
          </cell>
          <cell r="X890">
            <v>366740</v>
          </cell>
          <cell r="Y890">
            <v>0</v>
          </cell>
          <cell r="Z890">
            <v>0</v>
          </cell>
          <cell r="AA890">
            <v>0</v>
          </cell>
          <cell r="AB890">
            <v>0</v>
          </cell>
          <cell r="AC890">
            <v>0</v>
          </cell>
          <cell r="AD890">
            <v>0</v>
          </cell>
          <cell r="AE890" t="str">
            <v>En el mes de abril se suscribió el convenio 843 de 2016 con la Corporación Observatorio para la Paz para la atención de estudiantes en el ciclo IV con el modelo Bachillerato Pacicultor.</v>
          </cell>
          <cell r="AF890">
            <v>42490.208333333299</v>
          </cell>
          <cell r="AG890">
            <v>42495.631965706001</v>
          </cell>
          <cell r="AH890" t="str">
            <v>Hector Julio Flechas</v>
          </cell>
          <cell r="AI890" t="str">
            <v>HFlechas@mineducacion.gov.co</v>
          </cell>
          <cell r="AJ890">
            <v>150</v>
          </cell>
          <cell r="AK890">
            <v>0</v>
          </cell>
          <cell r="AL890">
            <v>0</v>
          </cell>
        </row>
        <row r="891">
          <cell r="A891">
            <v>5013</v>
          </cell>
          <cell r="B891" t="str">
            <v>Todos por un Nuevo País</v>
          </cell>
          <cell r="C891" t="str">
            <v>Estrategias regionales</v>
          </cell>
          <cell r="D891" t="str">
            <v>Pacífico: desarrollo socioeconómico con equidad, integración y sostenibilidad ambiental</v>
          </cell>
          <cell r="E891" t="str">
            <v>Educación</v>
          </cell>
          <cell r="F891" t="str">
            <v>MINEDUCACION</v>
          </cell>
          <cell r="G891" t="str">
            <v>Región Pacífico - Educación</v>
          </cell>
          <cell r="H891">
            <v>5013</v>
          </cell>
          <cell r="I891" t="str">
            <v>Sedes educativas rurales con Modelos Educativos Flexibles - Pacífico</v>
          </cell>
          <cell r="J891" t="str">
            <v>Producto</v>
          </cell>
          <cell r="K891" t="str">
            <v>Sectorial</v>
          </cell>
          <cell r="L891" t="str">
            <v>SI</v>
          </cell>
          <cell r="M891" t="str">
            <v>SI</v>
          </cell>
          <cell r="N891" t="str">
            <v>NO</v>
          </cell>
          <cell r="O891" t="str">
            <v>SI</v>
          </cell>
          <cell r="P891" t="str">
            <v>Sedes educativas</v>
          </cell>
          <cell r="Q891" t="str">
            <v>Anual</v>
          </cell>
          <cell r="R891" t="str">
            <v>Capacidad</v>
          </cell>
          <cell r="S891">
            <v>5515</v>
          </cell>
          <cell r="T891">
            <v>5615</v>
          </cell>
          <cell r="U891">
            <v>5715</v>
          </cell>
          <cell r="V891">
            <v>5815</v>
          </cell>
          <cell r="W891">
            <v>5915</v>
          </cell>
          <cell r="X891">
            <v>5915</v>
          </cell>
          <cell r="Y891">
            <v>0</v>
          </cell>
          <cell r="Z891">
            <v>0</v>
          </cell>
          <cell r="AA891">
            <v>0</v>
          </cell>
          <cell r="AB891">
            <v>0</v>
          </cell>
          <cell r="AC891">
            <v>0</v>
          </cell>
          <cell r="AD891">
            <v>0</v>
          </cell>
          <cell r="AE891" t="str">
            <v>En el mes de abril se suscribió el convenio 818 de 2016 con la Fundación Escuela Nueva - Volvamos a la Gente, para la formación de docentes, directivos docentes y funcionarios de las secretarías de educación certificadas focalizadas.</v>
          </cell>
          <cell r="AF891">
            <v>42490.208333333299</v>
          </cell>
          <cell r="AG891">
            <v>42495.622197685203</v>
          </cell>
          <cell r="AH891" t="str">
            <v>Hector Julio Flechas</v>
          </cell>
          <cell r="AI891" t="str">
            <v>HFlechas@mineducacion.gov.co</v>
          </cell>
          <cell r="AJ891">
            <v>150</v>
          </cell>
          <cell r="AK891">
            <v>0</v>
          </cell>
          <cell r="AL891">
            <v>0</v>
          </cell>
        </row>
        <row r="892">
          <cell r="A892">
            <v>5068</v>
          </cell>
          <cell r="B892" t="str">
            <v>Todos por un Nuevo País</v>
          </cell>
          <cell r="C892" t="str">
            <v>Estrategias regionales</v>
          </cell>
          <cell r="D892" t="str">
            <v>Pacífico: desarrollo socioeconómico con equidad, integración y sostenibilidad ambiental</v>
          </cell>
          <cell r="E892" t="str">
            <v>Minas y Energía</v>
          </cell>
          <cell r="F892" t="str">
            <v>MINMINAS</v>
          </cell>
          <cell r="G892" t="str">
            <v>Región Pacífico - Minas y Energía</v>
          </cell>
          <cell r="H892">
            <v>5068</v>
          </cell>
          <cell r="I892" t="str">
            <v>Fases del proyecto de incremento de confiabilidad para el abastecimiento de gas natural.</v>
          </cell>
          <cell r="J892" t="str">
            <v>Producto</v>
          </cell>
          <cell r="K892" t="str">
            <v>Sectorial</v>
          </cell>
          <cell r="L892" t="str">
            <v>SI</v>
          </cell>
          <cell r="M892" t="str">
            <v>NO</v>
          </cell>
          <cell r="N892" t="str">
            <v>NO</v>
          </cell>
          <cell r="O892" t="str">
            <v>SI</v>
          </cell>
          <cell r="P892" t="str">
            <v>Proyectos adjudicados</v>
          </cell>
          <cell r="Q892" t="str">
            <v>Anual</v>
          </cell>
          <cell r="R892" t="str">
            <v>Stock</v>
          </cell>
          <cell r="S892">
            <v>0</v>
          </cell>
          <cell r="T892">
            <v>0</v>
          </cell>
          <cell r="U892">
            <v>0</v>
          </cell>
          <cell r="V892">
            <v>0</v>
          </cell>
          <cell r="W892">
            <v>0</v>
          </cell>
          <cell r="X892">
            <v>3</v>
          </cell>
          <cell r="Y892">
            <v>0</v>
          </cell>
          <cell r="Z892">
            <v>0</v>
          </cell>
          <cell r="AA892">
            <v>0</v>
          </cell>
          <cell r="AB892">
            <v>0</v>
          </cell>
          <cell r="AC892">
            <v>0</v>
          </cell>
          <cell r="AD892">
            <v>0</v>
          </cell>
          <cell r="AE892">
            <v>0</v>
          </cell>
          <cell r="AF892">
            <v>0</v>
          </cell>
          <cell r="AG892">
            <v>0</v>
          </cell>
          <cell r="AH892" t="str">
            <v>Omar Serrano</v>
          </cell>
          <cell r="AI892" t="str">
            <v>ooserrano@minminas.gov.co</v>
          </cell>
          <cell r="AJ892">
            <v>0</v>
          </cell>
          <cell r="AK892">
            <v>0</v>
          </cell>
          <cell r="AL892">
            <v>0</v>
          </cell>
        </row>
        <row r="893">
          <cell r="A893">
            <v>5069</v>
          </cell>
          <cell r="B893" t="str">
            <v>Todos por un Nuevo País</v>
          </cell>
          <cell r="C893" t="str">
            <v>Estrategias regionales</v>
          </cell>
          <cell r="D893" t="str">
            <v>Pacífico: desarrollo socioeconómico con equidad, integración y sostenibilidad ambiental</v>
          </cell>
          <cell r="E893" t="str">
            <v>Minas y Energía</v>
          </cell>
          <cell r="F893" t="str">
            <v>MINMINAS</v>
          </cell>
          <cell r="G893" t="str">
            <v>Región Pacífico - Minas y Energía</v>
          </cell>
          <cell r="H893">
            <v>5069</v>
          </cell>
          <cell r="I893" t="str">
            <v>Unidades de producción minera formalizadas en el grado básico</v>
          </cell>
          <cell r="J893" t="str">
            <v>Producto</v>
          </cell>
          <cell r="K893" t="str">
            <v>Sectorial</v>
          </cell>
          <cell r="L893" t="str">
            <v>SI</v>
          </cell>
          <cell r="M893" t="str">
            <v>SI</v>
          </cell>
          <cell r="N893" t="str">
            <v>NO</v>
          </cell>
          <cell r="O893" t="str">
            <v>SI</v>
          </cell>
          <cell r="P893" t="str">
            <v>Unidad de Producción Minera</v>
          </cell>
          <cell r="Q893" t="str">
            <v>Trimestral</v>
          </cell>
          <cell r="R893" t="str">
            <v>Acumulado</v>
          </cell>
          <cell r="S893">
            <v>0</v>
          </cell>
          <cell r="T893">
            <v>50</v>
          </cell>
          <cell r="U893">
            <v>50</v>
          </cell>
          <cell r="V893">
            <v>50</v>
          </cell>
          <cell r="W893">
            <v>50</v>
          </cell>
          <cell r="X893">
            <v>200</v>
          </cell>
          <cell r="Y893">
            <v>0</v>
          </cell>
          <cell r="Z893">
            <v>0</v>
          </cell>
          <cell r="AA893">
            <v>8</v>
          </cell>
          <cell r="AB893">
            <v>4</v>
          </cell>
          <cell r="AC893">
            <v>42460.208333333299</v>
          </cell>
          <cell r="AD893">
            <v>42471.686458449098</v>
          </cell>
          <cell r="AE89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893">
            <v>42490.208333333299</v>
          </cell>
          <cell r="AG893">
            <v>42506.8766245023</v>
          </cell>
          <cell r="AH893" t="str">
            <v>Monica María Grand Marin</v>
          </cell>
          <cell r="AI893" t="str">
            <v>mmgrand@minminas.gov.co</v>
          </cell>
          <cell r="AJ893">
            <v>0</v>
          </cell>
          <cell r="AK893">
            <v>42551.208333333299</v>
          </cell>
          <cell r="AL893">
            <v>0</v>
          </cell>
        </row>
        <row r="894">
          <cell r="A894">
            <v>5070</v>
          </cell>
          <cell r="B894" t="str">
            <v>Todos por un Nuevo País</v>
          </cell>
          <cell r="C894" t="str">
            <v>Estrategias regionales</v>
          </cell>
          <cell r="D894" t="str">
            <v>Pacífico: desarrollo socioeconómico con equidad, integración y sostenibilidad ambiental</v>
          </cell>
          <cell r="E894" t="str">
            <v>Minas y Energía</v>
          </cell>
          <cell r="F894" t="str">
            <v>MINMINAS</v>
          </cell>
          <cell r="G894" t="str">
            <v>Región Pacífico - Minas y Energía</v>
          </cell>
          <cell r="H894">
            <v>5070</v>
          </cell>
          <cell r="I894" t="str">
            <v>Unidades de producción minera bajo el amparo de un título asistidas en lo técnico-minero, ambiental o empresarial</v>
          </cell>
          <cell r="J894" t="str">
            <v>Producto</v>
          </cell>
          <cell r="K894" t="str">
            <v>Sectorial</v>
          </cell>
          <cell r="L894" t="str">
            <v>SI</v>
          </cell>
          <cell r="M894" t="str">
            <v>SI</v>
          </cell>
          <cell r="N894" t="str">
            <v>NO</v>
          </cell>
          <cell r="O894" t="str">
            <v>SI</v>
          </cell>
          <cell r="P894" t="str">
            <v>Unidad de Producción Minera</v>
          </cell>
          <cell r="Q894" t="str">
            <v>Semestral</v>
          </cell>
          <cell r="R894" t="str">
            <v>Acumulado</v>
          </cell>
          <cell r="S894">
            <v>0</v>
          </cell>
          <cell r="T894">
            <v>50</v>
          </cell>
          <cell r="U894">
            <v>50</v>
          </cell>
          <cell r="V894">
            <v>50</v>
          </cell>
          <cell r="W894">
            <v>50</v>
          </cell>
          <cell r="X894">
            <v>200</v>
          </cell>
          <cell r="Y894">
            <v>0</v>
          </cell>
          <cell r="Z894">
            <v>0</v>
          </cell>
          <cell r="AA894">
            <v>0</v>
          </cell>
          <cell r="AB894">
            <v>0</v>
          </cell>
          <cell r="AC894">
            <v>0</v>
          </cell>
          <cell r="AD894">
            <v>0</v>
          </cell>
          <cell r="AE894" t="str">
            <v>Se han venido desarrollando las gestiones relacionadas con los procesos contractuales para el desarrollo de los proyectos en región, a través de los cuales se brindará la asistencia técnica, a la fecha se tiene firmado convenio Cauca y Nariño</v>
          </cell>
          <cell r="AF894">
            <v>42490.208333333299</v>
          </cell>
          <cell r="AG894">
            <v>42506.875458564798</v>
          </cell>
          <cell r="AH894" t="str">
            <v>Monica María Grand Marin</v>
          </cell>
          <cell r="AI894" t="str">
            <v>mmgrand@minminas.gov.co</v>
          </cell>
          <cell r="AJ894">
            <v>0</v>
          </cell>
          <cell r="AK894">
            <v>0</v>
          </cell>
          <cell r="AL894">
            <v>0</v>
          </cell>
        </row>
        <row r="895">
          <cell r="A895">
            <v>4502</v>
          </cell>
          <cell r="B895" t="str">
            <v>Todos por un Nuevo País</v>
          </cell>
          <cell r="C895" t="str">
            <v>Estrategias regionales</v>
          </cell>
          <cell r="D895" t="str">
            <v>Pacífico: desarrollo socioeconómico con equidad, integración y sostenibilidad ambiental</v>
          </cell>
          <cell r="E895" t="str">
            <v>Planeación Nacional</v>
          </cell>
          <cell r="F895" t="str">
            <v>DNP</v>
          </cell>
          <cell r="G895" t="str">
            <v>Región Pacífico - Planeación</v>
          </cell>
          <cell r="H895">
            <v>4502</v>
          </cell>
          <cell r="I895" t="str">
            <v>Indice de Pobreza Multidimensional Region Pacífico</v>
          </cell>
          <cell r="J895" t="str">
            <v>Gestión</v>
          </cell>
          <cell r="K895" t="str">
            <v>Sectorial</v>
          </cell>
          <cell r="L895" t="str">
            <v>SI</v>
          </cell>
          <cell r="M895" t="str">
            <v>NO</v>
          </cell>
          <cell r="N895" t="str">
            <v>NO</v>
          </cell>
          <cell r="O895" t="str">
            <v>SI</v>
          </cell>
          <cell r="P895" t="str">
            <v>Tasa</v>
          </cell>
          <cell r="Q895" t="str">
            <v>Anual</v>
          </cell>
          <cell r="R895" t="str">
            <v>Reducción</v>
          </cell>
          <cell r="S895">
            <v>24</v>
          </cell>
          <cell r="T895">
            <v>22.382999999999999</v>
          </cell>
          <cell r="U895">
            <v>20.928000000000001</v>
          </cell>
          <cell r="V895">
            <v>19.568000000000001</v>
          </cell>
          <cell r="W895">
            <v>18.3</v>
          </cell>
          <cell r="X895">
            <v>18.3</v>
          </cell>
          <cell r="Y895">
            <v>0</v>
          </cell>
          <cell r="Z895">
            <v>0</v>
          </cell>
          <cell r="AA895">
            <v>0</v>
          </cell>
          <cell r="AB895">
            <v>0</v>
          </cell>
          <cell r="AC895">
            <v>0</v>
          </cell>
          <cell r="AD895">
            <v>0</v>
          </cell>
          <cell r="AE895">
            <v>0</v>
          </cell>
          <cell r="AF895">
            <v>0</v>
          </cell>
          <cell r="AG895">
            <v>0</v>
          </cell>
          <cell r="AH895" t="str">
            <v>Paula Marcela Escobar</v>
          </cell>
          <cell r="AI895" t="str">
            <v>pescobar@dnp.gov.co</v>
          </cell>
          <cell r="AJ895">
            <v>90</v>
          </cell>
          <cell r="AK895">
            <v>0</v>
          </cell>
          <cell r="AL895">
            <v>0</v>
          </cell>
        </row>
        <row r="896">
          <cell r="A896">
            <v>4515</v>
          </cell>
          <cell r="B896" t="str">
            <v>Todos por un Nuevo País</v>
          </cell>
          <cell r="C896" t="str">
            <v>Estrategias regionales</v>
          </cell>
          <cell r="D896" t="str">
            <v>Pacífico: desarrollo socioeconómico con equidad, integración y sostenibilidad ambiental</v>
          </cell>
          <cell r="E896" t="str">
            <v>Planeación Nacional</v>
          </cell>
          <cell r="F896" t="str">
            <v>DNP</v>
          </cell>
          <cell r="G896" t="str">
            <v>Región Pacífico - Planeación</v>
          </cell>
          <cell r="H896">
            <v>4515</v>
          </cell>
          <cell r="I896" t="str">
            <v>Municipios con bajo desempeño integral - Región Pacífico</v>
          </cell>
          <cell r="J896" t="str">
            <v>Gestión</v>
          </cell>
          <cell r="K896" t="str">
            <v>Sectorial</v>
          </cell>
          <cell r="L896" t="str">
            <v>SI</v>
          </cell>
          <cell r="M896" t="str">
            <v>SI</v>
          </cell>
          <cell r="N896" t="str">
            <v>NO</v>
          </cell>
          <cell r="O896" t="str">
            <v>SI</v>
          </cell>
          <cell r="P896" t="str">
            <v>Municipios</v>
          </cell>
          <cell r="Q896" t="str">
            <v>Anual</v>
          </cell>
          <cell r="R896" t="str">
            <v>Reducción</v>
          </cell>
          <cell r="S896">
            <v>27</v>
          </cell>
          <cell r="T896">
            <v>25</v>
          </cell>
          <cell r="U896">
            <v>23</v>
          </cell>
          <cell r="V896">
            <v>22</v>
          </cell>
          <cell r="W896">
            <v>21</v>
          </cell>
          <cell r="X896">
            <v>21</v>
          </cell>
          <cell r="Y896">
            <v>0</v>
          </cell>
          <cell r="Z896">
            <v>0</v>
          </cell>
          <cell r="AA896">
            <v>0</v>
          </cell>
          <cell r="AB896">
            <v>0</v>
          </cell>
          <cell r="AC896">
            <v>0</v>
          </cell>
          <cell r="AD896">
            <v>0</v>
          </cell>
          <cell r="AE896" t="str">
            <v>Se ajustaron los aplicativos SIEE y SICEP Gestión Web para el reporte de la información que inicia en el mes de mayo. Se emitió la Circular 11-4 de 2016 donde se entregan las Orientaciones, procedimientos e instrumentos para el reporte de la información r</v>
          </cell>
          <cell r="AF896">
            <v>42490.208333333299</v>
          </cell>
          <cell r="AG896">
            <v>42502.436309641198</v>
          </cell>
          <cell r="AH896" t="str">
            <v>Ivan Osejo Villamil</v>
          </cell>
          <cell r="AI896" t="str">
            <v>iosejo@dnp.gov.co</v>
          </cell>
          <cell r="AJ896">
            <v>240</v>
          </cell>
          <cell r="AK896">
            <v>0</v>
          </cell>
          <cell r="AL896">
            <v>0</v>
          </cell>
        </row>
        <row r="897">
          <cell r="A897">
            <v>4516</v>
          </cell>
          <cell r="B897" t="str">
            <v>Todos por un Nuevo País</v>
          </cell>
          <cell r="C897" t="str">
            <v>Estrategias regionales</v>
          </cell>
          <cell r="D897" t="str">
            <v>Pacífico: desarrollo socioeconómico con equidad, integración y sostenibilidad ambiental</v>
          </cell>
          <cell r="E897" t="str">
            <v>Planeación Nacional</v>
          </cell>
          <cell r="F897" t="str">
            <v>DNP</v>
          </cell>
          <cell r="G897" t="str">
            <v>Región Pacífico - Planeación</v>
          </cell>
          <cell r="H897">
            <v>4516</v>
          </cell>
          <cell r="I897" t="str">
            <v>Indicador de Convergencia Regional ICIR - Región Pacífico</v>
          </cell>
          <cell r="J897" t="str">
            <v>Gestión</v>
          </cell>
          <cell r="K897" t="str">
            <v>Sectorial</v>
          </cell>
          <cell r="L897" t="str">
            <v>SI</v>
          </cell>
          <cell r="M897" t="str">
            <v>NO</v>
          </cell>
          <cell r="N897" t="str">
            <v>NO</v>
          </cell>
          <cell r="O897" t="str">
            <v>SI</v>
          </cell>
          <cell r="P897" t="str">
            <v>Porcentaje</v>
          </cell>
          <cell r="Q897" t="str">
            <v>Anual</v>
          </cell>
          <cell r="R897" t="str">
            <v>Reducción</v>
          </cell>
          <cell r="S897">
            <v>43.9</v>
          </cell>
          <cell r="T897">
            <v>40.799999999999997</v>
          </cell>
          <cell r="U897">
            <v>37.799999999999997</v>
          </cell>
          <cell r="V897">
            <v>33.200000000000003</v>
          </cell>
          <cell r="W897">
            <v>28.6</v>
          </cell>
          <cell r="X897">
            <v>28.6</v>
          </cell>
          <cell r="Y897">
            <v>0</v>
          </cell>
          <cell r="Z897">
            <v>0</v>
          </cell>
          <cell r="AA897">
            <v>0</v>
          </cell>
          <cell r="AB897">
            <v>0</v>
          </cell>
          <cell r="AC897">
            <v>0</v>
          </cell>
          <cell r="AD897">
            <v>0</v>
          </cell>
          <cell r="AE897" t="str">
            <v>Se hicieron los cálculos preliminares con las variables seleccionadas del listado opcional, en total quedaron 11 variables en 7 sectores.</v>
          </cell>
          <cell r="AF897">
            <v>42490.208333333299</v>
          </cell>
          <cell r="AG897">
            <v>42501.432606365699</v>
          </cell>
          <cell r="AH897" t="str">
            <v>Ivan Osejo Villamil</v>
          </cell>
          <cell r="AI897" t="str">
            <v>iosejo@dnp.gov.co</v>
          </cell>
          <cell r="AJ897">
            <v>365</v>
          </cell>
          <cell r="AK897">
            <v>0</v>
          </cell>
          <cell r="AL897">
            <v>0</v>
          </cell>
        </row>
        <row r="898">
          <cell r="A898">
            <v>4987</v>
          </cell>
          <cell r="B898" t="str">
            <v>Todos por un Nuevo País</v>
          </cell>
          <cell r="C898" t="str">
            <v>Estrategias regionales</v>
          </cell>
          <cell r="D898" t="str">
            <v>Pacífico: desarrollo socioeconómico con equidad, integración y sostenibilidad ambiental</v>
          </cell>
          <cell r="E898" t="str">
            <v>Salud y Protección</v>
          </cell>
          <cell r="F898" t="str">
            <v>Ministerio de Salud</v>
          </cell>
          <cell r="G898" t="str">
            <v>Región Pacífico - Salud</v>
          </cell>
          <cell r="H898">
            <v>4987</v>
          </cell>
          <cell r="I898" t="str">
            <v>Tasa de mortalidad infantil por 1.000 nacidos vivos (ajustada) - Pacífico</v>
          </cell>
          <cell r="J898" t="str">
            <v>Resultado</v>
          </cell>
          <cell r="K898" t="str">
            <v>Sectorial</v>
          </cell>
          <cell r="L898" t="str">
            <v>SI</v>
          </cell>
          <cell r="M898" t="str">
            <v>SI</v>
          </cell>
          <cell r="N898" t="str">
            <v>NO</v>
          </cell>
          <cell r="O898" t="str">
            <v>SI</v>
          </cell>
          <cell r="P898" t="str">
            <v>tasa</v>
          </cell>
          <cell r="Q898" t="str">
            <v>Anual</v>
          </cell>
          <cell r="R898" t="str">
            <v>Reducción</v>
          </cell>
          <cell r="S898">
            <v>24.79</v>
          </cell>
          <cell r="T898">
            <v>21.49</v>
          </cell>
          <cell r="U898">
            <v>20.39</v>
          </cell>
          <cell r="V898">
            <v>19.29</v>
          </cell>
          <cell r="W898">
            <v>18.5</v>
          </cell>
          <cell r="X898">
            <v>18.5</v>
          </cell>
          <cell r="Y898">
            <v>0</v>
          </cell>
          <cell r="Z898">
            <v>0</v>
          </cell>
          <cell r="AA898">
            <v>0</v>
          </cell>
          <cell r="AB898">
            <v>0</v>
          </cell>
          <cell r="AC898">
            <v>0</v>
          </cell>
          <cell r="AD898">
            <v>0</v>
          </cell>
          <cell r="AE898" t="str">
            <v>Durante el mes de abril en el Distrito de Buenaventura se realizó la socialización de la segunda fase de despliegue territorial para la implementación de la atención integral a la primera infancia, así como la identificación de necesidades de asistencia t</v>
          </cell>
          <cell r="AF898">
            <v>42490.208333333299</v>
          </cell>
          <cell r="AG898">
            <v>42500.322177118098</v>
          </cell>
          <cell r="AH898" t="str">
            <v>Lía Marcela Güiza Castillo</v>
          </cell>
          <cell r="AI898" t="str">
            <v>lguiza@minsalud.gov.co</v>
          </cell>
          <cell r="AJ898">
            <v>540</v>
          </cell>
          <cell r="AK898">
            <v>0</v>
          </cell>
          <cell r="AL898">
            <v>0</v>
          </cell>
        </row>
        <row r="899">
          <cell r="A899">
            <v>4988</v>
          </cell>
          <cell r="B899" t="str">
            <v>Todos por un Nuevo País</v>
          </cell>
          <cell r="C899" t="str">
            <v>Estrategias regionales</v>
          </cell>
          <cell r="D899" t="str">
            <v>Pacífico: desarrollo socioeconómico con equidad, integración y sostenibilidad ambiental</v>
          </cell>
          <cell r="E899" t="str">
            <v>Salud y Protección</v>
          </cell>
          <cell r="F899" t="str">
            <v>Ministerio de Salud</v>
          </cell>
          <cell r="G899" t="str">
            <v>Región Pacífico - Salud</v>
          </cell>
          <cell r="H899">
            <v>4988</v>
          </cell>
          <cell r="I899" t="str">
            <v>Cobertura de vacunación con tercera dosis de DPT en niños menores de un año - Pacífico</v>
          </cell>
          <cell r="J899" t="str">
            <v>Producto</v>
          </cell>
          <cell r="K899" t="str">
            <v>Sectorial</v>
          </cell>
          <cell r="L899" t="str">
            <v>SI</v>
          </cell>
          <cell r="M899" t="str">
            <v>SI</v>
          </cell>
          <cell r="N899" t="str">
            <v>NO</v>
          </cell>
          <cell r="O899" t="str">
            <v>SI</v>
          </cell>
          <cell r="P899" t="str">
            <v>porcentaje</v>
          </cell>
          <cell r="Q899" t="str">
            <v>Mensual</v>
          </cell>
          <cell r="R899" t="str">
            <v>Flujo</v>
          </cell>
          <cell r="S899">
            <v>90</v>
          </cell>
          <cell r="T899">
            <v>95</v>
          </cell>
          <cell r="U899">
            <v>95</v>
          </cell>
          <cell r="V899">
            <v>95</v>
          </cell>
          <cell r="W899">
            <v>95</v>
          </cell>
          <cell r="X899">
            <v>95</v>
          </cell>
          <cell r="Y899">
            <v>22.7</v>
          </cell>
          <cell r="Z899">
            <v>23.895</v>
          </cell>
          <cell r="AA899">
            <v>91.1</v>
          </cell>
          <cell r="AB899">
            <v>95.894999999999996</v>
          </cell>
          <cell r="AC899">
            <v>42460.208333333299</v>
          </cell>
          <cell r="AD899">
            <v>42501.643070636601</v>
          </cell>
          <cell r="AE899" t="str">
            <v>La vacuna de DPT esta incluida en la pentavalente (difteria, tos ferina, tétanos, Haemophilus influenzae tipo b y hepatitis B). La cobertura para la región Pacífica, tiene con terceras dosis de Pentavalente el 22,7%, corresponde a 27.070 niños y niñas men</v>
          </cell>
          <cell r="AF899">
            <v>42460.208333333299</v>
          </cell>
          <cell r="AG899">
            <v>42501.643070486098</v>
          </cell>
          <cell r="AH899" t="str">
            <v>Diego Alejandro  García Londoño</v>
          </cell>
          <cell r="AI899" t="str">
            <v>dgarcial@minsalud.gov.co</v>
          </cell>
          <cell r="AJ899">
            <v>30</v>
          </cell>
          <cell r="AK899">
            <v>42490.208333333299</v>
          </cell>
          <cell r="AL899">
            <v>-13</v>
          </cell>
        </row>
        <row r="900">
          <cell r="A900">
            <v>4989</v>
          </cell>
          <cell r="B900" t="str">
            <v>Todos por un Nuevo País</v>
          </cell>
          <cell r="C900" t="str">
            <v>Estrategias regionales</v>
          </cell>
          <cell r="D900" t="str">
            <v>Pacífico: desarrollo socioeconómico con equidad, integración y sostenibilidad ambiental</v>
          </cell>
          <cell r="E900" t="str">
            <v>Salud y Protección</v>
          </cell>
          <cell r="F900" t="str">
            <v>Ministerio de Salud</v>
          </cell>
          <cell r="G900" t="str">
            <v>Región Pacífico - Salud</v>
          </cell>
          <cell r="H900">
            <v>4989</v>
          </cell>
          <cell r="I900" t="str">
            <v>Departamentos que implementan el nuevo sistema de información nominal  del PAI</v>
          </cell>
          <cell r="J900" t="str">
            <v>Producto</v>
          </cell>
          <cell r="K900" t="str">
            <v>Sectorial</v>
          </cell>
          <cell r="L900" t="str">
            <v>SI</v>
          </cell>
          <cell r="M900" t="str">
            <v>SI</v>
          </cell>
          <cell r="N900" t="str">
            <v>NO</v>
          </cell>
          <cell r="O900" t="str">
            <v>SI</v>
          </cell>
          <cell r="P900" t="str">
            <v>Número de departamentos</v>
          </cell>
          <cell r="Q900" t="str">
            <v>Semestral</v>
          </cell>
          <cell r="R900" t="str">
            <v>Acumulado</v>
          </cell>
          <cell r="S900">
            <v>0</v>
          </cell>
          <cell r="T900">
            <v>1</v>
          </cell>
          <cell r="U900">
            <v>1</v>
          </cell>
          <cell r="V900">
            <v>1</v>
          </cell>
          <cell r="W900">
            <v>1</v>
          </cell>
          <cell r="X900">
            <v>4</v>
          </cell>
          <cell r="Y900">
            <v>0</v>
          </cell>
          <cell r="Z900">
            <v>0</v>
          </cell>
          <cell r="AA900">
            <v>0</v>
          </cell>
          <cell r="AB900">
            <v>0</v>
          </cell>
          <cell r="AC900">
            <v>0</v>
          </cell>
          <cell r="AD900">
            <v>0</v>
          </cell>
          <cell r="AE900" t="str">
            <v>Para este mes de marzo la Región Pacifica implemento 403 IPS así: Cauca con 74, Choco con 10, Nariño con 117, Valle del Cauca con 193 y Buenaventura 9.</v>
          </cell>
          <cell r="AF900">
            <v>42460.208333333299</v>
          </cell>
          <cell r="AG900">
            <v>42501.643878205999</v>
          </cell>
          <cell r="AH900" t="str">
            <v>Diego Alejandro  García Londoño</v>
          </cell>
          <cell r="AI900" t="str">
            <v>dgarcial@minsalud.gov.co</v>
          </cell>
          <cell r="AJ900">
            <v>0</v>
          </cell>
          <cell r="AK900">
            <v>0</v>
          </cell>
          <cell r="AL900">
            <v>0</v>
          </cell>
        </row>
        <row r="901">
          <cell r="A901">
            <v>5020</v>
          </cell>
          <cell r="B901" t="str">
            <v>Todos por un Nuevo País</v>
          </cell>
          <cell r="C901" t="str">
            <v>Estrategias regionales</v>
          </cell>
          <cell r="D901" t="str">
            <v>Pacífico: desarrollo socioeconómico con equidad, integración y sostenibilidad ambiental</v>
          </cell>
          <cell r="E901" t="str">
            <v>TIC</v>
          </cell>
          <cell r="F901" t="str">
            <v>MINTIC</v>
          </cell>
          <cell r="G901" t="str">
            <v>Región Pacífico - TIC</v>
          </cell>
          <cell r="H901">
            <v>5020</v>
          </cell>
          <cell r="I901" t="str">
            <v>Municipios y Áreas No Municipalizadas conectados a la red de alta velocidad en el Pacífico</v>
          </cell>
          <cell r="J901" t="str">
            <v>Resultado</v>
          </cell>
          <cell r="K901" t="str">
            <v>Sectorial</v>
          </cell>
          <cell r="L901" t="str">
            <v>SI</v>
          </cell>
          <cell r="M901" t="str">
            <v>SI</v>
          </cell>
          <cell r="N901" t="str">
            <v>NO</v>
          </cell>
          <cell r="O901" t="str">
            <v>SI</v>
          </cell>
          <cell r="P901" t="str">
            <v>Municipios y áreas no municipalizadas</v>
          </cell>
          <cell r="Q901" t="str">
            <v>Semestral</v>
          </cell>
          <cell r="R901" t="str">
            <v>Acumulado</v>
          </cell>
          <cell r="S901">
            <v>0</v>
          </cell>
          <cell r="T901">
            <v>11</v>
          </cell>
          <cell r="U901">
            <v>0</v>
          </cell>
          <cell r="V901">
            <v>0</v>
          </cell>
          <cell r="W901">
            <v>0</v>
          </cell>
          <cell r="X901">
            <v>11</v>
          </cell>
          <cell r="Y901">
            <v>0</v>
          </cell>
          <cell r="Z901">
            <v>0</v>
          </cell>
          <cell r="AA901">
            <v>0</v>
          </cell>
          <cell r="AB901">
            <v>0</v>
          </cell>
          <cell r="AC901">
            <v>0</v>
          </cell>
          <cell r="AD901">
            <v>0</v>
          </cell>
          <cell r="AE901" t="str">
            <v>El Proyecto Nacional de Conectividad de Alta Velocidad se encuentra en fase de instalación. Dentro de la fase de instalación se deben cumplir 3 Pasos: 1. Trámites y/o Permisos que apliquen 2. Instalación de infraestructura. 3. Entrega a la Interventoría p</v>
          </cell>
          <cell r="AF901">
            <v>42490.208333333299</v>
          </cell>
          <cell r="AG901">
            <v>42500.780213773098</v>
          </cell>
          <cell r="AH901" t="str">
            <v>Luis Fernando Lozano Mier</v>
          </cell>
          <cell r="AI901" t="str">
            <v>lflozano@mintic.gov.co</v>
          </cell>
          <cell r="AJ901">
            <v>30</v>
          </cell>
          <cell r="AK901">
            <v>0</v>
          </cell>
          <cell r="AL901">
            <v>0</v>
          </cell>
        </row>
        <row r="902">
          <cell r="A902">
            <v>5114</v>
          </cell>
          <cell r="B902" t="str">
            <v>Todos por un Nuevo País</v>
          </cell>
          <cell r="C902" t="str">
            <v>Estrategias regionales</v>
          </cell>
          <cell r="D902" t="str">
            <v>Pacífico: desarrollo socioeconómico con equidad, integración y sostenibilidad ambiental</v>
          </cell>
          <cell r="E902" t="str">
            <v>Trabajo</v>
          </cell>
          <cell r="F902" t="str">
            <v>SENA</v>
          </cell>
          <cell r="G902" t="str">
            <v>Región Pacífico - Trabajo</v>
          </cell>
          <cell r="H902">
            <v>5114</v>
          </cell>
          <cell r="I902" t="str">
            <v>Cupos en formación integral del SENA para la región Pacífico</v>
          </cell>
          <cell r="J902" t="str">
            <v>Gestión</v>
          </cell>
          <cell r="K902" t="str">
            <v>Sectorial</v>
          </cell>
          <cell r="L902" t="str">
            <v>SI</v>
          </cell>
          <cell r="M902" t="str">
            <v>NO</v>
          </cell>
          <cell r="N902" t="str">
            <v>NO</v>
          </cell>
          <cell r="O902" t="str">
            <v>SI</v>
          </cell>
          <cell r="P902" t="str">
            <v>Cupos</v>
          </cell>
          <cell r="Q902" t="str">
            <v>Mensual</v>
          </cell>
          <cell r="R902" t="str">
            <v>Flujo</v>
          </cell>
          <cell r="S902">
            <v>1001378</v>
          </cell>
          <cell r="T902">
            <v>908760</v>
          </cell>
          <cell r="U902">
            <v>910840</v>
          </cell>
          <cell r="V902">
            <v>912920</v>
          </cell>
          <cell r="W902">
            <v>915000</v>
          </cell>
          <cell r="X902">
            <v>915000</v>
          </cell>
          <cell r="Y902">
            <v>348120</v>
          </cell>
          <cell r="Z902">
            <v>38.22</v>
          </cell>
          <cell r="AA902">
            <v>990263</v>
          </cell>
          <cell r="AB902">
            <v>100</v>
          </cell>
          <cell r="AC902">
            <v>42490.208333333299</v>
          </cell>
          <cell r="AD902">
            <v>42496.677988773103</v>
          </cell>
          <cell r="AE902" t="str">
            <v>Este indicador presenta un crecimiento del 6% con respecto al mismo periodo de 2015, lo cual es bueno. La tendencia para este año es buena ya que presenta un crecimiento de marzo a abril de 2016 del 38%, que es similar al desempeño del indicador a nivel n</v>
          </cell>
          <cell r="AF902">
            <v>42490.208333333299</v>
          </cell>
          <cell r="AG902">
            <v>42496.677988622701</v>
          </cell>
          <cell r="AH902" t="str">
            <v>Pedro José Murcia</v>
          </cell>
          <cell r="AI902" t="str">
            <v>pmurcia@sena.edu.co</v>
          </cell>
          <cell r="AJ902">
            <v>0</v>
          </cell>
          <cell r="AK902">
            <v>42520.208333333299</v>
          </cell>
          <cell r="AL902">
            <v>-13</v>
          </cell>
        </row>
        <row r="903">
          <cell r="A903">
            <v>5182</v>
          </cell>
          <cell r="B903" t="str">
            <v>Todos por un Nuevo País</v>
          </cell>
          <cell r="C903" t="str">
            <v>Estrategias regionales</v>
          </cell>
          <cell r="D903" t="str">
            <v>Pacífico: desarrollo socioeconómico con equidad, integración y sostenibilidad ambiental</v>
          </cell>
          <cell r="E903" t="str">
            <v>Transporte</v>
          </cell>
          <cell r="F903" t="str">
            <v>AEROCIVIL</v>
          </cell>
          <cell r="G903" t="str">
            <v>Región Pacífico - Transporte</v>
          </cell>
          <cell r="H903">
            <v>5182</v>
          </cell>
          <cell r="I903" t="str">
            <v>Aeropuertos para la prosperidad intervenidos en la Región Pacífico</v>
          </cell>
          <cell r="J903" t="str">
            <v>Producto</v>
          </cell>
          <cell r="K903" t="str">
            <v>Sectorial</v>
          </cell>
          <cell r="L903" t="str">
            <v>SI</v>
          </cell>
          <cell r="M903" t="str">
            <v>SI</v>
          </cell>
          <cell r="N903" t="str">
            <v>NO</v>
          </cell>
          <cell r="O903" t="str">
            <v>SI</v>
          </cell>
          <cell r="P903" t="str">
            <v>Número</v>
          </cell>
          <cell r="Q903" t="str">
            <v>Trimestral</v>
          </cell>
          <cell r="R903" t="str">
            <v>Acumulado</v>
          </cell>
          <cell r="S903">
            <v>9</v>
          </cell>
          <cell r="T903">
            <v>2</v>
          </cell>
          <cell r="U903">
            <v>2</v>
          </cell>
          <cell r="V903">
            <v>1</v>
          </cell>
          <cell r="W903">
            <v>2</v>
          </cell>
          <cell r="X903">
            <v>7</v>
          </cell>
          <cell r="Y903">
            <v>1</v>
          </cell>
          <cell r="Z903">
            <v>50</v>
          </cell>
          <cell r="AA903">
            <v>1</v>
          </cell>
          <cell r="AB903">
            <v>14.286</v>
          </cell>
          <cell r="AC903">
            <v>42460.208333333299</v>
          </cell>
          <cell r="AD903">
            <v>42500.427307210703</v>
          </cell>
          <cell r="AE903" t="str">
            <v>De lo pendiente en la vigencia 2015: SE TERMINO: (Capurganá: REALIZAR EL ESTUDIO, DISEÑO Y MANTENIMIENTO DE PISTA, CALLES DE RODAJE Y PLATAFORMA), esto suma un total acumulado de 1 Aeropuerto intervenido de vigencia 2015. En ejecución Bahia Solano REALIZA</v>
          </cell>
          <cell r="AF903">
            <v>42460.208333333299</v>
          </cell>
          <cell r="AG903">
            <v>42500.4273056366</v>
          </cell>
          <cell r="AH903" t="str">
            <v>Jairo Suárez</v>
          </cell>
          <cell r="AI903" t="str">
            <v>jairo.suarez@aerocivil.gov.co</v>
          </cell>
          <cell r="AJ903">
            <v>0</v>
          </cell>
          <cell r="AK903">
            <v>42551.208333333299</v>
          </cell>
          <cell r="AL903">
            <v>0</v>
          </cell>
        </row>
        <row r="904">
          <cell r="A904">
            <v>5188</v>
          </cell>
          <cell r="B904" t="str">
            <v>Todos por un Nuevo País</v>
          </cell>
          <cell r="C904" t="str">
            <v>Estrategias regionales</v>
          </cell>
          <cell r="D904" t="str">
            <v>Pacífico: desarrollo socioeconómico con equidad, integración y sostenibilidad ambiental</v>
          </cell>
          <cell r="E904" t="str">
            <v>Transporte</v>
          </cell>
          <cell r="F904" t="str">
            <v>MINTRANSPORTE</v>
          </cell>
          <cell r="G904" t="str">
            <v>Región Pacífico - Transporte</v>
          </cell>
          <cell r="H904">
            <v>5188</v>
          </cell>
          <cell r="I904" t="str">
            <v>Porcentaje de red vial nacional primaria en buen estado en la Región Pacífico</v>
          </cell>
          <cell r="J904" t="str">
            <v>Producto</v>
          </cell>
          <cell r="K904" t="str">
            <v>Sectorial</v>
          </cell>
          <cell r="L904" t="str">
            <v>SI</v>
          </cell>
          <cell r="M904" t="str">
            <v>NO</v>
          </cell>
          <cell r="N904" t="str">
            <v>NO</v>
          </cell>
          <cell r="O904" t="str">
            <v>SI</v>
          </cell>
          <cell r="P904" t="str">
            <v>Porcentaje</v>
          </cell>
          <cell r="Q904" t="str">
            <v>Trimestral</v>
          </cell>
          <cell r="R904" t="str">
            <v>Capacidad</v>
          </cell>
          <cell r="S904">
            <v>44</v>
          </cell>
          <cell r="T904">
            <v>45</v>
          </cell>
          <cell r="U904">
            <v>48</v>
          </cell>
          <cell r="V904">
            <v>48</v>
          </cell>
          <cell r="W904">
            <v>50</v>
          </cell>
          <cell r="X904">
            <v>50</v>
          </cell>
          <cell r="Y904">
            <v>46.03</v>
          </cell>
          <cell r="Z904">
            <v>50.75</v>
          </cell>
          <cell r="AA904">
            <v>46.03</v>
          </cell>
          <cell r="AB904">
            <v>33.83</v>
          </cell>
          <cell r="AC904">
            <v>42460.208333333299</v>
          </cell>
          <cell r="AD904">
            <v>42496.6240960301</v>
          </cell>
          <cell r="AE904" t="str">
            <v xml:space="preserve">46,03 % de la Red Vial primaria en la Región Pacífico se encuentra en Buen estado. </v>
          </cell>
          <cell r="AF904">
            <v>42460.208333333299</v>
          </cell>
          <cell r="AG904">
            <v>42496.624095868101</v>
          </cell>
          <cell r="AH904" t="str">
            <v>Carlos Alberto Sarabia Mancini</v>
          </cell>
          <cell r="AI904" t="str">
            <v>csarabia@mintransporte.gov.co</v>
          </cell>
          <cell r="AJ904">
            <v>30</v>
          </cell>
          <cell r="AK904">
            <v>42551.208333333299</v>
          </cell>
          <cell r="AL904">
            <v>-73</v>
          </cell>
        </row>
        <row r="905">
          <cell r="A905">
            <v>5195</v>
          </cell>
          <cell r="B905" t="str">
            <v>Todos por un Nuevo País</v>
          </cell>
          <cell r="C905" t="str">
            <v>Estrategias regionales</v>
          </cell>
          <cell r="D905" t="str">
            <v>Pacífico: desarrollo socioeconómico con equidad, integración y sostenibilidad ambiental</v>
          </cell>
          <cell r="E905" t="str">
            <v>Transporte</v>
          </cell>
          <cell r="F905" t="str">
            <v>MINTRANSPORTE</v>
          </cell>
          <cell r="G905" t="str">
            <v>Región Pacífico - Transporte</v>
          </cell>
          <cell r="H905">
            <v>5195</v>
          </cell>
          <cell r="I905" t="str">
            <v>Espacios de Infraestructura dedicada a la intermodalidad en la Región Pacífico</v>
          </cell>
          <cell r="J905" t="str">
            <v>Producto</v>
          </cell>
          <cell r="K905" t="str">
            <v>Sectorial</v>
          </cell>
          <cell r="L905" t="str">
            <v>SI</v>
          </cell>
          <cell r="M905" t="str">
            <v>SI</v>
          </cell>
          <cell r="N905" t="str">
            <v>NO</v>
          </cell>
          <cell r="O905" t="str">
            <v>SI</v>
          </cell>
          <cell r="P905" t="str">
            <v>Número</v>
          </cell>
          <cell r="Q905" t="str">
            <v>Trimestral</v>
          </cell>
          <cell r="R905" t="str">
            <v>Capacidad</v>
          </cell>
          <cell r="S905">
            <v>3</v>
          </cell>
          <cell r="T905">
            <v>3</v>
          </cell>
          <cell r="U905">
            <v>4</v>
          </cell>
          <cell r="V905">
            <v>6</v>
          </cell>
          <cell r="W905">
            <v>9</v>
          </cell>
          <cell r="X905">
            <v>9</v>
          </cell>
          <cell r="Y905">
            <v>0</v>
          </cell>
          <cell r="Z905">
            <v>0</v>
          </cell>
          <cell r="AA905">
            <v>0</v>
          </cell>
          <cell r="AB905">
            <v>0</v>
          </cell>
          <cell r="AC905">
            <v>0</v>
          </cell>
          <cell r="AD905">
            <v>0</v>
          </cell>
          <cell r="AE905" t="str">
            <v>La meta del año anterior fue superada en una unidad. Por lo anterior ya se tiene el cumplimiento dal año anterior y un avanc de 1 espacio para esta región.</v>
          </cell>
          <cell r="AF905">
            <v>42400.208333333299</v>
          </cell>
          <cell r="AG905">
            <v>42411.439179398098</v>
          </cell>
          <cell r="AH905" t="str">
            <v>Walid David Jalil Nasser</v>
          </cell>
          <cell r="AI905" t="str">
            <v>wdavid@mintransporte.gov.co</v>
          </cell>
          <cell r="AJ905">
            <v>30</v>
          </cell>
          <cell r="AK905">
            <v>0</v>
          </cell>
          <cell r="AL905">
            <v>0</v>
          </cell>
        </row>
        <row r="906">
          <cell r="A906">
            <v>5117</v>
          </cell>
          <cell r="B906" t="str">
            <v>Todos por un Nuevo País</v>
          </cell>
          <cell r="C906" t="str">
            <v>Estrategias regionales</v>
          </cell>
          <cell r="D906" t="str">
            <v>Pacífico: desarrollo socioeconómico con equidad, integración y sostenibilidad ambiental</v>
          </cell>
          <cell r="E906" t="str">
            <v>Vivienda</v>
          </cell>
          <cell r="F906" t="str">
            <v>MinVivienda</v>
          </cell>
          <cell r="G906" t="str">
            <v>Región Pacífico - Vivienda</v>
          </cell>
          <cell r="H906">
            <v>5117</v>
          </cell>
          <cell r="I906" t="str">
            <v>Nuevas personas beneficiadas con proyectos que mejoran provisión, calidad y/o continuidad de los servicios de acueducto y alcantarillado en la Regíon Pacífica.</v>
          </cell>
          <cell r="J906" t="str">
            <v>Producto</v>
          </cell>
          <cell r="K906" t="str">
            <v>Sectorial</v>
          </cell>
          <cell r="L906" t="str">
            <v>SI</v>
          </cell>
          <cell r="M906" t="str">
            <v>NO</v>
          </cell>
          <cell r="N906" t="str">
            <v>NO</v>
          </cell>
          <cell r="O906" t="str">
            <v>SI</v>
          </cell>
          <cell r="P906" t="str">
            <v>Personas</v>
          </cell>
          <cell r="Q906" t="str">
            <v>Anual</v>
          </cell>
          <cell r="R906" t="str">
            <v>Acumulado</v>
          </cell>
          <cell r="S906">
            <v>0</v>
          </cell>
          <cell r="T906">
            <v>99000</v>
          </cell>
          <cell r="U906">
            <v>99000</v>
          </cell>
          <cell r="V906">
            <v>148500</v>
          </cell>
          <cell r="W906">
            <v>148500</v>
          </cell>
          <cell r="X906">
            <v>495000</v>
          </cell>
          <cell r="Y906">
            <v>0</v>
          </cell>
          <cell r="Z906">
            <v>0</v>
          </cell>
          <cell r="AA906">
            <v>0</v>
          </cell>
          <cell r="AB906">
            <v>0</v>
          </cell>
          <cell r="AC906">
            <v>0</v>
          </cell>
          <cell r="AD906">
            <v>0</v>
          </cell>
          <cell r="AE906" t="str">
            <v>MARZO: Durante este periodo no se terminaron proyectos.</v>
          </cell>
          <cell r="AF906">
            <v>42460.208333333299</v>
          </cell>
          <cell r="AG906">
            <v>42496.445262847199</v>
          </cell>
          <cell r="AH906" t="str">
            <v>Diego Fernando Rojas</v>
          </cell>
          <cell r="AI906" t="str">
            <v>dfrojas@minvivienda.gov.co</v>
          </cell>
          <cell r="AJ906">
            <v>90</v>
          </cell>
          <cell r="AK906">
            <v>0</v>
          </cell>
          <cell r="AL906">
            <v>0</v>
          </cell>
        </row>
        <row r="907">
          <cell r="A907">
            <v>5118</v>
          </cell>
          <cell r="B907" t="str">
            <v>Todos por un Nuevo País</v>
          </cell>
          <cell r="C907" t="str">
            <v>Estrategias regionales</v>
          </cell>
          <cell r="D907" t="str">
            <v>Pacífico: desarrollo socioeconómico con equidad, integración y sostenibilidad ambiental</v>
          </cell>
          <cell r="E907" t="str">
            <v>Vivienda</v>
          </cell>
          <cell r="F907" t="str">
            <v>MinVivienda</v>
          </cell>
          <cell r="G907" t="str">
            <v>Región Pacífico - Vivienda</v>
          </cell>
          <cell r="H907">
            <v>5118</v>
          </cell>
          <cell r="I907" t="str">
            <v>Municipios que disponen de un sitio adecuado de disposición final en la región pacífica</v>
          </cell>
          <cell r="J907" t="str">
            <v>Producto</v>
          </cell>
          <cell r="K907" t="str">
            <v>Sectorial</v>
          </cell>
          <cell r="L907" t="str">
            <v>SI</v>
          </cell>
          <cell r="M907" t="str">
            <v>NO</v>
          </cell>
          <cell r="N907" t="str">
            <v>NO</v>
          </cell>
          <cell r="O907" t="str">
            <v>SI</v>
          </cell>
          <cell r="P907" t="str">
            <v>Municipios</v>
          </cell>
          <cell r="Q907" t="str">
            <v>Anual</v>
          </cell>
          <cell r="R907" t="str">
            <v>Acumulado</v>
          </cell>
          <cell r="S907">
            <v>0</v>
          </cell>
          <cell r="T907">
            <v>1</v>
          </cell>
          <cell r="U907">
            <v>1</v>
          </cell>
          <cell r="V907">
            <v>1</v>
          </cell>
          <cell r="W907">
            <v>2</v>
          </cell>
          <cell r="X907">
            <v>5</v>
          </cell>
          <cell r="Y907">
            <v>0</v>
          </cell>
          <cell r="Z907">
            <v>0</v>
          </cell>
          <cell r="AA907">
            <v>0</v>
          </cell>
          <cell r="AB907">
            <v>0</v>
          </cell>
          <cell r="AC907">
            <v>0</v>
          </cell>
          <cell r="AD907">
            <v>0</v>
          </cell>
          <cell r="AE907" t="str">
            <v xml:space="preserve">Gestión Realizada Seguimiento a plan de contingencia en disposición final. Reunión con consultores e interventores de los estudios y diseños para el relleno sanitario de Buenaventura – Valle del Cauca. </v>
          </cell>
          <cell r="AF907">
            <v>42490.208333333299</v>
          </cell>
          <cell r="AG907">
            <v>42495.720549039397</v>
          </cell>
          <cell r="AH907" t="str">
            <v>Guillermo Andres Arcila Hoyos</v>
          </cell>
          <cell r="AI907" t="str">
            <v>garcila@minvivienda.gov.co</v>
          </cell>
          <cell r="AJ907">
            <v>90</v>
          </cell>
          <cell r="AK907">
            <v>0</v>
          </cell>
          <cell r="AL907">
            <v>0</v>
          </cell>
        </row>
        <row r="908">
          <cell r="A908">
            <v>5120</v>
          </cell>
          <cell r="B908" t="str">
            <v>Todos por un Nuevo País</v>
          </cell>
          <cell r="C908" t="str">
            <v>Estrategias regionales</v>
          </cell>
          <cell r="D908" t="str">
            <v>Pacífico: desarrollo socioeconómico con equidad, integración y sostenibilidad ambiental</v>
          </cell>
          <cell r="E908" t="str">
            <v>Vivienda</v>
          </cell>
          <cell r="F908" t="str">
            <v>MinVivienda</v>
          </cell>
          <cell r="G908" t="str">
            <v>Región Pacífico - Vivienda</v>
          </cell>
          <cell r="H908">
            <v>5120</v>
          </cell>
          <cell r="I908" t="str">
            <v>Porcentaje de hogares en déficit de vivienda cualitativo  - Pacífico</v>
          </cell>
          <cell r="J908" t="str">
            <v>Producto</v>
          </cell>
          <cell r="K908" t="str">
            <v>Sectorial</v>
          </cell>
          <cell r="L908" t="str">
            <v>SI</v>
          </cell>
          <cell r="M908" t="str">
            <v>NO</v>
          </cell>
          <cell r="N908" t="str">
            <v>NO</v>
          </cell>
          <cell r="O908" t="str">
            <v>SI</v>
          </cell>
          <cell r="P908" t="str">
            <v>Porcentaje</v>
          </cell>
          <cell r="Q908" t="str">
            <v>Anual</v>
          </cell>
          <cell r="R908" t="str">
            <v>Reducción</v>
          </cell>
          <cell r="S908">
            <v>10.3</v>
          </cell>
          <cell r="T908">
            <v>10.199999999999999</v>
          </cell>
          <cell r="U908">
            <v>10</v>
          </cell>
          <cell r="V908">
            <v>9.6999999999999993</v>
          </cell>
          <cell r="W908">
            <v>9.5</v>
          </cell>
          <cell r="X908">
            <v>9.3000000000000007</v>
          </cell>
          <cell r="Y908">
            <v>0</v>
          </cell>
          <cell r="Z908">
            <v>0</v>
          </cell>
          <cell r="AA908">
            <v>0</v>
          </cell>
          <cell r="AB908">
            <v>0</v>
          </cell>
          <cell r="AC908">
            <v>0</v>
          </cell>
          <cell r="AD908">
            <v>0</v>
          </cell>
          <cell r="AE908">
            <v>0</v>
          </cell>
          <cell r="AF908">
            <v>0</v>
          </cell>
          <cell r="AG908">
            <v>0</v>
          </cell>
          <cell r="AH908" t="str">
            <v>Diana Margarita Barrera Cruz</v>
          </cell>
          <cell r="AI908" t="str">
            <v>dbarrera@minvivienda.gov.co</v>
          </cell>
          <cell r="AJ908">
            <v>120</v>
          </cell>
          <cell r="AK908">
            <v>0</v>
          </cell>
          <cell r="AL908">
            <v>0</v>
          </cell>
        </row>
        <row r="909">
          <cell r="A909">
            <v>5123</v>
          </cell>
          <cell r="B909" t="str">
            <v>Todos por un Nuevo País</v>
          </cell>
          <cell r="C909" t="str">
            <v>Estrategias regionales</v>
          </cell>
          <cell r="D909" t="str">
            <v>Pacífico: desarrollo socioeconómico con equidad, integración y sostenibilidad ambiental</v>
          </cell>
          <cell r="E909" t="str">
            <v>Vivienda</v>
          </cell>
          <cell r="F909" t="str">
            <v>MinVivienda</v>
          </cell>
          <cell r="G909" t="str">
            <v>Región Pacífico - Vivienda</v>
          </cell>
          <cell r="H909">
            <v>5123</v>
          </cell>
          <cell r="I909" t="str">
            <v>Iniciaciones de vivienda con apoyo del SFV de Fonvivienda en pacífico</v>
          </cell>
          <cell r="J909" t="str">
            <v>Producto</v>
          </cell>
          <cell r="K909" t="str">
            <v>Sectorial</v>
          </cell>
          <cell r="L909" t="str">
            <v>SI</v>
          </cell>
          <cell r="M909" t="str">
            <v>NO</v>
          </cell>
          <cell r="N909" t="str">
            <v>NO</v>
          </cell>
          <cell r="O909" t="str">
            <v>SI</v>
          </cell>
          <cell r="P909" t="str">
            <v>Viviendas</v>
          </cell>
          <cell r="Q909" t="str">
            <v>Mensual</v>
          </cell>
          <cell r="R909" t="str">
            <v>Acumulado</v>
          </cell>
          <cell r="S909">
            <v>15848</v>
          </cell>
          <cell r="T909">
            <v>5000</v>
          </cell>
          <cell r="U909">
            <v>5000</v>
          </cell>
          <cell r="V909">
            <v>5000</v>
          </cell>
          <cell r="W909">
            <v>5000</v>
          </cell>
          <cell r="X909">
            <v>20000</v>
          </cell>
          <cell r="Y909">
            <v>3552</v>
          </cell>
          <cell r="Z909">
            <v>71.040000000000006</v>
          </cell>
          <cell r="AA909">
            <v>10537</v>
          </cell>
          <cell r="AB909">
            <v>52.685000000000002</v>
          </cell>
          <cell r="AC909">
            <v>42460.208333333299</v>
          </cell>
          <cell r="AD909">
            <v>42501.425161886596</v>
          </cell>
          <cell r="AE909" t="str">
            <v xml:space="preserve">Durante el mes de marzo se habilitaron 1.057 hogares en el marco del programa "Mi Casa Ya" y se iniciaron 808 soluciones de vivienda de interés prioritario y social en el programa Frech para la región pacifica , para un total de 1.865 hogares habilitados </v>
          </cell>
          <cell r="AF909">
            <v>42460.208333333299</v>
          </cell>
          <cell r="AG909">
            <v>42501.424444328703</v>
          </cell>
          <cell r="AH909" t="str">
            <v>Alejandro Quintero Romero</v>
          </cell>
          <cell r="AI909" t="str">
            <v>alquintero@minvivienda.gov.co</v>
          </cell>
          <cell r="AJ909">
            <v>30</v>
          </cell>
          <cell r="AK909">
            <v>42490.208333333299</v>
          </cell>
          <cell r="AL909">
            <v>-13</v>
          </cell>
        </row>
        <row r="910">
          <cell r="A910">
            <v>5248</v>
          </cell>
          <cell r="B910" t="str">
            <v>Todos por un Nuevo País</v>
          </cell>
          <cell r="C910" t="str">
            <v>Estrategias regionales</v>
          </cell>
          <cell r="D910" t="str">
            <v>Pacífico: desarrollo socioeconómico con equidad, integración y sostenibilidad ambiental</v>
          </cell>
          <cell r="E910" t="str">
            <v>Vivienda</v>
          </cell>
          <cell r="F910" t="str">
            <v>MinVivienda</v>
          </cell>
          <cell r="G910" t="str">
            <v>Región Pacífico - Vivienda</v>
          </cell>
          <cell r="H910">
            <v>5248</v>
          </cell>
          <cell r="I910" t="str">
            <v>Personas con manejo adecuado de aguas residuales en la zona rural en la Región Pacífica</v>
          </cell>
          <cell r="J910" t="str">
            <v>Producto</v>
          </cell>
          <cell r="K910" t="str">
            <v>Sectorial</v>
          </cell>
          <cell r="L910" t="str">
            <v>SI</v>
          </cell>
          <cell r="M910" t="str">
            <v>NO</v>
          </cell>
          <cell r="N910" t="str">
            <v>NO</v>
          </cell>
          <cell r="O910" t="str">
            <v>SI</v>
          </cell>
          <cell r="P910" t="str">
            <v>Personas</v>
          </cell>
          <cell r="Q910" t="str">
            <v>Anual</v>
          </cell>
          <cell r="R910" t="str">
            <v>Capacidad</v>
          </cell>
          <cell r="S910">
            <v>1259000</v>
          </cell>
          <cell r="T910">
            <v>1305000</v>
          </cell>
          <cell r="U910">
            <v>1351000</v>
          </cell>
          <cell r="V910">
            <v>1420000</v>
          </cell>
          <cell r="W910">
            <v>1489000</v>
          </cell>
          <cell r="X910">
            <v>1489000</v>
          </cell>
          <cell r="Y910">
            <v>0</v>
          </cell>
          <cell r="Z910">
            <v>0</v>
          </cell>
          <cell r="AA910">
            <v>0</v>
          </cell>
          <cell r="AB910">
            <v>0</v>
          </cell>
          <cell r="AC910">
            <v>0</v>
          </cell>
          <cell r="AD910">
            <v>0</v>
          </cell>
          <cell r="AE910" t="str">
            <v>Con motivo del Día Mundial del Reciclador, que se celebra en el mes de marzo, El Ministerio de Vivienda, Ciudad y Territorio lanzó la campaña "Reconoce a tu reciclador- Es un vecino más", que busca dignificar y reconocer la labor de la población reciclado</v>
          </cell>
          <cell r="AF910">
            <v>42429.208333333299</v>
          </cell>
          <cell r="AG910">
            <v>42439.715626932899</v>
          </cell>
          <cell r="AH910" t="str">
            <v>Javier Orlando Moreno Mendez</v>
          </cell>
          <cell r="AI910" t="str">
            <v>jmoreno@minvivienda.gov.co</v>
          </cell>
          <cell r="AJ910">
            <v>360</v>
          </cell>
          <cell r="AK910">
            <v>0</v>
          </cell>
          <cell r="AL910">
            <v>0</v>
          </cell>
        </row>
        <row r="911">
          <cell r="A911">
            <v>5249</v>
          </cell>
          <cell r="B911" t="str">
            <v>Todos por un Nuevo País</v>
          </cell>
          <cell r="C911" t="str">
            <v>Estrategias regionales</v>
          </cell>
          <cell r="D911" t="str">
            <v>Pacífico: desarrollo socioeconómico con equidad, integración y sostenibilidad ambiental</v>
          </cell>
          <cell r="E911" t="str">
            <v>Vivienda</v>
          </cell>
          <cell r="F911" t="str">
            <v>MinVivienda</v>
          </cell>
          <cell r="G911" t="str">
            <v>Región Pacífico - Vivienda</v>
          </cell>
          <cell r="H911">
            <v>5249</v>
          </cell>
          <cell r="I911" t="str">
            <v>Personas con acceso a agua potable en la zona rural en la Región Pacífica</v>
          </cell>
          <cell r="J911" t="str">
            <v>Producto</v>
          </cell>
          <cell r="K911" t="str">
            <v>Sectorial</v>
          </cell>
          <cell r="L911" t="str">
            <v>SI</v>
          </cell>
          <cell r="M911" t="str">
            <v>NO</v>
          </cell>
          <cell r="N911" t="str">
            <v>NO</v>
          </cell>
          <cell r="O911" t="str">
            <v>SI</v>
          </cell>
          <cell r="P911" t="str">
            <v>Personas</v>
          </cell>
          <cell r="Q911" t="str">
            <v>Anual</v>
          </cell>
          <cell r="R911" t="str">
            <v>Capacidad</v>
          </cell>
          <cell r="S911">
            <v>1296000</v>
          </cell>
          <cell r="T911">
            <v>1336000</v>
          </cell>
          <cell r="U911">
            <v>1376000</v>
          </cell>
          <cell r="V911">
            <v>1436000</v>
          </cell>
          <cell r="W911">
            <v>1496000</v>
          </cell>
          <cell r="X911">
            <v>1496000</v>
          </cell>
          <cell r="Y911">
            <v>0</v>
          </cell>
          <cell r="Z911">
            <v>0</v>
          </cell>
          <cell r="AA911">
            <v>0</v>
          </cell>
          <cell r="AB911">
            <v>0</v>
          </cell>
          <cell r="AC911">
            <v>0</v>
          </cell>
          <cell r="AD911">
            <v>0</v>
          </cell>
          <cell r="AE911" t="str">
            <v>El proyecto normativo se presentó a participación ciudadana entre el 4 y el 24 de noviembre de 2015 y a 31 de diciembre de la misma vigencia se encuentra en ajustes, según los resultados de la participación ciudadana y lo requerido por la oficina jurídica</v>
          </cell>
          <cell r="AF911">
            <v>42400.208333333299</v>
          </cell>
          <cell r="AG911">
            <v>42439.715769710601</v>
          </cell>
          <cell r="AH911" t="str">
            <v>Javier Orlando Moreno Mendez</v>
          </cell>
          <cell r="AI911" t="str">
            <v>jmoreno@minvivienda.gov.co</v>
          </cell>
          <cell r="AJ911">
            <v>360</v>
          </cell>
          <cell r="AK911">
            <v>0</v>
          </cell>
          <cell r="AL911">
            <v>0</v>
          </cell>
        </row>
        <row r="912">
          <cell r="A912">
            <v>5250</v>
          </cell>
          <cell r="B912" t="str">
            <v>Todos por un Nuevo País</v>
          </cell>
          <cell r="C912" t="str">
            <v>Estrategias regionales</v>
          </cell>
          <cell r="D912" t="str">
            <v>Pacífico: desarrollo socioeconómico con equidad, integración y sostenibilidad ambiental</v>
          </cell>
          <cell r="E912" t="str">
            <v>Vivienda</v>
          </cell>
          <cell r="F912" t="str">
            <v>MinVivienda</v>
          </cell>
          <cell r="G912" t="str">
            <v>Región Pacífico - Vivienda</v>
          </cell>
          <cell r="H912">
            <v>5250</v>
          </cell>
          <cell r="I912" t="str">
            <v>Porcentaje de Residuos Sólidos Municipales Aprovechados en la Región Pacífica</v>
          </cell>
          <cell r="J912" t="str">
            <v>Resultado</v>
          </cell>
          <cell r="K912" t="str">
            <v>Sectorial</v>
          </cell>
          <cell r="L912" t="str">
            <v>SI</v>
          </cell>
          <cell r="M912" t="str">
            <v>NO</v>
          </cell>
          <cell r="N912" t="str">
            <v>NO</v>
          </cell>
          <cell r="O912" t="str">
            <v>SI</v>
          </cell>
          <cell r="P912" t="str">
            <v>Porcentaje</v>
          </cell>
          <cell r="Q912" t="str">
            <v>Anual</v>
          </cell>
          <cell r="R912" t="str">
            <v>Capacidad</v>
          </cell>
          <cell r="S912">
            <v>13</v>
          </cell>
          <cell r="T912">
            <v>0</v>
          </cell>
          <cell r="U912">
            <v>0</v>
          </cell>
          <cell r="V912">
            <v>0</v>
          </cell>
          <cell r="W912">
            <v>0</v>
          </cell>
          <cell r="X912">
            <v>17</v>
          </cell>
          <cell r="Y912">
            <v>0</v>
          </cell>
          <cell r="Z912">
            <v>0</v>
          </cell>
          <cell r="AA912">
            <v>0</v>
          </cell>
          <cell r="AB912">
            <v>0</v>
          </cell>
          <cell r="AC912">
            <v>0</v>
          </cell>
          <cell r="AD912">
            <v>0</v>
          </cell>
          <cell r="AE912" t="str">
            <v>REPORTE CUALITATIVO FEBRERO 2016 Con motivo del Día Mundial del Reciclador, que se celebra en el mes de marzo, El Ministerio de Vivienda, Ciudad y Territorio lanzó la campaña "Reconoce a tu reciclador- Es un vecino más", que busca dignificar y reconocer l</v>
          </cell>
          <cell r="AF912">
            <v>42429.25</v>
          </cell>
          <cell r="AG912">
            <v>42500.443888275498</v>
          </cell>
          <cell r="AH912" t="str">
            <v>Javier Orlando Moreno Mendez</v>
          </cell>
          <cell r="AI912" t="str">
            <v>jmoreno@minvivienda.gov.co</v>
          </cell>
          <cell r="AJ912">
            <v>90</v>
          </cell>
          <cell r="AK912">
            <v>0</v>
          </cell>
          <cell r="AL912">
            <v>0</v>
          </cell>
        </row>
        <row r="913">
          <cell r="A913">
            <v>5378</v>
          </cell>
          <cell r="B913" t="str">
            <v>Todos por un Nuevo País</v>
          </cell>
          <cell r="C913" t="str">
            <v>Estrategias regionales</v>
          </cell>
          <cell r="D913" t="str">
            <v>Pacífico: desarrollo socioeconómico con equidad, integración y sostenibilidad ambiental</v>
          </cell>
          <cell r="E913" t="str">
            <v>Vivienda</v>
          </cell>
          <cell r="F913" t="str">
            <v>MinVivienda</v>
          </cell>
          <cell r="G913" t="str">
            <v>Región Pacífico - Vivienda</v>
          </cell>
          <cell r="H913">
            <v>5378</v>
          </cell>
          <cell r="I913" t="str">
            <v>Mejoramientos de vivienda ejecutados - Pacífico</v>
          </cell>
          <cell r="J913" t="str">
            <v>Gestión</v>
          </cell>
          <cell r="K913" t="str">
            <v>Sectorial</v>
          </cell>
          <cell r="L913" t="str">
            <v>SI</v>
          </cell>
          <cell r="M913" t="str">
            <v>NO</v>
          </cell>
          <cell r="N913" t="str">
            <v>NO</v>
          </cell>
          <cell r="O913" t="str">
            <v>SI</v>
          </cell>
          <cell r="P913" t="str">
            <v>Mejoramientos</v>
          </cell>
          <cell r="Q913" t="str">
            <v>Trimestral</v>
          </cell>
          <cell r="R913" t="str">
            <v>Acumulado</v>
          </cell>
          <cell r="S913">
            <v>0</v>
          </cell>
          <cell r="T913">
            <v>795</v>
          </cell>
          <cell r="U913">
            <v>893</v>
          </cell>
          <cell r="V913">
            <v>607</v>
          </cell>
          <cell r="W913">
            <v>565</v>
          </cell>
          <cell r="X913">
            <v>2860</v>
          </cell>
          <cell r="Y913">
            <v>7</v>
          </cell>
          <cell r="Z913">
            <v>0.78</v>
          </cell>
          <cell r="AA913">
            <v>996</v>
          </cell>
          <cell r="AB913">
            <v>34.83</v>
          </cell>
          <cell r="AC913">
            <v>42460.208333333299</v>
          </cell>
          <cell r="AD913">
            <v>42471.464014467601</v>
          </cell>
          <cell r="AE913" t="str">
            <v xml:space="preserve">En el primer trimestre de 2016, se iniciaron 7 mejoramientos de vivienda, en el Municipio de Bolívar en el Departamento del Cauca. </v>
          </cell>
          <cell r="AF913">
            <v>42460.208333333299</v>
          </cell>
          <cell r="AG913">
            <v>42471.464014317098</v>
          </cell>
          <cell r="AH913" t="str">
            <v>German Alberto Diaz</v>
          </cell>
          <cell r="AI913" t="str">
            <v>gdiaz@minvivienda.gov.co</v>
          </cell>
          <cell r="AJ913">
            <v>30</v>
          </cell>
          <cell r="AK913">
            <v>42551.208333333299</v>
          </cell>
          <cell r="AL913">
            <v>-73</v>
          </cell>
        </row>
        <row r="914">
          <cell r="A914">
            <v>5055</v>
          </cell>
          <cell r="B914" t="str">
            <v>Todos por un Nuevo País</v>
          </cell>
          <cell r="C914" t="str">
            <v>Estrategias regionales</v>
          </cell>
          <cell r="D914" t="str">
            <v>Medio ambiente, agroindustria y desarrollo humano: crecimiento y bienestar para los Llanos</v>
          </cell>
          <cell r="E914" t="str">
            <v>Agropecuario</v>
          </cell>
          <cell r="F914" t="str">
            <v>MINAGRICULTURA</v>
          </cell>
          <cell r="G914" t="str">
            <v>Región Llanos - Agricultura</v>
          </cell>
          <cell r="H914">
            <v>5055</v>
          </cell>
          <cell r="I914" t="str">
            <v>Modelos productivos definidos por sistema y región - Llanos</v>
          </cell>
          <cell r="J914" t="str">
            <v>Producto</v>
          </cell>
          <cell r="K914" t="str">
            <v>Sectorial</v>
          </cell>
          <cell r="L914" t="str">
            <v>SI</v>
          </cell>
          <cell r="M914" t="str">
            <v>SI</v>
          </cell>
          <cell r="N914" t="str">
            <v>NO</v>
          </cell>
          <cell r="O914" t="str">
            <v>SI</v>
          </cell>
          <cell r="P914" t="str">
            <v>Modelos productivos</v>
          </cell>
          <cell r="Q914" t="str">
            <v>Anual</v>
          </cell>
          <cell r="R914" t="str">
            <v>Acumulado</v>
          </cell>
          <cell r="S914">
            <v>0</v>
          </cell>
          <cell r="T914">
            <v>0</v>
          </cell>
          <cell r="U914">
            <v>2</v>
          </cell>
          <cell r="V914">
            <v>2</v>
          </cell>
          <cell r="W914">
            <v>2</v>
          </cell>
          <cell r="X914">
            <v>6</v>
          </cell>
          <cell r="Y914">
            <v>0</v>
          </cell>
          <cell r="Z914">
            <v>0</v>
          </cell>
          <cell r="AA914">
            <v>0</v>
          </cell>
          <cell r="AB914">
            <v>0</v>
          </cell>
          <cell r="AC914">
            <v>0</v>
          </cell>
          <cell r="AD914">
            <v>0</v>
          </cell>
          <cell r="AE914">
            <v>0</v>
          </cell>
          <cell r="AF914">
            <v>0</v>
          </cell>
          <cell r="AG914">
            <v>0</v>
          </cell>
          <cell r="AH914" t="str">
            <v>Claudia Jimena Cuervo Cardona</v>
          </cell>
          <cell r="AI914" t="str">
            <v>claudia.cuervo@minagricultura.gov.co</v>
          </cell>
          <cell r="AJ914">
            <v>15</v>
          </cell>
          <cell r="AK914">
            <v>0</v>
          </cell>
          <cell r="AL914">
            <v>0</v>
          </cell>
        </row>
        <row r="915">
          <cell r="A915">
            <v>5051</v>
          </cell>
          <cell r="B915" t="str">
            <v>Todos por un Nuevo País</v>
          </cell>
          <cell r="C915" t="str">
            <v>Estrategias regionales</v>
          </cell>
          <cell r="D915" t="str">
            <v>Medio ambiente, agroindustria y desarrollo humano: crecimiento y bienestar para los Llanos</v>
          </cell>
          <cell r="E915" t="str">
            <v>Agropecuario</v>
          </cell>
          <cell r="F915" t="str">
            <v>MINAGRICULTURA</v>
          </cell>
          <cell r="G915" t="str">
            <v>Región Llanos - Agricultura</v>
          </cell>
          <cell r="H915">
            <v>5051</v>
          </cell>
          <cell r="I915" t="str">
            <v>Hectáreas estratégicas para el desarrollo de sistemas productivos zonificadas a escala 1:25.000 - Llanos</v>
          </cell>
          <cell r="J915" t="str">
            <v>Producto</v>
          </cell>
          <cell r="K915" t="str">
            <v>Sectorial</v>
          </cell>
          <cell r="L915" t="str">
            <v>SI</v>
          </cell>
          <cell r="M915" t="str">
            <v>SI</v>
          </cell>
          <cell r="N915" t="str">
            <v>NO</v>
          </cell>
          <cell r="O915" t="str">
            <v>SI</v>
          </cell>
          <cell r="P915" t="str">
            <v>Hectáreas</v>
          </cell>
          <cell r="Q915" t="str">
            <v>Anual</v>
          </cell>
          <cell r="R915" t="str">
            <v>Acumulado</v>
          </cell>
          <cell r="S915">
            <v>0</v>
          </cell>
          <cell r="T915">
            <v>600000</v>
          </cell>
          <cell r="U915">
            <v>324335</v>
          </cell>
          <cell r="V915">
            <v>0</v>
          </cell>
          <cell r="W915">
            <v>0</v>
          </cell>
          <cell r="X915">
            <v>924335</v>
          </cell>
          <cell r="Y915">
            <v>0</v>
          </cell>
          <cell r="Z915">
            <v>0</v>
          </cell>
          <cell r="AA915">
            <v>0</v>
          </cell>
          <cell r="AB915">
            <v>0</v>
          </cell>
          <cell r="AC915">
            <v>0</v>
          </cell>
          <cell r="AD915">
            <v>0</v>
          </cell>
          <cell r="AE915" t="str">
            <v>Los estudios de evaluación de tierras para obtención del producto "Hectáreas estratégicas para el desarrollo de sistemas productivos zonificadas a escala 1:25.000" en el cuatrenio tienen la siguiente priorización de acuerdo con la disponibilidad de la inf</v>
          </cell>
          <cell r="AF915">
            <v>42460.208333333299</v>
          </cell>
          <cell r="AG915">
            <v>42500.718155173599</v>
          </cell>
          <cell r="AH915" t="str">
            <v>Daniel Aguilar</v>
          </cell>
          <cell r="AI915" t="str">
            <v>emiro.diaz@upra.gov.co</v>
          </cell>
          <cell r="AJ915">
            <v>30</v>
          </cell>
          <cell r="AK915">
            <v>0</v>
          </cell>
          <cell r="AL915">
            <v>0</v>
          </cell>
        </row>
        <row r="916">
          <cell r="A916">
            <v>5052</v>
          </cell>
          <cell r="B916" t="str">
            <v>Todos por un Nuevo País</v>
          </cell>
          <cell r="C916" t="str">
            <v>Estrategias regionales</v>
          </cell>
          <cell r="D916" t="str">
            <v>Medio ambiente, agroindustria y desarrollo humano: crecimiento y bienestar para los Llanos</v>
          </cell>
          <cell r="E916" t="str">
            <v>Agropecuario</v>
          </cell>
          <cell r="F916" t="str">
            <v>MINAGRICULTURA</v>
          </cell>
          <cell r="G916" t="str">
            <v>Región Llanos - Agricultura</v>
          </cell>
          <cell r="H916">
            <v>5052</v>
          </cell>
          <cell r="I916" t="str">
            <v>Predios formalizados  y entregados  para  el desarrollo rural - Llanos</v>
          </cell>
          <cell r="J916" t="str">
            <v>Producto</v>
          </cell>
          <cell r="K916" t="str">
            <v>Sectorial</v>
          </cell>
          <cell r="L916" t="str">
            <v>SI</v>
          </cell>
          <cell r="M916" t="str">
            <v>SI</v>
          </cell>
          <cell r="N916" t="str">
            <v>NO</v>
          </cell>
          <cell r="O916" t="str">
            <v>SI</v>
          </cell>
          <cell r="P916" t="str">
            <v>Predios</v>
          </cell>
          <cell r="Q916" t="str">
            <v>Mensual</v>
          </cell>
          <cell r="R916" t="str">
            <v>Acumulado</v>
          </cell>
          <cell r="S916">
            <v>0</v>
          </cell>
          <cell r="T916">
            <v>0</v>
          </cell>
          <cell r="U916">
            <v>0</v>
          </cell>
          <cell r="V916">
            <v>0</v>
          </cell>
          <cell r="W916">
            <v>0</v>
          </cell>
          <cell r="X916">
            <v>6522</v>
          </cell>
          <cell r="Y916">
            <v>0</v>
          </cell>
          <cell r="Z916">
            <v>0</v>
          </cell>
          <cell r="AA916">
            <v>2328</v>
          </cell>
          <cell r="AB916">
            <v>35.700000000000003</v>
          </cell>
          <cell r="AC916">
            <v>42429.208333333299</v>
          </cell>
          <cell r="AD916">
            <v>42439.606113391201</v>
          </cell>
          <cell r="AE916" t="str">
            <v>"La Subgerencia de Tierras Rurales, en el 2015 diseñó un plan de choque y realizó apoyo y capacitación a todas las Direcciones Territoriales del Instituto Colombiano de Desarrollo Rural INCODER, coadyuvando al cargue en el Aplicativo de las Resoluciones d</v>
          </cell>
          <cell r="AF916">
            <v>42429.208333333299</v>
          </cell>
          <cell r="AG916">
            <v>42439.606113275499</v>
          </cell>
          <cell r="AH916" t="str">
            <v>Ana Mónica Vargas Suárez</v>
          </cell>
          <cell r="AI916" t="str">
            <v>ana.vargas@minagricultura.gov.co</v>
          </cell>
          <cell r="AJ916">
            <v>5</v>
          </cell>
          <cell r="AK916">
            <v>42458.208333333299</v>
          </cell>
          <cell r="AL916">
            <v>43</v>
          </cell>
        </row>
        <row r="917">
          <cell r="A917">
            <v>5053</v>
          </cell>
          <cell r="B917" t="str">
            <v>Todos por un Nuevo País</v>
          </cell>
          <cell r="C917" t="str">
            <v>Estrategias regionales</v>
          </cell>
          <cell r="D917" t="str">
            <v>Medio ambiente, agroindustria y desarrollo humano: crecimiento y bienestar para los Llanos</v>
          </cell>
          <cell r="E917" t="str">
            <v>Agropecuario</v>
          </cell>
          <cell r="F917" t="str">
            <v>MINAGRICULTURA</v>
          </cell>
          <cell r="G917" t="str">
            <v>Región Llanos - Agricultura</v>
          </cell>
          <cell r="H917">
            <v>5053</v>
          </cell>
          <cell r="I917" t="str">
            <v>Hectáreas sembradas de cultivos priorizados - Llanos</v>
          </cell>
          <cell r="J917" t="str">
            <v>Producto</v>
          </cell>
          <cell r="K917" t="str">
            <v>Sectorial</v>
          </cell>
          <cell r="L917" t="str">
            <v>SI</v>
          </cell>
          <cell r="M917" t="str">
            <v>SI</v>
          </cell>
          <cell r="N917" t="str">
            <v>NO</v>
          </cell>
          <cell r="O917" t="str">
            <v>SI</v>
          </cell>
          <cell r="P917" t="str">
            <v>Hectáreas</v>
          </cell>
          <cell r="Q917" t="str">
            <v>Anual</v>
          </cell>
          <cell r="R917" t="str">
            <v>Capacidad</v>
          </cell>
          <cell r="S917">
            <v>547556</v>
          </cell>
          <cell r="T917">
            <v>578599.06299999997</v>
          </cell>
          <cell r="U917">
            <v>609642.29799999995</v>
          </cell>
          <cell r="V917">
            <v>640685.53399999999</v>
          </cell>
          <cell r="W917">
            <v>671728.77</v>
          </cell>
          <cell r="X917">
            <v>671728</v>
          </cell>
          <cell r="Y917">
            <v>0</v>
          </cell>
          <cell r="Z917">
            <v>0</v>
          </cell>
          <cell r="AA917">
            <v>0</v>
          </cell>
          <cell r="AB917">
            <v>0</v>
          </cell>
          <cell r="AC917">
            <v>0</v>
          </cell>
          <cell r="AD917">
            <v>0</v>
          </cell>
          <cell r="AE917">
            <v>0</v>
          </cell>
          <cell r="AF917">
            <v>0</v>
          </cell>
          <cell r="AG917">
            <v>0</v>
          </cell>
          <cell r="AH917" t="str">
            <v>César Oliveros Cárdenas</v>
          </cell>
          <cell r="AI917" t="str">
            <v>cesar.oliveros@minagricultura.gov.co</v>
          </cell>
          <cell r="AJ917">
            <v>0</v>
          </cell>
          <cell r="AK917">
            <v>0</v>
          </cell>
          <cell r="AL917">
            <v>0</v>
          </cell>
        </row>
        <row r="918">
          <cell r="A918">
            <v>5054</v>
          </cell>
          <cell r="B918" t="str">
            <v>Todos por un Nuevo País</v>
          </cell>
          <cell r="C918" t="str">
            <v>Estrategias regionales</v>
          </cell>
          <cell r="D918" t="str">
            <v>Medio ambiente, agroindustria y desarrollo humano: crecimiento y bienestar para los Llanos</v>
          </cell>
          <cell r="E918" t="str">
            <v>Agropecuario</v>
          </cell>
          <cell r="F918" t="str">
            <v>MINAGRICULTURA</v>
          </cell>
          <cell r="G918" t="str">
            <v>Región Llanos - Agricultura</v>
          </cell>
          <cell r="H918">
            <v>5054</v>
          </cell>
          <cell r="I918" t="str">
            <v>Hectáreas reforestadas - Llanos</v>
          </cell>
          <cell r="J918" t="str">
            <v>Producto</v>
          </cell>
          <cell r="K918" t="str">
            <v>Sectorial</v>
          </cell>
          <cell r="L918" t="str">
            <v>SI</v>
          </cell>
          <cell r="M918" t="str">
            <v>SI</v>
          </cell>
          <cell r="N918" t="str">
            <v>NO</v>
          </cell>
          <cell r="O918" t="str">
            <v>SI</v>
          </cell>
          <cell r="P918" t="str">
            <v>Hectáreas</v>
          </cell>
          <cell r="Q918" t="str">
            <v>Anual</v>
          </cell>
          <cell r="R918" t="str">
            <v>Acumulado</v>
          </cell>
          <cell r="S918">
            <v>95743</v>
          </cell>
          <cell r="T918">
            <v>6000</v>
          </cell>
          <cell r="U918">
            <v>28000</v>
          </cell>
          <cell r="V918">
            <v>30000</v>
          </cell>
          <cell r="W918">
            <v>24000</v>
          </cell>
          <cell r="X918">
            <v>88000</v>
          </cell>
          <cell r="Y918">
            <v>0</v>
          </cell>
          <cell r="Z918">
            <v>0</v>
          </cell>
          <cell r="AA918">
            <v>0</v>
          </cell>
          <cell r="AB918">
            <v>0</v>
          </cell>
          <cell r="AC918">
            <v>0</v>
          </cell>
          <cell r="AD918">
            <v>0</v>
          </cell>
          <cell r="AE918">
            <v>0</v>
          </cell>
          <cell r="AF918">
            <v>0</v>
          </cell>
          <cell r="AG918">
            <v>0</v>
          </cell>
          <cell r="AH918" t="str">
            <v>César Oliveros Cárdenas</v>
          </cell>
          <cell r="AI918" t="str">
            <v>cesar.oliveros@minagricultura.gov.co</v>
          </cell>
          <cell r="AJ918">
            <v>0</v>
          </cell>
          <cell r="AK918">
            <v>0</v>
          </cell>
          <cell r="AL918">
            <v>0</v>
          </cell>
        </row>
        <row r="919">
          <cell r="A919">
            <v>5084</v>
          </cell>
          <cell r="B919" t="str">
            <v>Todos por un Nuevo País</v>
          </cell>
          <cell r="C919" t="str">
            <v>Estrategias regionales</v>
          </cell>
          <cell r="D919" t="str">
            <v>Medio ambiente, agroindustria y desarrollo humano: crecimiento y bienestar para los Llanos</v>
          </cell>
          <cell r="E919" t="str">
            <v>Ambiente</v>
          </cell>
          <cell r="F919" t="str">
            <v>MinAmbiente</v>
          </cell>
          <cell r="G919" t="str">
            <v>Región Llanos - Ambiente</v>
          </cell>
          <cell r="H919">
            <v>5084</v>
          </cell>
          <cell r="I919" t="str">
            <v>Hectáreas que cuentan con planes de ordenación y manejo de cuenca elaborados y/o ajustados. (Llanos)</v>
          </cell>
          <cell r="J919" t="str">
            <v>Gestión</v>
          </cell>
          <cell r="K919" t="str">
            <v>Sectorial</v>
          </cell>
          <cell r="L919" t="str">
            <v>SI</v>
          </cell>
          <cell r="M919" t="str">
            <v>SI</v>
          </cell>
          <cell r="N919" t="str">
            <v>NO</v>
          </cell>
          <cell r="O919" t="str">
            <v>SI</v>
          </cell>
          <cell r="P919" t="str">
            <v>Hectáreas</v>
          </cell>
          <cell r="Q919" t="str">
            <v>Semestral</v>
          </cell>
          <cell r="R919" t="str">
            <v>Capacidad</v>
          </cell>
          <cell r="S919">
            <v>100788</v>
          </cell>
          <cell r="T919">
            <v>100788</v>
          </cell>
          <cell r="U919">
            <v>100788</v>
          </cell>
          <cell r="V919">
            <v>1289366</v>
          </cell>
          <cell r="W919">
            <v>2144387</v>
          </cell>
          <cell r="X919">
            <v>2144387</v>
          </cell>
          <cell r="Y919">
            <v>0</v>
          </cell>
          <cell r="Z919">
            <v>0</v>
          </cell>
          <cell r="AA919">
            <v>0</v>
          </cell>
          <cell r="AB919">
            <v>0</v>
          </cell>
          <cell r="AC919">
            <v>0</v>
          </cell>
          <cell r="AD919">
            <v>0</v>
          </cell>
          <cell r="AE919" t="str">
            <v>• Se han conformado el 100% de Comisiones Conjuntas para abordar los procesos de ordenamiento de Cuencas priorizadas (3 Comisiones Conjuntas) • Se han declarado en ordenación las 5 cuencas objeto de elaboración y/o ajuste de POMCAS • Se han contratado 4 C</v>
          </cell>
          <cell r="AF919">
            <v>42490.208333333299</v>
          </cell>
          <cell r="AG919">
            <v>42506.797005706001</v>
          </cell>
          <cell r="AH919" t="str">
            <v>Ricardo Arnold Baduin Ricardo</v>
          </cell>
          <cell r="AI919" t="str">
            <v>RBaduin@minambiente.gov.co</v>
          </cell>
          <cell r="AJ919">
            <v>0</v>
          </cell>
          <cell r="AK919">
            <v>0</v>
          </cell>
          <cell r="AL919">
            <v>0</v>
          </cell>
        </row>
        <row r="920">
          <cell r="A920">
            <v>5088</v>
          </cell>
          <cell r="B920" t="str">
            <v>Todos por un Nuevo País</v>
          </cell>
          <cell r="C920" t="str">
            <v>Estrategias regionales</v>
          </cell>
          <cell r="D920" t="str">
            <v>Medio ambiente, agroindustria y desarrollo humano: crecimiento y bienestar para los Llanos</v>
          </cell>
          <cell r="E920" t="str">
            <v>Ambiente</v>
          </cell>
          <cell r="F920" t="str">
            <v>MinAmbiente</v>
          </cell>
          <cell r="G920" t="str">
            <v>Región Llanos - Ambiente</v>
          </cell>
          <cell r="H920">
            <v>5088</v>
          </cell>
          <cell r="I920" t="str">
            <v>Número de municipios asesorados por las Autoridades Ambientales para la revisión y ajuste de los Planes de Ordenamiento Territorial (POT), incorporando las determinantes ambientales incluyendo la temática de riesgo.(Región Llanos).</v>
          </cell>
          <cell r="J920" t="str">
            <v>Resultado</v>
          </cell>
          <cell r="K920" t="str">
            <v>Sectorial</v>
          </cell>
          <cell r="L920" t="str">
            <v>SI</v>
          </cell>
          <cell r="M920" t="str">
            <v>SI</v>
          </cell>
          <cell r="N920" t="str">
            <v>NO</v>
          </cell>
          <cell r="O920" t="str">
            <v>SI</v>
          </cell>
          <cell r="P920" t="str">
            <v>Municipios</v>
          </cell>
          <cell r="Q920" t="str">
            <v>Semestral</v>
          </cell>
          <cell r="R920" t="str">
            <v>Capacidad</v>
          </cell>
          <cell r="S920">
            <v>0</v>
          </cell>
          <cell r="T920">
            <v>3</v>
          </cell>
          <cell r="U920">
            <v>6</v>
          </cell>
          <cell r="V920">
            <v>10</v>
          </cell>
          <cell r="W920">
            <v>15</v>
          </cell>
          <cell r="X920">
            <v>15</v>
          </cell>
          <cell r="Y920">
            <v>0</v>
          </cell>
          <cell r="Z920">
            <v>0</v>
          </cell>
          <cell r="AA920">
            <v>0</v>
          </cell>
          <cell r="AB920">
            <v>0</v>
          </cell>
          <cell r="AC920">
            <v>0</v>
          </cell>
          <cell r="AD920">
            <v>0</v>
          </cell>
          <cell r="AE920">
            <v>0</v>
          </cell>
          <cell r="AF920">
            <v>0</v>
          </cell>
          <cell r="AG920">
            <v>0</v>
          </cell>
          <cell r="AH920" t="str">
            <v>Luis Alberto Giraldo Fernandez</v>
          </cell>
          <cell r="AI920" t="str">
            <v>lgiraldo@minambiente.gov.co</v>
          </cell>
          <cell r="AJ920">
            <v>30</v>
          </cell>
          <cell r="AK920">
            <v>0</v>
          </cell>
          <cell r="AL920">
            <v>0</v>
          </cell>
        </row>
        <row r="921">
          <cell r="A921">
            <v>5091</v>
          </cell>
          <cell r="B921" t="str">
            <v>Todos por un Nuevo País</v>
          </cell>
          <cell r="C921" t="str">
            <v>Estrategias regionales</v>
          </cell>
          <cell r="D921" t="str">
            <v>Medio ambiente, agroindustria y desarrollo humano: crecimiento y bienestar para los Llanos</v>
          </cell>
          <cell r="E921" t="str">
            <v>Ambiente</v>
          </cell>
          <cell r="F921" t="str">
            <v>MinAmbiente</v>
          </cell>
          <cell r="G921" t="str">
            <v>Región Llanos - Ambiente</v>
          </cell>
          <cell r="H921">
            <v>5091</v>
          </cell>
          <cell r="I921" t="str">
            <v>Municipios con puntos críticos de deforestación controlado (Meta y Guaviare)</v>
          </cell>
          <cell r="J921" t="str">
            <v>Resultado</v>
          </cell>
          <cell r="K921" t="str">
            <v>Sectorial</v>
          </cell>
          <cell r="L921" t="str">
            <v>SI</v>
          </cell>
          <cell r="M921" t="str">
            <v>SI</v>
          </cell>
          <cell r="N921" t="str">
            <v>NO</v>
          </cell>
          <cell r="O921" t="str">
            <v>SI</v>
          </cell>
          <cell r="P921" t="str">
            <v>Municipios</v>
          </cell>
          <cell r="Q921" t="str">
            <v>Anual</v>
          </cell>
          <cell r="R921" t="str">
            <v>Stock</v>
          </cell>
          <cell r="S921">
            <v>0</v>
          </cell>
          <cell r="T921">
            <v>0</v>
          </cell>
          <cell r="U921">
            <v>0</v>
          </cell>
          <cell r="V921">
            <v>1</v>
          </cell>
          <cell r="W921">
            <v>3</v>
          </cell>
          <cell r="X921">
            <v>3</v>
          </cell>
          <cell r="Y921">
            <v>0</v>
          </cell>
          <cell r="Z921">
            <v>0</v>
          </cell>
          <cell r="AA921">
            <v>0</v>
          </cell>
          <cell r="AB921">
            <v>0</v>
          </cell>
          <cell r="AC921">
            <v>0</v>
          </cell>
          <cell r="AD921">
            <v>0</v>
          </cell>
          <cell r="AE921" t="str">
            <v>En el marco de las acciones del Programa de Protección de Bosques y Clima REDD+ de GIZ se efectuó el acompañamiento a la construcción del Plan de Acción de la Mesa Forestal del Guaviare en coordinación con CDA y PNN, y demás entidades regionales.</v>
          </cell>
          <cell r="AF921">
            <v>42490.208333333299</v>
          </cell>
          <cell r="AG921">
            <v>42496.7814105324</v>
          </cell>
          <cell r="AH921" t="str">
            <v>María Claudia García Dávila</v>
          </cell>
          <cell r="AI921" t="str">
            <v>Mcgarcia@minambiente.gov.co</v>
          </cell>
          <cell r="AJ921">
            <v>30</v>
          </cell>
          <cell r="AK921">
            <v>0</v>
          </cell>
          <cell r="AL921">
            <v>0</v>
          </cell>
        </row>
        <row r="922">
          <cell r="A922">
            <v>5092</v>
          </cell>
          <cell r="B922" t="str">
            <v>Todos por un Nuevo País</v>
          </cell>
          <cell r="C922" t="str">
            <v>Estrategias regionales</v>
          </cell>
          <cell r="D922" t="str">
            <v>Medio ambiente, agroindustria y desarrollo humano: crecimiento y bienestar para los Llanos</v>
          </cell>
          <cell r="E922" t="str">
            <v>Ambiente</v>
          </cell>
          <cell r="F922" t="str">
            <v>MinAmbiente</v>
          </cell>
          <cell r="G922" t="str">
            <v>Región Llanos - Ambiente</v>
          </cell>
          <cell r="H922">
            <v>5092</v>
          </cell>
          <cell r="I922" t="str">
            <v>Municipios con programas de reforestación implementados en el área del manejo especial de la macarena AMEM</v>
          </cell>
          <cell r="J922" t="str">
            <v>Resultado</v>
          </cell>
          <cell r="K922" t="str">
            <v>Sectorial</v>
          </cell>
          <cell r="L922" t="str">
            <v>SI</v>
          </cell>
          <cell r="M922" t="str">
            <v>SI</v>
          </cell>
          <cell r="N922" t="str">
            <v>NO</v>
          </cell>
          <cell r="O922" t="str">
            <v>SI</v>
          </cell>
          <cell r="P922" t="str">
            <v>Hectáreas</v>
          </cell>
          <cell r="Q922" t="str">
            <v>Semestral</v>
          </cell>
          <cell r="R922" t="str">
            <v>Capacidad</v>
          </cell>
          <cell r="S922">
            <v>0</v>
          </cell>
          <cell r="T922">
            <v>0</v>
          </cell>
          <cell r="U922">
            <v>6</v>
          </cell>
          <cell r="V922">
            <v>12</v>
          </cell>
          <cell r="W922">
            <v>19</v>
          </cell>
          <cell r="X922">
            <v>19</v>
          </cell>
          <cell r="Y922">
            <v>0</v>
          </cell>
          <cell r="Z922">
            <v>0</v>
          </cell>
          <cell r="AA922">
            <v>0</v>
          </cell>
          <cell r="AB922">
            <v>0</v>
          </cell>
          <cell r="AC922">
            <v>0</v>
          </cell>
          <cell r="AD922">
            <v>0</v>
          </cell>
          <cell r="AE922" t="str">
            <v>A la fecha no se cuenta con reporte de las Autoridades Ambientales que den cuenta del avance de hectáreas en proceso de restauración.</v>
          </cell>
          <cell r="AF922">
            <v>42490.208333333299</v>
          </cell>
          <cell r="AG922">
            <v>42496.7810638542</v>
          </cell>
          <cell r="AH922" t="str">
            <v>María Claudia García Dávila</v>
          </cell>
          <cell r="AI922" t="str">
            <v>Mcgarcia@minambiente.gov.co</v>
          </cell>
          <cell r="AJ922">
            <v>30</v>
          </cell>
          <cell r="AK922">
            <v>0</v>
          </cell>
          <cell r="AL922">
            <v>0</v>
          </cell>
        </row>
        <row r="923">
          <cell r="A923">
            <v>5090</v>
          </cell>
          <cell r="B923" t="str">
            <v>Todos por un Nuevo País</v>
          </cell>
          <cell r="C923" t="str">
            <v>Estrategias regionales</v>
          </cell>
          <cell r="D923" t="str">
            <v>Medio ambiente, agroindustria y desarrollo humano: crecimiento y bienestar para los Llanos</v>
          </cell>
          <cell r="E923" t="str">
            <v>Ambiente</v>
          </cell>
          <cell r="F923" t="str">
            <v>Parques Nacionales</v>
          </cell>
          <cell r="G923" t="str">
            <v>Región Llanos - Ambiente</v>
          </cell>
          <cell r="H923">
            <v>5090</v>
          </cell>
          <cell r="I923" t="str">
            <v>Hectáreas de áreas protegidas de la región de Llanos incorporadas en el SINAP</v>
          </cell>
          <cell r="J923" t="str">
            <v>Gestión</v>
          </cell>
          <cell r="K923" t="str">
            <v>Sectorial</v>
          </cell>
          <cell r="L923" t="str">
            <v>SI</v>
          </cell>
          <cell r="M923" t="str">
            <v>SI</v>
          </cell>
          <cell r="N923" t="str">
            <v>NO</v>
          </cell>
          <cell r="O923" t="str">
            <v>SI</v>
          </cell>
          <cell r="P923" t="str">
            <v>Hectáreas</v>
          </cell>
          <cell r="Q923" t="str">
            <v>Trimestral</v>
          </cell>
          <cell r="R923" t="str">
            <v>Capacidad</v>
          </cell>
          <cell r="S923">
            <v>61997</v>
          </cell>
          <cell r="T923">
            <v>0</v>
          </cell>
          <cell r="U923">
            <v>0</v>
          </cell>
          <cell r="V923">
            <v>0</v>
          </cell>
          <cell r="W923">
            <v>0</v>
          </cell>
          <cell r="X923">
            <v>0</v>
          </cell>
          <cell r="Y923">
            <v>85149.47</v>
          </cell>
          <cell r="Z923">
            <v>0</v>
          </cell>
          <cell r="AA923">
            <v>85149.47</v>
          </cell>
          <cell r="AB923">
            <v>0</v>
          </cell>
          <cell r="AC923">
            <v>42460.208333333299</v>
          </cell>
          <cell r="AD923">
            <v>42471.618118286999</v>
          </cell>
          <cell r="AE923" t="str">
            <v xml:space="preserve">Corporinoquia en cuanto a CERRO ZAMARICOTE avanza con el desarrollo de mesas de socialización en los municipios de Tamara y Pore del Departamento de Casanare quienes se encuentran en la zona de influencia del proceso de Declaratoria. </v>
          </cell>
          <cell r="AF923">
            <v>42490.208333333299</v>
          </cell>
          <cell r="AG923">
            <v>42496.775356631901</v>
          </cell>
          <cell r="AH923" t="str">
            <v>Julia Miranda Londoño</v>
          </cell>
          <cell r="AI923" t="str">
            <v>julia.miranda@parquesnacionales.gov.co</v>
          </cell>
          <cell r="AJ923">
            <v>30</v>
          </cell>
          <cell r="AK923">
            <v>42551.208333333299</v>
          </cell>
          <cell r="AL923">
            <v>-73</v>
          </cell>
        </row>
        <row r="924">
          <cell r="A924">
            <v>5014</v>
          </cell>
          <cell r="B924" t="str">
            <v>Todos por un Nuevo País</v>
          </cell>
          <cell r="C924" t="str">
            <v>Estrategias regionales</v>
          </cell>
          <cell r="D924" t="str">
            <v>Medio ambiente, agroindustria y desarrollo humano: crecimiento y bienestar para los Llanos</v>
          </cell>
          <cell r="E924" t="str">
            <v>Educación</v>
          </cell>
          <cell r="F924" t="str">
            <v>MINEDUCACION</v>
          </cell>
          <cell r="G924" t="str">
            <v>Región Llanos - Educación</v>
          </cell>
          <cell r="H924">
            <v>5014</v>
          </cell>
          <cell r="I924" t="str">
            <v>Tasa de cobertura bruta de educación media - Llanos</v>
          </cell>
          <cell r="J924" t="str">
            <v>Resultado</v>
          </cell>
          <cell r="K924" t="str">
            <v>Sectorial</v>
          </cell>
          <cell r="L924" t="str">
            <v>SI</v>
          </cell>
          <cell r="M924" t="str">
            <v>SI</v>
          </cell>
          <cell r="N924" t="str">
            <v>NO</v>
          </cell>
          <cell r="O924" t="str">
            <v>SI</v>
          </cell>
          <cell r="P924" t="str">
            <v>Tasa</v>
          </cell>
          <cell r="Q924" t="str">
            <v>Anual</v>
          </cell>
          <cell r="R924" t="str">
            <v>Capacidad</v>
          </cell>
          <cell r="S924">
            <v>73</v>
          </cell>
          <cell r="T924">
            <v>77.540000000000006</v>
          </cell>
          <cell r="U924">
            <v>79.8</v>
          </cell>
          <cell r="V924">
            <v>82.07</v>
          </cell>
          <cell r="W924">
            <v>84.33</v>
          </cell>
          <cell r="X924">
            <v>84.33</v>
          </cell>
          <cell r="Y924">
            <v>0</v>
          </cell>
          <cell r="Z924">
            <v>0</v>
          </cell>
          <cell r="AA924">
            <v>0</v>
          </cell>
          <cell r="AB924">
            <v>0</v>
          </cell>
          <cell r="AC924">
            <v>0</v>
          </cell>
          <cell r="AD924">
            <v>0</v>
          </cell>
          <cell r="AE924" t="str">
            <v xml:space="preserve">Mediante encuentro regional se fortaleció a los equipos de las secretarías de educación de las ETC de la región de los llanos, en la implementación de estrategias y acciones de acceso y permanencia escolar, trabajando con ellos orientaciones estratégicas </v>
          </cell>
          <cell r="AF924">
            <v>42490.208333333299</v>
          </cell>
          <cell r="AG924">
            <v>42495.637728437498</v>
          </cell>
          <cell r="AH924" t="str">
            <v>Hector Julio Flechas</v>
          </cell>
          <cell r="AI924" t="str">
            <v>HFlechas@mineducacion.gov.co</v>
          </cell>
          <cell r="AJ924">
            <v>150</v>
          </cell>
          <cell r="AK924">
            <v>0</v>
          </cell>
          <cell r="AL924">
            <v>0</v>
          </cell>
        </row>
        <row r="925">
          <cell r="A925">
            <v>5015</v>
          </cell>
          <cell r="B925" t="str">
            <v>Todos por un Nuevo País</v>
          </cell>
          <cell r="C925" t="str">
            <v>Estrategias regionales</v>
          </cell>
          <cell r="D925" t="str">
            <v>Medio ambiente, agroindustria y desarrollo humano: crecimiento y bienestar para los Llanos</v>
          </cell>
          <cell r="E925" t="str">
            <v>Educación</v>
          </cell>
          <cell r="F925" t="str">
            <v>MINEDUCACION</v>
          </cell>
          <cell r="G925" t="str">
            <v>Región Llanos - Educación</v>
          </cell>
          <cell r="H925">
            <v>5015</v>
          </cell>
          <cell r="I925" t="str">
            <v>Estudiantes matriculados en programas de educación flexible en la región llanos</v>
          </cell>
          <cell r="J925" t="str">
            <v>Producto</v>
          </cell>
          <cell r="K925" t="str">
            <v>Sectorial</v>
          </cell>
          <cell r="L925" t="str">
            <v>SI</v>
          </cell>
          <cell r="M925" t="str">
            <v>SI</v>
          </cell>
          <cell r="N925" t="str">
            <v>NO</v>
          </cell>
          <cell r="O925" t="str">
            <v>SI</v>
          </cell>
          <cell r="P925" t="str">
            <v>Estudiantes</v>
          </cell>
          <cell r="Q925" t="str">
            <v>Anual</v>
          </cell>
          <cell r="R925" t="str">
            <v>Capacidad</v>
          </cell>
          <cell r="S925">
            <v>109658</v>
          </cell>
          <cell r="T925">
            <v>120180</v>
          </cell>
          <cell r="U925">
            <v>125441</v>
          </cell>
          <cell r="V925">
            <v>130703</v>
          </cell>
          <cell r="W925">
            <v>135964</v>
          </cell>
          <cell r="X925">
            <v>135964</v>
          </cell>
          <cell r="Y925">
            <v>0</v>
          </cell>
          <cell r="Z925">
            <v>0</v>
          </cell>
          <cell r="AA925">
            <v>0</v>
          </cell>
          <cell r="AB925">
            <v>0</v>
          </cell>
          <cell r="AC925">
            <v>0</v>
          </cell>
          <cell r="AD925">
            <v>0</v>
          </cell>
          <cell r="AE925" t="str">
            <v>En el mes de abril se publicó el proyecto de pliego para la licitación pública LP-MEN-02-2016</v>
          </cell>
          <cell r="AF925">
            <v>42490.208333333299</v>
          </cell>
          <cell r="AG925">
            <v>42495.637182025501</v>
          </cell>
          <cell r="AH925" t="str">
            <v>Hector Julio Flechas</v>
          </cell>
          <cell r="AI925" t="str">
            <v>HFlechas@mineducacion.gov.co</v>
          </cell>
          <cell r="AJ925">
            <v>150</v>
          </cell>
          <cell r="AK925">
            <v>0</v>
          </cell>
          <cell r="AL925">
            <v>0</v>
          </cell>
        </row>
        <row r="926">
          <cell r="A926">
            <v>5016</v>
          </cell>
          <cell r="B926" t="str">
            <v>Todos por un Nuevo País</v>
          </cell>
          <cell r="C926" t="str">
            <v>Estrategias regionales</v>
          </cell>
          <cell r="D926" t="str">
            <v>Medio ambiente, agroindustria y desarrollo humano: crecimiento y bienestar para los Llanos</v>
          </cell>
          <cell r="E926" t="str">
            <v>Educación</v>
          </cell>
          <cell r="F926" t="str">
            <v>MINEDUCACION</v>
          </cell>
          <cell r="G926" t="str">
            <v>Región Llanos - Educación</v>
          </cell>
          <cell r="H926">
            <v>5016</v>
          </cell>
          <cell r="I926" t="str">
            <v>Sedes educativas rurales con Modelos Educativos Flexibles - Llanos</v>
          </cell>
          <cell r="J926" t="str">
            <v>Producto</v>
          </cell>
          <cell r="K926" t="str">
            <v>Sectorial</v>
          </cell>
          <cell r="L926" t="str">
            <v>SI</v>
          </cell>
          <cell r="M926" t="str">
            <v>SI</v>
          </cell>
          <cell r="N926" t="str">
            <v>NO</v>
          </cell>
          <cell r="O926" t="str">
            <v>SI</v>
          </cell>
          <cell r="P926" t="str">
            <v>Sedes educativas</v>
          </cell>
          <cell r="Q926" t="str">
            <v>Anual</v>
          </cell>
          <cell r="R926" t="str">
            <v>Capacidad</v>
          </cell>
          <cell r="S926">
            <v>251</v>
          </cell>
          <cell r="T926">
            <v>275</v>
          </cell>
          <cell r="U926">
            <v>287</v>
          </cell>
          <cell r="V926">
            <v>299</v>
          </cell>
          <cell r="W926">
            <v>311</v>
          </cell>
          <cell r="X926">
            <v>311</v>
          </cell>
          <cell r="Y926">
            <v>0</v>
          </cell>
          <cell r="Z926">
            <v>0</v>
          </cell>
          <cell r="AA926">
            <v>0</v>
          </cell>
          <cell r="AB926">
            <v>0</v>
          </cell>
          <cell r="AC926">
            <v>0</v>
          </cell>
          <cell r="AD926">
            <v>0</v>
          </cell>
          <cell r="AE926" t="str">
            <v>En el mes de abril se publicó el proyecto de pliego para la licitación pública LP-MEN-02-2016</v>
          </cell>
          <cell r="AF926">
            <v>42490.208333333299</v>
          </cell>
          <cell r="AG926">
            <v>42495.663068287002</v>
          </cell>
          <cell r="AH926" t="str">
            <v>Hector Julio Flechas</v>
          </cell>
          <cell r="AI926" t="str">
            <v>HFlechas@mineducacion.gov.co</v>
          </cell>
          <cell r="AJ926">
            <v>150</v>
          </cell>
          <cell r="AK926">
            <v>0</v>
          </cell>
          <cell r="AL926">
            <v>0</v>
          </cell>
        </row>
        <row r="927">
          <cell r="A927">
            <v>5218</v>
          </cell>
          <cell r="B927" t="str">
            <v>Todos por un Nuevo País</v>
          </cell>
          <cell r="C927" t="str">
            <v>Estrategias regionales</v>
          </cell>
          <cell r="D927" t="str">
            <v>Medio ambiente, agroindustria y desarrollo humano: crecimiento y bienestar para los Llanos</v>
          </cell>
          <cell r="E927" t="str">
            <v>Minas y Energía</v>
          </cell>
          <cell r="F927" t="str">
            <v>SGC</v>
          </cell>
          <cell r="G927" t="str">
            <v>Región Llanos - Minas</v>
          </cell>
          <cell r="H927">
            <v>5218</v>
          </cell>
          <cell r="I927" t="str">
            <v>Nuevas áreas con información Cartografía Geológica en los Llanos a escala 1:100.000 (Km2)</v>
          </cell>
          <cell r="J927" t="str">
            <v>Gestión</v>
          </cell>
          <cell r="K927" t="str">
            <v>Sectorial</v>
          </cell>
          <cell r="L927" t="str">
            <v>SI</v>
          </cell>
          <cell r="M927" t="str">
            <v>NO</v>
          </cell>
          <cell r="N927" t="str">
            <v>NO</v>
          </cell>
          <cell r="O927" t="str">
            <v>SI</v>
          </cell>
          <cell r="P927" t="str">
            <v>Km2</v>
          </cell>
          <cell r="Q927" t="str">
            <v>Anual</v>
          </cell>
          <cell r="R927" t="str">
            <v>Capacidad</v>
          </cell>
          <cell r="S927">
            <v>259238</v>
          </cell>
          <cell r="T927">
            <v>259238</v>
          </cell>
          <cell r="U927">
            <v>270434</v>
          </cell>
          <cell r="V927">
            <v>270434</v>
          </cell>
          <cell r="W927">
            <v>270434</v>
          </cell>
          <cell r="X927">
            <v>270434</v>
          </cell>
          <cell r="Y927">
            <v>0</v>
          </cell>
          <cell r="Z927">
            <v>0</v>
          </cell>
          <cell r="AA927">
            <v>0</v>
          </cell>
          <cell r="AB927">
            <v>0</v>
          </cell>
          <cell r="AC927">
            <v>0</v>
          </cell>
          <cell r="AD927">
            <v>0</v>
          </cell>
          <cell r="AE927">
            <v>0</v>
          </cell>
          <cell r="AF927">
            <v>0</v>
          </cell>
          <cell r="AG927">
            <v>0</v>
          </cell>
          <cell r="AH927" t="str">
            <v>Alberto Ochoa Yarza</v>
          </cell>
          <cell r="AI927" t="str">
            <v>aochoa@sgc.gov.co</v>
          </cell>
          <cell r="AJ927">
            <v>0</v>
          </cell>
          <cell r="AK927">
            <v>0</v>
          </cell>
          <cell r="AL927">
            <v>0</v>
          </cell>
        </row>
        <row r="928">
          <cell r="A928">
            <v>4510</v>
          </cell>
          <cell r="B928" t="str">
            <v>Todos por un Nuevo País</v>
          </cell>
          <cell r="C928" t="str">
            <v>Estrategias regionales</v>
          </cell>
          <cell r="D928" t="str">
            <v>Medio ambiente, agroindustria y desarrollo humano: crecimiento y bienestar para los Llanos</v>
          </cell>
          <cell r="E928" t="str">
            <v>Planeación Nacional</v>
          </cell>
          <cell r="F928" t="str">
            <v>DNP</v>
          </cell>
          <cell r="G928" t="str">
            <v>Región Llanos - Planeación</v>
          </cell>
          <cell r="H928">
            <v>4510</v>
          </cell>
          <cell r="I928" t="str">
            <v>Municipios con bajo desempeño integral - Región Llanos</v>
          </cell>
          <cell r="J928" t="str">
            <v>Gestión</v>
          </cell>
          <cell r="K928" t="str">
            <v>Sectorial</v>
          </cell>
          <cell r="L928" t="str">
            <v>SI</v>
          </cell>
          <cell r="M928" t="str">
            <v>SI</v>
          </cell>
          <cell r="N928" t="str">
            <v>NO</v>
          </cell>
          <cell r="O928" t="str">
            <v>SI</v>
          </cell>
          <cell r="P928" t="str">
            <v>Municipios</v>
          </cell>
          <cell r="Q928" t="str">
            <v>Anual</v>
          </cell>
          <cell r="R928" t="str">
            <v>Reducción</v>
          </cell>
          <cell r="S928">
            <v>15</v>
          </cell>
          <cell r="T928">
            <v>14</v>
          </cell>
          <cell r="U928">
            <v>13</v>
          </cell>
          <cell r="V928">
            <v>12</v>
          </cell>
          <cell r="W928">
            <v>11</v>
          </cell>
          <cell r="X928">
            <v>11</v>
          </cell>
          <cell r="Y928">
            <v>0</v>
          </cell>
          <cell r="Z928">
            <v>0</v>
          </cell>
          <cell r="AA928">
            <v>0</v>
          </cell>
          <cell r="AB928">
            <v>0</v>
          </cell>
          <cell r="AC928">
            <v>0</v>
          </cell>
          <cell r="AD928">
            <v>0</v>
          </cell>
          <cell r="AE928" t="str">
            <v>Se ajustaron los aplicativos SIEE y SICEP Gestión Web para el reporte de la información que inicia en el mes de mayo. Se emitió la Circular 11-4 de 2016 donde se entregan las Orientaciones, procedimientos e instrumentos para el reporte de la información r</v>
          </cell>
          <cell r="AF928">
            <v>42490.208333333299</v>
          </cell>
          <cell r="AG928">
            <v>42502.436126817098</v>
          </cell>
          <cell r="AH928" t="str">
            <v>Ivan Osejo Villamil</v>
          </cell>
          <cell r="AI928" t="str">
            <v>iosejo@dnp.gov.co</v>
          </cell>
          <cell r="AJ928">
            <v>240</v>
          </cell>
          <cell r="AK928">
            <v>0</v>
          </cell>
          <cell r="AL928">
            <v>0</v>
          </cell>
        </row>
        <row r="929">
          <cell r="A929">
            <v>4520</v>
          </cell>
          <cell r="B929" t="str">
            <v>Todos por un Nuevo País</v>
          </cell>
          <cell r="C929" t="str">
            <v>Estrategias regionales</v>
          </cell>
          <cell r="D929" t="str">
            <v>Medio ambiente, agroindustria y desarrollo humano: crecimiento y bienestar para los Llanos</v>
          </cell>
          <cell r="E929" t="str">
            <v>Planeación Nacional</v>
          </cell>
          <cell r="F929" t="str">
            <v>DNP</v>
          </cell>
          <cell r="G929" t="str">
            <v>Región Llanos - Planeación</v>
          </cell>
          <cell r="H929">
            <v>4520</v>
          </cell>
          <cell r="I929" t="str">
            <v>Indicador de Convergencia Regional ICIR - Región Llanos</v>
          </cell>
          <cell r="J929" t="str">
            <v>Gestión</v>
          </cell>
          <cell r="K929" t="str">
            <v>Sectorial</v>
          </cell>
          <cell r="L929" t="str">
            <v>SI</v>
          </cell>
          <cell r="M929" t="str">
            <v>NO</v>
          </cell>
          <cell r="N929" t="str">
            <v>NO</v>
          </cell>
          <cell r="O929" t="str">
            <v>SI</v>
          </cell>
          <cell r="P929" t="str">
            <v>Porcentaje</v>
          </cell>
          <cell r="Q929" t="str">
            <v>Anual</v>
          </cell>
          <cell r="R929" t="str">
            <v>Reducción</v>
          </cell>
          <cell r="S929">
            <v>478</v>
          </cell>
          <cell r="T929">
            <v>45.9</v>
          </cell>
          <cell r="U929">
            <v>44</v>
          </cell>
          <cell r="V929">
            <v>41.1</v>
          </cell>
          <cell r="W929">
            <v>38.200000000000003</v>
          </cell>
          <cell r="X929">
            <v>38.200000000000003</v>
          </cell>
          <cell r="Y929">
            <v>0</v>
          </cell>
          <cell r="Z929">
            <v>0</v>
          </cell>
          <cell r="AA929">
            <v>0</v>
          </cell>
          <cell r="AB929">
            <v>0</v>
          </cell>
          <cell r="AC929">
            <v>0</v>
          </cell>
          <cell r="AD929">
            <v>0</v>
          </cell>
          <cell r="AE929" t="str">
            <v>Se hicieron los cálculos preliminares con las variables seleccionadas del listado opcional, en total quedaron 11 variables en 7 sectores.</v>
          </cell>
          <cell r="AF929">
            <v>42490.208333333299</v>
          </cell>
          <cell r="AG929">
            <v>42502.4375105324</v>
          </cell>
          <cell r="AH929" t="str">
            <v>Ivan Osejo Villamil</v>
          </cell>
          <cell r="AI929" t="str">
            <v>iosejo@dnp.gov.co</v>
          </cell>
          <cell r="AJ929">
            <v>365</v>
          </cell>
          <cell r="AK929">
            <v>0</v>
          </cell>
          <cell r="AL929">
            <v>0</v>
          </cell>
        </row>
        <row r="930">
          <cell r="A930">
            <v>4537</v>
          </cell>
          <cell r="B930" t="str">
            <v>Todos por un Nuevo País</v>
          </cell>
          <cell r="C930" t="str">
            <v>Estrategias regionales</v>
          </cell>
          <cell r="D930" t="str">
            <v>Medio ambiente, agroindustria y desarrollo humano: crecimiento y bienestar para los Llanos</v>
          </cell>
          <cell r="E930" t="str">
            <v>Planeación Nacional</v>
          </cell>
          <cell r="F930" t="str">
            <v>DNP</v>
          </cell>
          <cell r="G930" t="str">
            <v>Región Llanos - Planeación</v>
          </cell>
          <cell r="H930">
            <v>4537</v>
          </cell>
          <cell r="I930" t="str">
            <v>Pilotos de Zonas especiales de inversión para áreas no municipalizadas diseñados, estructurados, implementados y evaluados en los Departamentos de Guainía y Vaupés.</v>
          </cell>
          <cell r="J930" t="str">
            <v>Gestión</v>
          </cell>
          <cell r="K930" t="str">
            <v>Sectorial</v>
          </cell>
          <cell r="L930" t="str">
            <v>NO</v>
          </cell>
          <cell r="M930" t="str">
            <v>SI</v>
          </cell>
          <cell r="N930" t="str">
            <v>NO</v>
          </cell>
          <cell r="O930" t="str">
            <v>SI</v>
          </cell>
          <cell r="P930" t="str">
            <v>Porcentaje</v>
          </cell>
          <cell r="Q930" t="str">
            <v>Anual</v>
          </cell>
          <cell r="R930" t="str">
            <v>Capacidad</v>
          </cell>
          <cell r="S930">
            <v>0</v>
          </cell>
          <cell r="T930">
            <v>25</v>
          </cell>
          <cell r="U930">
            <v>50</v>
          </cell>
          <cell r="V930">
            <v>75</v>
          </cell>
          <cell r="W930">
            <v>100</v>
          </cell>
          <cell r="X930">
            <v>100</v>
          </cell>
          <cell r="Y930">
            <v>0</v>
          </cell>
          <cell r="Z930">
            <v>0</v>
          </cell>
          <cell r="AA930">
            <v>0</v>
          </cell>
          <cell r="AB930">
            <v>0</v>
          </cell>
          <cell r="AC930">
            <v>0</v>
          </cell>
          <cell r="AD930">
            <v>0</v>
          </cell>
          <cell r="AE930" t="str">
            <v>Se define plan de acción para dar continuidad al levantamiento de línea base de información por cada una de las tipologías identificadas por cada una de las ANM.</v>
          </cell>
          <cell r="AF930">
            <v>42429.208333333299</v>
          </cell>
          <cell r="AG930">
            <v>42437.453228622697</v>
          </cell>
          <cell r="AH930" t="str">
            <v>Ana María Arias Covaleda</v>
          </cell>
          <cell r="AI930" t="str">
            <v>aarias@dnp.gov.co</v>
          </cell>
          <cell r="AJ930">
            <v>30</v>
          </cell>
          <cell r="AK930">
            <v>0</v>
          </cell>
          <cell r="AL930">
            <v>0</v>
          </cell>
        </row>
        <row r="931">
          <cell r="A931">
            <v>4541</v>
          </cell>
          <cell r="B931" t="str">
            <v>Todos por un Nuevo País</v>
          </cell>
          <cell r="C931" t="str">
            <v>Estrategias regionales</v>
          </cell>
          <cell r="D931" t="str">
            <v>Medio ambiente, agroindustria y desarrollo humano: crecimiento y bienestar para los Llanos</v>
          </cell>
          <cell r="E931" t="str">
            <v>Planeación Nacional</v>
          </cell>
          <cell r="F931" t="str">
            <v>DNP</v>
          </cell>
          <cell r="G931" t="str">
            <v>Región Llanos - Planeación</v>
          </cell>
          <cell r="H931">
            <v>4541</v>
          </cell>
          <cell r="I931" t="str">
            <v>Resguardos indígenas de las Areas No Municipalizadas -ANM- de los Departamentos de Guianía y Vaupés, capacitados para asumir la administración directa de los  recursos de la Asignación Especial del Sistema General de Participaciones para los Resguardos In</v>
          </cell>
          <cell r="J931" t="str">
            <v>Gestión</v>
          </cell>
          <cell r="K931" t="str">
            <v>Sectorial</v>
          </cell>
          <cell r="L931" t="str">
            <v>SI</v>
          </cell>
          <cell r="M931" t="str">
            <v>SI</v>
          </cell>
          <cell r="N931" t="str">
            <v>NO</v>
          </cell>
          <cell r="O931" t="str">
            <v>SI</v>
          </cell>
          <cell r="P931" t="str">
            <v xml:space="preserve">Resguardos </v>
          </cell>
          <cell r="Q931" t="str">
            <v>Anual</v>
          </cell>
          <cell r="R931" t="str">
            <v>Acumulado</v>
          </cell>
          <cell r="S931">
            <v>0</v>
          </cell>
          <cell r="T931">
            <v>1</v>
          </cell>
          <cell r="U931">
            <v>3</v>
          </cell>
          <cell r="V931">
            <v>3</v>
          </cell>
          <cell r="W931">
            <v>3</v>
          </cell>
          <cell r="X931">
            <v>10</v>
          </cell>
          <cell r="Y931">
            <v>0</v>
          </cell>
          <cell r="Z931">
            <v>0</v>
          </cell>
          <cell r="AA931">
            <v>0</v>
          </cell>
          <cell r="AB931">
            <v>0</v>
          </cell>
          <cell r="AC931">
            <v>0</v>
          </cell>
          <cell r="AD931">
            <v>0</v>
          </cell>
          <cell r="AE931" t="str">
            <v>Se apoyó la realización del taller adelantado en Santander de Quilichao, dentro del cual se abordó el tema de la AESGPRI en la jornada de la tarde del primer día. Adicionalmente, : Se ha dado respuesta a solicitudes de entidades territoriales sobre capaci</v>
          </cell>
          <cell r="AF931">
            <v>42490.208333333299</v>
          </cell>
          <cell r="AG931">
            <v>42502.4441127315</v>
          </cell>
          <cell r="AH931" t="str">
            <v>Jairo Antonio Munoz Moyano</v>
          </cell>
          <cell r="AI931" t="str">
            <v>jamoyano@dnp.gov.co</v>
          </cell>
          <cell r="AJ931">
            <v>30</v>
          </cell>
          <cell r="AK931">
            <v>0</v>
          </cell>
          <cell r="AL931">
            <v>0</v>
          </cell>
        </row>
        <row r="932">
          <cell r="A932">
            <v>4986</v>
          </cell>
          <cell r="B932" t="str">
            <v>Todos por un Nuevo País</v>
          </cell>
          <cell r="C932" t="str">
            <v>Estrategias regionales</v>
          </cell>
          <cell r="D932" t="str">
            <v>Medio ambiente, agroindustria y desarrollo humano: crecimiento y bienestar para los Llanos</v>
          </cell>
          <cell r="E932" t="str">
            <v>Salud y Protección</v>
          </cell>
          <cell r="F932" t="str">
            <v>Ministerio de Salud</v>
          </cell>
          <cell r="G932" t="str">
            <v>Región Llanos - Salud</v>
          </cell>
          <cell r="H932">
            <v>4986</v>
          </cell>
          <cell r="I932" t="str">
            <v>Implementación del modelo de atención integral en salud para zonas con población dispersa-piloto Guainía- Llanos</v>
          </cell>
          <cell r="J932" t="str">
            <v>Producto</v>
          </cell>
          <cell r="K932" t="str">
            <v>Sectorial</v>
          </cell>
          <cell r="L932" t="str">
            <v>SI</v>
          </cell>
          <cell r="M932" t="str">
            <v>NO</v>
          </cell>
          <cell r="N932" t="str">
            <v>NO</v>
          </cell>
          <cell r="O932" t="str">
            <v>SI</v>
          </cell>
          <cell r="P932" t="str">
            <v>porcentaje</v>
          </cell>
          <cell r="Q932" t="str">
            <v>Semestral</v>
          </cell>
          <cell r="R932" t="str">
            <v>Capacidad</v>
          </cell>
          <cell r="S932">
            <v>29.2</v>
          </cell>
          <cell r="T932">
            <v>56.8</v>
          </cell>
          <cell r="U932">
            <v>65.099999999999994</v>
          </cell>
          <cell r="V932">
            <v>88.1</v>
          </cell>
          <cell r="W932">
            <v>100</v>
          </cell>
          <cell r="X932">
            <v>100</v>
          </cell>
          <cell r="Y932">
            <v>0</v>
          </cell>
          <cell r="Z932">
            <v>0</v>
          </cell>
          <cell r="AA932">
            <v>0</v>
          </cell>
          <cell r="AB932">
            <v>0</v>
          </cell>
          <cell r="AC932">
            <v>0</v>
          </cell>
          <cell r="AD932">
            <v>0</v>
          </cell>
          <cell r="AE932">
            <v>0</v>
          </cell>
          <cell r="AF932">
            <v>0</v>
          </cell>
          <cell r="AG932">
            <v>0</v>
          </cell>
          <cell r="AH932" t="str">
            <v>Luis Carlos  Olarte</v>
          </cell>
          <cell r="AI932" t="str">
            <v>lolarte@minsalud.gov.co</v>
          </cell>
          <cell r="AJ932">
            <v>0</v>
          </cell>
          <cell r="AK932">
            <v>0</v>
          </cell>
          <cell r="AL932">
            <v>0</v>
          </cell>
        </row>
        <row r="933">
          <cell r="A933">
            <v>4990</v>
          </cell>
          <cell r="B933" t="str">
            <v>Todos por un Nuevo País</v>
          </cell>
          <cell r="C933" t="str">
            <v>Estrategias regionales</v>
          </cell>
          <cell r="D933" t="str">
            <v>Medio ambiente, agroindustria y desarrollo humano: crecimiento y bienestar para los Llanos</v>
          </cell>
          <cell r="E933" t="str">
            <v>Salud y Protección</v>
          </cell>
          <cell r="F933" t="str">
            <v>Ministerio de Salud</v>
          </cell>
          <cell r="G933" t="str">
            <v>Región Llanos - Salud</v>
          </cell>
          <cell r="H933">
            <v>4990</v>
          </cell>
          <cell r="I933" t="str">
            <v>Cobertura de vacunación con tercera dosis de DPT en niños menores de un año - Llanos</v>
          </cell>
          <cell r="J933" t="str">
            <v>Producto</v>
          </cell>
          <cell r="K933" t="str">
            <v>Sectorial</v>
          </cell>
          <cell r="L933" t="str">
            <v>SI</v>
          </cell>
          <cell r="M933" t="str">
            <v>SI</v>
          </cell>
          <cell r="N933" t="str">
            <v>NO</v>
          </cell>
          <cell r="O933" t="str">
            <v>SI</v>
          </cell>
          <cell r="P933" t="str">
            <v>porcentaje</v>
          </cell>
          <cell r="Q933" t="str">
            <v>Mensual</v>
          </cell>
          <cell r="R933" t="str">
            <v>Flujo</v>
          </cell>
          <cell r="S933">
            <v>90</v>
          </cell>
          <cell r="T933">
            <v>95</v>
          </cell>
          <cell r="U933">
            <v>95</v>
          </cell>
          <cell r="V933">
            <v>95</v>
          </cell>
          <cell r="W933">
            <v>95</v>
          </cell>
          <cell r="X933">
            <v>95</v>
          </cell>
          <cell r="Y933">
            <v>23</v>
          </cell>
          <cell r="Z933">
            <v>24.210999999999999</v>
          </cell>
          <cell r="AA933">
            <v>88.7</v>
          </cell>
          <cell r="AB933">
            <v>93.367999999999995</v>
          </cell>
          <cell r="AC933">
            <v>42460.208333333299</v>
          </cell>
          <cell r="AD933">
            <v>42501.639085532399</v>
          </cell>
          <cell r="AE933" t="str">
            <v>La vacuna de DPT esta incluida en la pentavalente (difteria, tos ferina, tétanos, Haemophilus influenzae tipo b y hepatitis B). La cobertura para esta región con terceras dosis de Pentavalente es de 23,0%, corresponde a 6.982 niños y niñas menores de un a</v>
          </cell>
          <cell r="AF933">
            <v>42460.208333333299</v>
          </cell>
          <cell r="AG933">
            <v>42501.639085381903</v>
          </cell>
          <cell r="AH933" t="str">
            <v>Diego Alejandro  García Londoño</v>
          </cell>
          <cell r="AI933" t="str">
            <v>dgarcial@minsalud.gov.co</v>
          </cell>
          <cell r="AJ933">
            <v>30</v>
          </cell>
          <cell r="AK933">
            <v>42490.208333333299</v>
          </cell>
          <cell r="AL933">
            <v>-13</v>
          </cell>
        </row>
        <row r="934">
          <cell r="A934">
            <v>4991</v>
          </cell>
          <cell r="B934" t="str">
            <v>Todos por un Nuevo País</v>
          </cell>
          <cell r="C934" t="str">
            <v>Estrategias regionales</v>
          </cell>
          <cell r="D934" t="str">
            <v>Medio ambiente, agroindustria y desarrollo humano: crecimiento y bienestar para los Llanos</v>
          </cell>
          <cell r="E934" t="str">
            <v>Salud y Protección</v>
          </cell>
          <cell r="F934" t="str">
            <v>Ministerio de Salud</v>
          </cell>
          <cell r="G934" t="str">
            <v>Región Llanos - Salud</v>
          </cell>
          <cell r="H934">
            <v>4991</v>
          </cell>
          <cell r="I934" t="str">
            <v>Razón de mortalidad materna (TMM)</v>
          </cell>
          <cell r="J934" t="str">
            <v>Resultado</v>
          </cell>
          <cell r="K934" t="str">
            <v>Sectorial</v>
          </cell>
          <cell r="L934" t="str">
            <v>SI</v>
          </cell>
          <cell r="M934" t="str">
            <v>SI</v>
          </cell>
          <cell r="N934" t="str">
            <v>NO</v>
          </cell>
          <cell r="O934" t="str">
            <v>SI</v>
          </cell>
          <cell r="P934" t="str">
            <v>Razón</v>
          </cell>
          <cell r="Q934" t="str">
            <v>Anual</v>
          </cell>
          <cell r="R934" t="str">
            <v>Stock</v>
          </cell>
          <cell r="S934">
            <v>60.67</v>
          </cell>
          <cell r="T934">
            <v>60.67</v>
          </cell>
          <cell r="U934">
            <v>60.67</v>
          </cell>
          <cell r="V934">
            <v>60.67</v>
          </cell>
          <cell r="W934">
            <v>60.67</v>
          </cell>
          <cell r="X934">
            <v>54.24</v>
          </cell>
          <cell r="Y934">
            <v>0</v>
          </cell>
          <cell r="Z934">
            <v>0</v>
          </cell>
          <cell r="AA934">
            <v>0</v>
          </cell>
          <cell r="AB934">
            <v>0</v>
          </cell>
          <cell r="AC934">
            <v>0</v>
          </cell>
          <cell r="AD934">
            <v>0</v>
          </cell>
          <cell r="AE93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934">
            <v>42490.208333333299</v>
          </cell>
          <cell r="AG934">
            <v>42501.603951817102</v>
          </cell>
          <cell r="AH934" t="str">
            <v>Ricardo Luque</v>
          </cell>
          <cell r="AI934" t="str">
            <v>rluque@minsalud.gov.co</v>
          </cell>
          <cell r="AJ934">
            <v>540</v>
          </cell>
          <cell r="AK934">
            <v>0</v>
          </cell>
          <cell r="AL934">
            <v>0</v>
          </cell>
        </row>
        <row r="935">
          <cell r="A935">
            <v>5021</v>
          </cell>
          <cell r="B935" t="str">
            <v>Todos por un Nuevo País</v>
          </cell>
          <cell r="C935" t="str">
            <v>Estrategias regionales</v>
          </cell>
          <cell r="D935" t="str">
            <v>Medio ambiente, agroindustria y desarrollo humano: crecimiento y bienestar para los Llanos</v>
          </cell>
          <cell r="E935" t="str">
            <v>TIC</v>
          </cell>
          <cell r="F935" t="str">
            <v>MINTIC</v>
          </cell>
          <cell r="G935" t="str">
            <v>Región Llanos - TIC</v>
          </cell>
          <cell r="H935">
            <v>5021</v>
          </cell>
          <cell r="I935" t="str">
            <v>Municipios y Áreas No Municipalizadas conectados a la red de alta velocidad en los Llanos</v>
          </cell>
          <cell r="J935" t="str">
            <v>Resultado</v>
          </cell>
          <cell r="K935" t="str">
            <v>Sectorial</v>
          </cell>
          <cell r="L935" t="str">
            <v>SI</v>
          </cell>
          <cell r="M935" t="str">
            <v>SI</v>
          </cell>
          <cell r="N935" t="str">
            <v>NO</v>
          </cell>
          <cell r="O935" t="str">
            <v>SI</v>
          </cell>
          <cell r="P935" t="str">
            <v>Municipios y áreas no municipalizadas</v>
          </cell>
          <cell r="Q935" t="str">
            <v>Semestral</v>
          </cell>
          <cell r="R935" t="str">
            <v>Acumulado</v>
          </cell>
          <cell r="S935">
            <v>0</v>
          </cell>
          <cell r="T935">
            <v>7</v>
          </cell>
          <cell r="U935">
            <v>0</v>
          </cell>
          <cell r="V935">
            <v>0</v>
          </cell>
          <cell r="W935">
            <v>0</v>
          </cell>
          <cell r="X935">
            <v>7</v>
          </cell>
          <cell r="Y935">
            <v>0</v>
          </cell>
          <cell r="Z935">
            <v>0</v>
          </cell>
          <cell r="AA935">
            <v>0</v>
          </cell>
          <cell r="AB935">
            <v>0</v>
          </cell>
          <cell r="AC935">
            <v>0</v>
          </cell>
          <cell r="AD935">
            <v>0</v>
          </cell>
          <cell r="AE935" t="str">
            <v>El Proyecto Nacional de Conectividad de Alta Velocidad se encuentra en fase de instalación. Dentro de la fase de instalación se deben cumplir 3 Pasos: 1. Trámites y/o Permisos que apliquen 2. Instalación de infraestructura. 3. Entrega a la Interventoría p</v>
          </cell>
          <cell r="AF935">
            <v>42490.208333333299</v>
          </cell>
          <cell r="AG935">
            <v>42501.428432835703</v>
          </cell>
          <cell r="AH935" t="str">
            <v>Luis Fernando Lozano Mier</v>
          </cell>
          <cell r="AI935" t="str">
            <v>lflozano@mintic.gov.co</v>
          </cell>
          <cell r="AJ935">
            <v>30</v>
          </cell>
          <cell r="AK935">
            <v>0</v>
          </cell>
          <cell r="AL935">
            <v>0</v>
          </cell>
        </row>
        <row r="936">
          <cell r="A936">
            <v>5113</v>
          </cell>
          <cell r="B936" t="str">
            <v>Todos por un Nuevo País</v>
          </cell>
          <cell r="C936" t="str">
            <v>Estrategias regionales</v>
          </cell>
          <cell r="D936" t="str">
            <v>Medio ambiente, agroindustria y desarrollo humano: crecimiento y bienestar para los Llanos</v>
          </cell>
          <cell r="E936" t="str">
            <v>Trabajo</v>
          </cell>
          <cell r="F936" t="str">
            <v>SENA</v>
          </cell>
          <cell r="G936" t="str">
            <v>Región Llanos - Trabajo</v>
          </cell>
          <cell r="H936">
            <v>5113</v>
          </cell>
          <cell r="I936" t="str">
            <v>Cupos en formación integral del SENA para la región de los Llanos</v>
          </cell>
          <cell r="J936" t="str">
            <v>Gestión</v>
          </cell>
          <cell r="K936" t="str">
            <v>Sectorial</v>
          </cell>
          <cell r="L936" t="str">
            <v>SI</v>
          </cell>
          <cell r="M936" t="str">
            <v>NO</v>
          </cell>
          <cell r="N936" t="str">
            <v>NO</v>
          </cell>
          <cell r="O936" t="str">
            <v>SI</v>
          </cell>
          <cell r="P936" t="str">
            <v>Cupos</v>
          </cell>
          <cell r="Q936" t="str">
            <v>Mensual</v>
          </cell>
          <cell r="R936" t="str">
            <v>Flujo</v>
          </cell>
          <cell r="S936">
            <v>269395</v>
          </cell>
          <cell r="T936">
            <v>230791</v>
          </cell>
          <cell r="U936">
            <v>230060</v>
          </cell>
          <cell r="V936">
            <v>229329</v>
          </cell>
          <cell r="W936">
            <v>228597</v>
          </cell>
          <cell r="X936">
            <v>228597</v>
          </cell>
          <cell r="Y936">
            <v>90964</v>
          </cell>
          <cell r="Z936">
            <v>39.54</v>
          </cell>
          <cell r="AA936">
            <v>264688</v>
          </cell>
          <cell r="AB936">
            <v>100</v>
          </cell>
          <cell r="AC936">
            <v>42490.208333333299</v>
          </cell>
          <cell r="AD936">
            <v>42496.6465076042</v>
          </cell>
          <cell r="AE936" t="str">
            <v>Este indicador presenta un crecimiento del 3% con respecto al mismo periodo de 2015, lo cual es aceptable. La tendencia para este año es aceptable ya que presenta un crecimiento de marzo a abril de 2016 del 34%, que está por debajo al desempeño del indica</v>
          </cell>
          <cell r="AF936">
            <v>42490.208333333299</v>
          </cell>
          <cell r="AG936">
            <v>42496.646507488404</v>
          </cell>
          <cell r="AH936" t="str">
            <v>Pedro José Murcia</v>
          </cell>
          <cell r="AI936" t="str">
            <v>pmurcia@sena.edu.co</v>
          </cell>
          <cell r="AJ936">
            <v>0</v>
          </cell>
          <cell r="AK936">
            <v>42520.208333333299</v>
          </cell>
          <cell r="AL936">
            <v>-13</v>
          </cell>
        </row>
        <row r="937">
          <cell r="A937">
            <v>5183</v>
          </cell>
          <cell r="B937" t="str">
            <v>Todos por un Nuevo País</v>
          </cell>
          <cell r="C937" t="str">
            <v>Estrategias regionales</v>
          </cell>
          <cell r="D937" t="str">
            <v>Medio ambiente, agroindustria y desarrollo humano: crecimiento y bienestar para los Llanos</v>
          </cell>
          <cell r="E937" t="str">
            <v>Transporte</v>
          </cell>
          <cell r="F937" t="str">
            <v>AEROCIVIL</v>
          </cell>
          <cell r="G937" t="str">
            <v>Región Llanos - Transporte</v>
          </cell>
          <cell r="H937">
            <v>5183</v>
          </cell>
          <cell r="I937" t="str">
            <v>Aeropuertos para la prosperidad intervenidos en la Región Llanos</v>
          </cell>
          <cell r="J937" t="str">
            <v>Producto</v>
          </cell>
          <cell r="K937" t="str">
            <v>Sectorial</v>
          </cell>
          <cell r="L937" t="str">
            <v>SI</v>
          </cell>
          <cell r="M937" t="str">
            <v>SI</v>
          </cell>
          <cell r="N937" t="str">
            <v>NO</v>
          </cell>
          <cell r="O937" t="str">
            <v>SI</v>
          </cell>
          <cell r="P937" t="str">
            <v>Número</v>
          </cell>
          <cell r="Q937" t="str">
            <v>Trimestral</v>
          </cell>
          <cell r="R937" t="str">
            <v>Acumulado</v>
          </cell>
          <cell r="S937">
            <v>8</v>
          </cell>
          <cell r="T937">
            <v>3</v>
          </cell>
          <cell r="U937">
            <v>0</v>
          </cell>
          <cell r="V937">
            <v>1</v>
          </cell>
          <cell r="W937">
            <v>10</v>
          </cell>
          <cell r="X937">
            <v>14</v>
          </cell>
          <cell r="Y937">
            <v>0</v>
          </cell>
          <cell r="Z937">
            <v>0</v>
          </cell>
          <cell r="AA937">
            <v>0</v>
          </cell>
          <cell r="AB937">
            <v>0</v>
          </cell>
          <cell r="AC937">
            <v>42460.208333333299</v>
          </cell>
          <cell r="AD937">
            <v>42500.437563425898</v>
          </cell>
          <cell r="AE937" t="str">
            <v>De lo pendiente en la vigencia 2015: Del resultado del estudio se concluyó que no era viable realizar la obra en el Aeropuerto la Primavera con el recurso disponible. Se tiene programado hacer una entrega formal de los estudios y diseños a la alcaldía mun</v>
          </cell>
          <cell r="AF937">
            <v>42460.208333333299</v>
          </cell>
          <cell r="AG937">
            <v>42500.437563275504</v>
          </cell>
          <cell r="AH937" t="str">
            <v>Jairo Suárez</v>
          </cell>
          <cell r="AI937" t="str">
            <v>jairo.suarez@aerocivil.gov.co</v>
          </cell>
          <cell r="AJ937">
            <v>0</v>
          </cell>
          <cell r="AK937">
            <v>42551.208333333299</v>
          </cell>
          <cell r="AL937">
            <v>0</v>
          </cell>
        </row>
        <row r="938">
          <cell r="A938">
            <v>5252</v>
          </cell>
          <cell r="B938" t="str">
            <v>Todos por un Nuevo País</v>
          </cell>
          <cell r="C938" t="str">
            <v>Estrategias regionales</v>
          </cell>
          <cell r="D938" t="str">
            <v>Medio ambiente, agroindustria y desarrollo humano: crecimiento y bienestar para los Llanos</v>
          </cell>
          <cell r="E938" t="str">
            <v>Vivienda</v>
          </cell>
          <cell r="F938" t="str">
            <v>MinVivienda</v>
          </cell>
          <cell r="G938" t="str">
            <v>Región Llanos - Vivienda</v>
          </cell>
          <cell r="H938">
            <v>5252</v>
          </cell>
          <cell r="I938" t="str">
            <v>Municipios que disponen en un  sitio adecuado de disposición final existente en la Región de los LLanos</v>
          </cell>
          <cell r="J938" t="str">
            <v>Producto</v>
          </cell>
          <cell r="K938" t="str">
            <v>Sectorial</v>
          </cell>
          <cell r="L938" t="str">
            <v>SI</v>
          </cell>
          <cell r="M938" t="str">
            <v>NO</v>
          </cell>
          <cell r="N938" t="str">
            <v>NO</v>
          </cell>
          <cell r="O938" t="str">
            <v>SI</v>
          </cell>
          <cell r="P938" t="str">
            <v>Municipios</v>
          </cell>
          <cell r="Q938" t="str">
            <v>Anual</v>
          </cell>
          <cell r="R938" t="str">
            <v>Capacidad</v>
          </cell>
          <cell r="S938">
            <v>41</v>
          </cell>
          <cell r="T938">
            <v>41</v>
          </cell>
          <cell r="U938">
            <v>41</v>
          </cell>
          <cell r="V938">
            <v>42</v>
          </cell>
          <cell r="W938">
            <v>43</v>
          </cell>
          <cell r="X938">
            <v>43</v>
          </cell>
          <cell r="Y938">
            <v>0</v>
          </cell>
          <cell r="Z938">
            <v>0</v>
          </cell>
          <cell r="AA938">
            <v>0</v>
          </cell>
          <cell r="AB938">
            <v>0</v>
          </cell>
          <cell r="AC938">
            <v>0</v>
          </cell>
          <cell r="AD938">
            <v>0</v>
          </cell>
          <cell r="AE938" t="str">
            <v>Gestión realizada Se prestó asistencia técnica al Gestor del PAP-PDA de Meta (EDESA S.A. ESP) en el proceso de revisión del proyecto: “Construcción Clausura y Posclausura de Celdas Transitorias de los Municipios de Puerto Rico, Cabuyaro y la Macarena – Me</v>
          </cell>
          <cell r="AF938">
            <v>42490.208333333299</v>
          </cell>
          <cell r="AG938">
            <v>42495.720764780097</v>
          </cell>
          <cell r="AH938" t="str">
            <v>Guillermo Andres Arcila Hoyos</v>
          </cell>
          <cell r="AI938" t="str">
            <v>garcila@minvivienda.gov.co</v>
          </cell>
          <cell r="AJ938">
            <v>90</v>
          </cell>
          <cell r="AK938">
            <v>0</v>
          </cell>
          <cell r="AL938">
            <v>0</v>
          </cell>
        </row>
        <row r="939">
          <cell r="A939">
            <v>5253</v>
          </cell>
          <cell r="B939" t="str">
            <v>Todos por un Nuevo País</v>
          </cell>
          <cell r="C939" t="str">
            <v>Estrategias regionales</v>
          </cell>
          <cell r="D939" t="str">
            <v>Medio ambiente, agroindustria y desarrollo humano: crecimiento y bienestar para los Llanos</v>
          </cell>
          <cell r="E939" t="str">
            <v>Vivienda</v>
          </cell>
          <cell r="F939" t="str">
            <v>MinVivienda</v>
          </cell>
          <cell r="G939" t="str">
            <v>Región Llanos - Vivienda</v>
          </cell>
          <cell r="H939">
            <v>5253</v>
          </cell>
          <cell r="I939" t="str">
            <v>Porcentaje de municipios con sistemas de tratamiento adecuado de residuos en la región de los Llanos</v>
          </cell>
          <cell r="J939" t="str">
            <v>Producto</v>
          </cell>
          <cell r="K939" t="str">
            <v>Sectorial</v>
          </cell>
          <cell r="L939" t="str">
            <v>SI</v>
          </cell>
          <cell r="M939" t="str">
            <v>NO</v>
          </cell>
          <cell r="N939" t="str">
            <v>NO</v>
          </cell>
          <cell r="O939" t="str">
            <v>SI</v>
          </cell>
          <cell r="P939" t="str">
            <v>Porcentaje</v>
          </cell>
          <cell r="Q939" t="str">
            <v>Anual</v>
          </cell>
          <cell r="R939" t="str">
            <v>Capacidad</v>
          </cell>
          <cell r="S939">
            <v>72</v>
          </cell>
          <cell r="T939">
            <v>72</v>
          </cell>
          <cell r="U939">
            <v>74</v>
          </cell>
          <cell r="V939">
            <v>76</v>
          </cell>
          <cell r="W939">
            <v>78</v>
          </cell>
          <cell r="X939">
            <v>78</v>
          </cell>
          <cell r="Y939">
            <v>0</v>
          </cell>
          <cell r="Z939">
            <v>0</v>
          </cell>
          <cell r="AA939">
            <v>0</v>
          </cell>
          <cell r="AB939">
            <v>0</v>
          </cell>
          <cell r="AC939">
            <v>0</v>
          </cell>
          <cell r="AD939">
            <v>0</v>
          </cell>
          <cell r="AE939" t="str">
            <v xml:space="preserve">Gestióm realizada: • Asistencia técnica a la empresa de servicio públicos de Puerto Gaitán (Meta) empresa Perla del Manacacías E.S.P. referente a la disposición final de residuos sólidos. </v>
          </cell>
          <cell r="AF939">
            <v>42490.208333333299</v>
          </cell>
          <cell r="AG939">
            <v>42496.446957754597</v>
          </cell>
          <cell r="AH939" t="str">
            <v>Guillermo Andres Arcila Hoyos</v>
          </cell>
          <cell r="AI939" t="str">
            <v>garcila@minvivienda.gov.co</v>
          </cell>
          <cell r="AJ939">
            <v>90</v>
          </cell>
          <cell r="AK939">
            <v>0</v>
          </cell>
          <cell r="AL939">
            <v>0</v>
          </cell>
        </row>
        <row r="940">
          <cell r="A940">
            <v>5056</v>
          </cell>
          <cell r="B940" t="str">
            <v>Todos por un Nuevo País</v>
          </cell>
          <cell r="C940" t="str">
            <v>Estrategias regionales</v>
          </cell>
          <cell r="D940" t="str">
            <v>El Centro-Sur-Amazonía de Colombia, tierra de oportunidades y paz: desarrollo del campo y conservación ambiental</v>
          </cell>
          <cell r="E940" t="str">
            <v>Agropecuario</v>
          </cell>
          <cell r="F940" t="str">
            <v>MINAGRICULTURA</v>
          </cell>
          <cell r="G940" t="str">
            <v>Región Centro Sur Amazonía - Agricultura</v>
          </cell>
          <cell r="H940">
            <v>5056</v>
          </cell>
          <cell r="I940" t="str">
            <v>Mecanismos de intervención integral en territorios rurales - Centro Sur Amazonía</v>
          </cell>
          <cell r="J940" t="str">
            <v>Resultado</v>
          </cell>
          <cell r="K940" t="str">
            <v>Sectorial</v>
          </cell>
          <cell r="L940" t="str">
            <v>SI</v>
          </cell>
          <cell r="M940" t="str">
            <v>SI</v>
          </cell>
          <cell r="N940" t="str">
            <v>NO</v>
          </cell>
          <cell r="O940" t="str">
            <v>SI</v>
          </cell>
          <cell r="P940" t="str">
            <v>Mecanismos de intervención integral</v>
          </cell>
          <cell r="Q940" t="str">
            <v>Semestral</v>
          </cell>
          <cell r="R940" t="str">
            <v>Acumulado</v>
          </cell>
          <cell r="S940">
            <v>1</v>
          </cell>
          <cell r="T940">
            <v>0</v>
          </cell>
          <cell r="U940">
            <v>0</v>
          </cell>
          <cell r="V940">
            <v>0</v>
          </cell>
          <cell r="W940">
            <v>0</v>
          </cell>
          <cell r="X940">
            <v>2</v>
          </cell>
          <cell r="Y940">
            <v>0</v>
          </cell>
          <cell r="Z940">
            <v>0</v>
          </cell>
          <cell r="AA940">
            <v>0</v>
          </cell>
          <cell r="AB940">
            <v>0</v>
          </cell>
          <cell r="AC940">
            <v>0</v>
          </cell>
          <cell r="AD940">
            <v>0</v>
          </cell>
          <cell r="AE940" t="str">
            <v>Se presentan avances en caracterización territorial, mapa de actores, plan prospectivo en las zonas focalizadas del Sur del Tolima. Adicionalmente se dan procesos de transferencia de tecnología a familias campesinas de las áreas priorizadas</v>
          </cell>
          <cell r="AF940">
            <v>42429.208333333299</v>
          </cell>
          <cell r="AG940">
            <v>42410.606165856501</v>
          </cell>
          <cell r="AH940" t="str">
            <v>Fernando Puerto Chávez</v>
          </cell>
          <cell r="AI940" t="str">
            <v>fernando.puerto@minagricultura.gov.co</v>
          </cell>
          <cell r="AJ940">
            <v>0</v>
          </cell>
          <cell r="AK940">
            <v>0</v>
          </cell>
          <cell r="AL940">
            <v>0</v>
          </cell>
        </row>
        <row r="941">
          <cell r="A941">
            <v>5057</v>
          </cell>
          <cell r="B941" t="str">
            <v>Todos por un Nuevo País</v>
          </cell>
          <cell r="C941" t="str">
            <v>Estrategias regionales</v>
          </cell>
          <cell r="D941" t="str">
            <v>El Centro-Sur-Amazonía de Colombia, tierra de oportunidades y paz: desarrollo del campo y conservación ambiental</v>
          </cell>
          <cell r="E941" t="str">
            <v>Agropecuario</v>
          </cell>
          <cell r="F941" t="str">
            <v>MINAGRICULTURA</v>
          </cell>
          <cell r="G941" t="str">
            <v>Región Centro Sur Amazonía - Agricultura</v>
          </cell>
          <cell r="H941">
            <v>5057</v>
          </cell>
          <cell r="I941" t="str">
            <v>Hogares con  planes de  negocios -  Centro Sur Amazonía</v>
          </cell>
          <cell r="J941" t="str">
            <v>Producto</v>
          </cell>
          <cell r="K941" t="str">
            <v>Sectorial</v>
          </cell>
          <cell r="L941" t="str">
            <v>SI</v>
          </cell>
          <cell r="M941" t="str">
            <v>SI</v>
          </cell>
          <cell r="N941" t="str">
            <v>NO</v>
          </cell>
          <cell r="O941" t="str">
            <v>SI</v>
          </cell>
          <cell r="P941" t="str">
            <v>Hogares</v>
          </cell>
          <cell r="Q941" t="str">
            <v>Mensual</v>
          </cell>
          <cell r="R941" t="str">
            <v>Acumulado</v>
          </cell>
          <cell r="S941">
            <v>0</v>
          </cell>
          <cell r="T941">
            <v>0</v>
          </cell>
          <cell r="U941">
            <v>0</v>
          </cell>
          <cell r="V941">
            <v>0</v>
          </cell>
          <cell r="W941">
            <v>0</v>
          </cell>
          <cell r="X941">
            <v>11900</v>
          </cell>
          <cell r="Y941">
            <v>0</v>
          </cell>
          <cell r="Z941">
            <v>0</v>
          </cell>
          <cell r="AA941">
            <v>568</v>
          </cell>
          <cell r="AB941">
            <v>4.7699999999999996</v>
          </cell>
          <cell r="AC941">
            <v>42400.208333333299</v>
          </cell>
          <cell r="AD941">
            <v>42468.615051736102</v>
          </cell>
          <cell r="AE941" t="str">
            <v>En el mes de Abril, el Ministerio de Agricultura y Desarrollo Rural, realizó acciones e inversiones, que permitieron beneficiar 855 hogares con planes de negocio, en los departamentos de Amazonas, Huila y Putumayo, los cuales de acuerdo al DNP, pertenecen</v>
          </cell>
          <cell r="AF941">
            <v>42490.208333333299</v>
          </cell>
          <cell r="AG941">
            <v>42501.448113344901</v>
          </cell>
          <cell r="AH941" t="str">
            <v>Fernando Puerto Chávez</v>
          </cell>
          <cell r="AI941" t="str">
            <v>fernando.puerto@minagricultura.gov.co</v>
          </cell>
          <cell r="AJ941">
            <v>5</v>
          </cell>
          <cell r="AK941">
            <v>42429.208333333299</v>
          </cell>
          <cell r="AL941">
            <v>72</v>
          </cell>
        </row>
        <row r="942">
          <cell r="A942">
            <v>5058</v>
          </cell>
          <cell r="B942" t="str">
            <v>Todos por un Nuevo País</v>
          </cell>
          <cell r="C942" t="str">
            <v>Estrategias regionales</v>
          </cell>
          <cell r="D942" t="str">
            <v>El Centro-Sur-Amazonía de Colombia, tierra de oportunidades y paz: desarrollo del campo y conservación ambiental</v>
          </cell>
          <cell r="E942" t="str">
            <v>Agropecuario</v>
          </cell>
          <cell r="F942" t="str">
            <v>MINAGRICULTURA</v>
          </cell>
          <cell r="G942" t="str">
            <v>Región Centro Sur Amazonía - Agricultura</v>
          </cell>
          <cell r="H942">
            <v>5058</v>
          </cell>
          <cell r="I942" t="str">
            <v>Personas vinculados a programas de  asociatividad  y desarrollo rural empresarial rural - Centro Sur Amazonía</v>
          </cell>
          <cell r="J942" t="str">
            <v>Producto</v>
          </cell>
          <cell r="K942" t="str">
            <v>Sectorial</v>
          </cell>
          <cell r="L942" t="str">
            <v>SI</v>
          </cell>
          <cell r="M942" t="str">
            <v>SI</v>
          </cell>
          <cell r="N942" t="str">
            <v>NO</v>
          </cell>
          <cell r="O942" t="str">
            <v>SI</v>
          </cell>
          <cell r="P942" t="str">
            <v>Personas</v>
          </cell>
          <cell r="Q942" t="str">
            <v>Trimestral</v>
          </cell>
          <cell r="R942" t="str">
            <v>Acumulado</v>
          </cell>
          <cell r="S942">
            <v>8589</v>
          </cell>
          <cell r="T942">
            <v>1758</v>
          </cell>
          <cell r="U942">
            <v>2500</v>
          </cell>
          <cell r="V942">
            <v>2600</v>
          </cell>
          <cell r="W942">
            <v>2879</v>
          </cell>
          <cell r="X942">
            <v>9737</v>
          </cell>
          <cell r="Y942">
            <v>0</v>
          </cell>
          <cell r="Z942">
            <v>0</v>
          </cell>
          <cell r="AA942">
            <v>4405</v>
          </cell>
          <cell r="AB942">
            <v>45.24</v>
          </cell>
          <cell r="AC942">
            <v>42460.208333333299</v>
          </cell>
          <cell r="AD942">
            <v>42468.613965127297</v>
          </cell>
          <cell r="AE942" t="str">
            <v>En el mes de Abril, se culminaron los ajustes a los términos de referencia de la nueva convocatoria a abrirse en el mes de Mayo de 2016. Para esta Región se tiene programado intervenir en los departamentos de Tolima, Caqueta y Putumayo.</v>
          </cell>
          <cell r="AF942">
            <v>42490.208333333299</v>
          </cell>
          <cell r="AG942">
            <v>42501.423283946802</v>
          </cell>
          <cell r="AH942" t="str">
            <v>Fernando Puerto Chávez</v>
          </cell>
          <cell r="AI942" t="str">
            <v>fernando.puerto@minagricultura.gov.co</v>
          </cell>
          <cell r="AJ942">
            <v>15</v>
          </cell>
          <cell r="AK942">
            <v>42551.208333333299</v>
          </cell>
          <cell r="AL942">
            <v>-58</v>
          </cell>
        </row>
        <row r="943">
          <cell r="A943">
            <v>5059</v>
          </cell>
          <cell r="B943" t="str">
            <v>Todos por un Nuevo País</v>
          </cell>
          <cell r="C943" t="str">
            <v>Estrategias regionales</v>
          </cell>
          <cell r="D943" t="str">
            <v>El Centro-Sur-Amazonía de Colombia, tierra de oportunidades y paz: desarrollo del campo y conservación ambiental</v>
          </cell>
          <cell r="E943" t="str">
            <v>Agropecuario</v>
          </cell>
          <cell r="F943" t="str">
            <v>MINAGRICULTURA</v>
          </cell>
          <cell r="G943" t="str">
            <v>Región Centro Sur Amazonía - Agricultura</v>
          </cell>
          <cell r="H943">
            <v>5059</v>
          </cell>
          <cell r="I943" t="str">
            <v>Hectáreas  adecuadas  con manejo eficiente del recurso hidrico para fines agropecuarios - Centro Sur Amazonía</v>
          </cell>
          <cell r="J943" t="str">
            <v>Gestión</v>
          </cell>
          <cell r="K943" t="str">
            <v>Sectorial</v>
          </cell>
          <cell r="L943" t="str">
            <v>SI</v>
          </cell>
          <cell r="M943" t="str">
            <v>SI</v>
          </cell>
          <cell r="N943" t="str">
            <v>NO</v>
          </cell>
          <cell r="O943" t="str">
            <v>SI</v>
          </cell>
          <cell r="P943" t="str">
            <v>Hectáreas</v>
          </cell>
          <cell r="Q943" t="str">
            <v>Semestral</v>
          </cell>
          <cell r="R943" t="str">
            <v>Acumulado</v>
          </cell>
          <cell r="S943">
            <v>4260</v>
          </cell>
          <cell r="T943">
            <v>2700</v>
          </cell>
          <cell r="U943">
            <v>5400</v>
          </cell>
          <cell r="V943">
            <v>12600</v>
          </cell>
          <cell r="W943">
            <v>18000</v>
          </cell>
          <cell r="X943">
            <v>18000</v>
          </cell>
          <cell r="Y943">
            <v>0</v>
          </cell>
          <cell r="Z943">
            <v>0</v>
          </cell>
          <cell r="AA943">
            <v>0</v>
          </cell>
          <cell r="AB943">
            <v>0</v>
          </cell>
          <cell r="AC943">
            <v>0</v>
          </cell>
          <cell r="AD943">
            <v>0</v>
          </cell>
          <cell r="AE943">
            <v>0</v>
          </cell>
          <cell r="AF943">
            <v>0</v>
          </cell>
          <cell r="AG943">
            <v>0</v>
          </cell>
          <cell r="AH943" t="str">
            <v>Giovanni Alberto Rocha Mahecha</v>
          </cell>
          <cell r="AI943" t="str">
            <v>grocha@incoder.gov.co</v>
          </cell>
          <cell r="AJ943">
            <v>5</v>
          </cell>
          <cell r="AK943">
            <v>0</v>
          </cell>
          <cell r="AL943">
            <v>0</v>
          </cell>
        </row>
        <row r="944">
          <cell r="A944">
            <v>5082</v>
          </cell>
          <cell r="B944" t="str">
            <v>Todos por un Nuevo País</v>
          </cell>
          <cell r="C944" t="str">
            <v>Estrategias regionales</v>
          </cell>
          <cell r="D944" t="str">
            <v>El Centro-Sur-Amazonía de Colombia, tierra de oportunidades y paz: desarrollo del campo y conservación ambiental</v>
          </cell>
          <cell r="E944" t="str">
            <v>Ambiente</v>
          </cell>
          <cell r="F944" t="str">
            <v>MinAmbiente</v>
          </cell>
          <cell r="G944" t="str">
            <v>Región Centro Sur Amazonía - Ambiente</v>
          </cell>
          <cell r="H944">
            <v>5082</v>
          </cell>
          <cell r="I944" t="str">
            <v>Hectáreas que cuentan con planes de ordenación y manejo de cuenca elaborados y/o ajustados. (Centro Sur Amazonía)</v>
          </cell>
          <cell r="J944" t="str">
            <v>Gestión</v>
          </cell>
          <cell r="K944" t="str">
            <v>Sectorial</v>
          </cell>
          <cell r="L944" t="str">
            <v>SI</v>
          </cell>
          <cell r="M944" t="str">
            <v>SI</v>
          </cell>
          <cell r="N944" t="str">
            <v>NO</v>
          </cell>
          <cell r="O944" t="str">
            <v>SI</v>
          </cell>
          <cell r="P944" t="str">
            <v>Hectáreas</v>
          </cell>
          <cell r="Q944" t="str">
            <v>Semestral</v>
          </cell>
          <cell r="R944" t="str">
            <v>Capacidad</v>
          </cell>
          <cell r="S944">
            <v>75598</v>
          </cell>
          <cell r="T944">
            <v>78598</v>
          </cell>
          <cell r="U944">
            <v>78598</v>
          </cell>
          <cell r="V944">
            <v>302439</v>
          </cell>
          <cell r="W944">
            <v>302439</v>
          </cell>
          <cell r="X944">
            <v>302439</v>
          </cell>
          <cell r="Y944">
            <v>0</v>
          </cell>
          <cell r="Z944">
            <v>0</v>
          </cell>
          <cell r="AA944">
            <v>0</v>
          </cell>
          <cell r="AB944">
            <v>0</v>
          </cell>
          <cell r="AC944">
            <v>0</v>
          </cell>
          <cell r="AD944">
            <v>0</v>
          </cell>
          <cell r="AE944" t="str">
            <v>• Se han declarado en ordenación las 3 cuencas objeto de elaboración y/o ajuste de POMCAS de la región. • De los tres POMCAS programados, dos fueron iniciados en el mes de abril (Río Recio y Venadillo - Río Luisa y otros directos al Magdalena) y se encuen</v>
          </cell>
          <cell r="AF944">
            <v>42490.208333333299</v>
          </cell>
          <cell r="AG944">
            <v>42506.7936877662</v>
          </cell>
          <cell r="AH944" t="str">
            <v>Ricardo Arnold Baduin Ricardo</v>
          </cell>
          <cell r="AI944" t="str">
            <v>RBaduin@minambiente.gov.co</v>
          </cell>
          <cell r="AJ944">
            <v>30</v>
          </cell>
          <cell r="AK944">
            <v>0</v>
          </cell>
          <cell r="AL944">
            <v>0</v>
          </cell>
        </row>
        <row r="945">
          <cell r="A945">
            <v>5093</v>
          </cell>
          <cell r="B945" t="str">
            <v>Todos por un Nuevo País</v>
          </cell>
          <cell r="C945" t="str">
            <v>Estrategias regionales</v>
          </cell>
          <cell r="D945" t="str">
            <v>El Centro-Sur-Amazonía de Colombia, tierra de oportunidades y paz: desarrollo del campo y conservación ambiental</v>
          </cell>
          <cell r="E945" t="str">
            <v>Ambiente</v>
          </cell>
          <cell r="F945" t="str">
            <v>MinAmbiente</v>
          </cell>
          <cell r="G945" t="str">
            <v>Región Centro Sur Amazonía - Ambiente</v>
          </cell>
          <cell r="H945">
            <v>5093</v>
          </cell>
          <cell r="I945" t="str">
            <v>Municipios de la región con puntos críticos de deforestación controlados, en los departamentos de Caquetá y  Putumayo.</v>
          </cell>
          <cell r="J945" t="str">
            <v>Resultado</v>
          </cell>
          <cell r="K945" t="str">
            <v>Sectorial</v>
          </cell>
          <cell r="L945" t="str">
            <v>SI</v>
          </cell>
          <cell r="M945" t="str">
            <v>SI</v>
          </cell>
          <cell r="N945" t="str">
            <v>NO</v>
          </cell>
          <cell r="O945" t="str">
            <v>SI</v>
          </cell>
          <cell r="P945" t="str">
            <v>Municipios</v>
          </cell>
          <cell r="Q945" t="str">
            <v>Anual</v>
          </cell>
          <cell r="R945" t="str">
            <v>Capacidad</v>
          </cell>
          <cell r="S945">
            <v>0</v>
          </cell>
          <cell r="T945">
            <v>0</v>
          </cell>
          <cell r="U945">
            <v>1</v>
          </cell>
          <cell r="V945">
            <v>3</v>
          </cell>
          <cell r="W945">
            <v>7</v>
          </cell>
          <cell r="X945">
            <v>7</v>
          </cell>
          <cell r="Y945">
            <v>0</v>
          </cell>
          <cell r="Z945">
            <v>0</v>
          </cell>
          <cell r="AA945">
            <v>0</v>
          </cell>
          <cell r="AB945">
            <v>0</v>
          </cell>
          <cell r="AC945">
            <v>0</v>
          </cell>
          <cell r="AD945">
            <v>0</v>
          </cell>
          <cell r="AE945" t="str">
            <v>En el marco del Programa Protección de Bosques y Clima REDD+ de GIZ, se realizó el Puerto Asís (Putumayo) un taller de interacción de los servicios ecosistémicos con los dirigidos a concejales, diputados, líderes indígenas y entidades territoriales. Se co</v>
          </cell>
          <cell r="AF945">
            <v>42490.208333333299</v>
          </cell>
          <cell r="AG945">
            <v>42496.7817959491</v>
          </cell>
          <cell r="AH945" t="str">
            <v>María Claudia García Dávila</v>
          </cell>
          <cell r="AI945" t="str">
            <v>Mcgarcia@minambiente.gov.co</v>
          </cell>
          <cell r="AJ945">
            <v>30</v>
          </cell>
          <cell r="AK945">
            <v>0</v>
          </cell>
          <cell r="AL945">
            <v>0</v>
          </cell>
        </row>
        <row r="946">
          <cell r="A946">
            <v>5095</v>
          </cell>
          <cell r="B946" t="str">
            <v>Todos por un Nuevo País</v>
          </cell>
          <cell r="C946" t="str">
            <v>Estrategias regionales</v>
          </cell>
          <cell r="D946" t="str">
            <v>El Centro-Sur-Amazonía de Colombia, tierra de oportunidades y paz: desarrollo del campo y conservación ambiental</v>
          </cell>
          <cell r="E946" t="str">
            <v>Ambiente</v>
          </cell>
          <cell r="F946" t="str">
            <v>MinAmbiente</v>
          </cell>
          <cell r="G946" t="str">
            <v>Región Centro Sur Amazonía - Ambiente</v>
          </cell>
          <cell r="H946">
            <v>5095</v>
          </cell>
          <cell r="I946" t="str">
            <v>Hectáreas de conservación inscritas en el esquema de pago por servicios ambientales hídricos en los departamentos de Huila y Tolima, Putumayo y Caquetá.</v>
          </cell>
          <cell r="J946" t="str">
            <v>Producto</v>
          </cell>
          <cell r="K946" t="str">
            <v>Sectorial</v>
          </cell>
          <cell r="L946" t="str">
            <v>SI</v>
          </cell>
          <cell r="M946" t="str">
            <v>SI</v>
          </cell>
          <cell r="N946" t="str">
            <v>NO</v>
          </cell>
          <cell r="O946" t="str">
            <v>SI</v>
          </cell>
          <cell r="P946" t="str">
            <v>Hectáreas</v>
          </cell>
          <cell r="Q946" t="str">
            <v>Anual</v>
          </cell>
          <cell r="R946" t="str">
            <v>Capacidad</v>
          </cell>
          <cell r="S946">
            <v>898</v>
          </cell>
          <cell r="T946">
            <v>898</v>
          </cell>
          <cell r="U946">
            <v>1500</v>
          </cell>
          <cell r="V946">
            <v>3000</v>
          </cell>
          <cell r="W946">
            <v>5000</v>
          </cell>
          <cell r="X946">
            <v>5000</v>
          </cell>
          <cell r="Y946">
            <v>0</v>
          </cell>
          <cell r="Z946">
            <v>0</v>
          </cell>
          <cell r="AA946">
            <v>0</v>
          </cell>
          <cell r="AB946">
            <v>0</v>
          </cell>
          <cell r="AC946">
            <v>0</v>
          </cell>
          <cell r="AD946">
            <v>0</v>
          </cell>
          <cell r="AE946" t="str">
            <v>Se llevó a cabo el proceso de programación del segundo semestre 2016, para la realización de talleres regionales con la vinculación de las entidades territoriales y autoridades ambientales, para la socialización de los avances en la formulación del progra</v>
          </cell>
          <cell r="AF946">
            <v>42490.208333333299</v>
          </cell>
          <cell r="AG946">
            <v>42496.771683067098</v>
          </cell>
          <cell r="AH946" t="str">
            <v>Mauricio Mira Ponton</v>
          </cell>
          <cell r="AI946" t="str">
            <v>mmira@minambiente.gov.co</v>
          </cell>
          <cell r="AJ946">
            <v>0</v>
          </cell>
          <cell r="AK946">
            <v>0</v>
          </cell>
          <cell r="AL946">
            <v>0</v>
          </cell>
        </row>
        <row r="947">
          <cell r="A947">
            <v>5094</v>
          </cell>
          <cell r="B947" t="str">
            <v>Todos por un Nuevo País</v>
          </cell>
          <cell r="C947" t="str">
            <v>Estrategias regionales</v>
          </cell>
          <cell r="D947" t="str">
            <v>El Centro-Sur-Amazonía de Colombia, tierra de oportunidades y paz: desarrollo del campo y conservación ambiental</v>
          </cell>
          <cell r="E947" t="str">
            <v>Ambiente</v>
          </cell>
          <cell r="F947" t="str">
            <v>Parques Nacionales</v>
          </cell>
          <cell r="G947" t="str">
            <v>Región Centro Sur Amazonía - Ambiente</v>
          </cell>
          <cell r="H947">
            <v>5094</v>
          </cell>
          <cell r="I947" t="str">
            <v>Hectáreas de áreas protegidas de la Región Centro Sur incorporados en el SINAP</v>
          </cell>
          <cell r="J947" t="str">
            <v>Gestión</v>
          </cell>
          <cell r="K947" t="str">
            <v>Sectorial</v>
          </cell>
          <cell r="L947" t="str">
            <v>SI</v>
          </cell>
          <cell r="M947" t="str">
            <v>SI</v>
          </cell>
          <cell r="N947" t="str">
            <v>NO</v>
          </cell>
          <cell r="O947" t="str">
            <v>SI</v>
          </cell>
          <cell r="P947" t="str">
            <v>Hectáreas</v>
          </cell>
          <cell r="Q947" t="str">
            <v>Trimestral</v>
          </cell>
          <cell r="R947" t="str">
            <v>Capacidad</v>
          </cell>
          <cell r="S947">
            <v>240608</v>
          </cell>
          <cell r="T947">
            <v>242612.027</v>
          </cell>
          <cell r="U947">
            <v>252010.90900000001</v>
          </cell>
          <cell r="V947">
            <v>285156.95</v>
          </cell>
          <cell r="W947">
            <v>461038.25199999998</v>
          </cell>
          <cell r="X947">
            <v>461038</v>
          </cell>
          <cell r="Y947">
            <v>242301.94</v>
          </cell>
          <cell r="Z947">
            <v>14.86</v>
          </cell>
          <cell r="AA947">
            <v>242301.94</v>
          </cell>
          <cell r="AB947">
            <v>0.77</v>
          </cell>
          <cell r="AC947">
            <v>42460.208333333299</v>
          </cell>
          <cell r="AD947">
            <v>42468.734307638901</v>
          </cell>
          <cell r="AE947" t="str">
            <v xml:space="preserve">Cortolima para Cerro DMI Cuenta con Concepto técnico de soporte, concepto favorable del IAvH, todas las certificaciones de las diferentes entidades y acto administrativo para ser aprobado por el consejo directivo. Para el área regional Los Limones avanza </v>
          </cell>
          <cell r="AF947">
            <v>42490.208333333299</v>
          </cell>
          <cell r="AG947">
            <v>42496.772481828702</v>
          </cell>
          <cell r="AH947" t="str">
            <v>Julia Miranda Londoño</v>
          </cell>
          <cell r="AI947" t="str">
            <v>julia.miranda@parquesnacionales.gov.co</v>
          </cell>
          <cell r="AJ947">
            <v>0</v>
          </cell>
          <cell r="AK947">
            <v>42551.208333333299</v>
          </cell>
          <cell r="AL947">
            <v>-43</v>
          </cell>
        </row>
        <row r="948">
          <cell r="A948">
            <v>5096</v>
          </cell>
          <cell r="B948" t="str">
            <v>Todos por un Nuevo País</v>
          </cell>
          <cell r="C948" t="str">
            <v>Estrategias regionales</v>
          </cell>
          <cell r="D948" t="str">
            <v>El Centro-Sur-Amazonía de Colombia, tierra de oportunidades y paz: desarrollo del campo y conservación ambiental</v>
          </cell>
          <cell r="E948" t="str">
            <v>Ambiente</v>
          </cell>
          <cell r="F948" t="str">
            <v>SINCHI</v>
          </cell>
          <cell r="G948" t="str">
            <v>Región Centro Sur Amazonía - Ambiente</v>
          </cell>
          <cell r="H948">
            <v>5096</v>
          </cell>
          <cell r="I948" t="str">
            <v>Emprendimientos para la comercialización de productos frutales amazónicos y otros productos forestales no maderables en el marco de los negocios verdes y atendiendo a los requerimientos de sus habitantes</v>
          </cell>
          <cell r="J948" t="str">
            <v>Producto</v>
          </cell>
          <cell r="K948" t="str">
            <v>Sectorial</v>
          </cell>
          <cell r="L948" t="str">
            <v>SI</v>
          </cell>
          <cell r="M948" t="str">
            <v>SI</v>
          </cell>
          <cell r="N948" t="str">
            <v>NO</v>
          </cell>
          <cell r="O948" t="str">
            <v>SI</v>
          </cell>
          <cell r="P948" t="str">
            <v>Emprendimientos</v>
          </cell>
          <cell r="Q948" t="str">
            <v>Semestral</v>
          </cell>
          <cell r="R948" t="str">
            <v>Capacidad</v>
          </cell>
          <cell r="S948">
            <v>86</v>
          </cell>
          <cell r="T948">
            <v>92</v>
          </cell>
          <cell r="U948">
            <v>103</v>
          </cell>
          <cell r="V948">
            <v>122</v>
          </cell>
          <cell r="W948">
            <v>150</v>
          </cell>
          <cell r="X948">
            <v>150</v>
          </cell>
          <cell r="Y948">
            <v>0</v>
          </cell>
          <cell r="Z948">
            <v>0</v>
          </cell>
          <cell r="AA948">
            <v>0</v>
          </cell>
          <cell r="AB948">
            <v>0</v>
          </cell>
          <cell r="AC948">
            <v>0</v>
          </cell>
          <cell r="AD948">
            <v>0</v>
          </cell>
          <cell r="AE948" t="str">
            <v>Se adelantó una consultoría para ampliar la caracterización de los emprendimientos involucrados en la línea de base que cubre las regiones Centro sur y Llanos. Se contactaron los emprendedores y se aplicó una encuesta con módulos de información básica, in</v>
          </cell>
          <cell r="AF948">
            <v>42490.208333333299</v>
          </cell>
          <cell r="AG948">
            <v>42506.763099074102</v>
          </cell>
          <cell r="AH948" t="str">
            <v>Luz Marin Mantilla Cárdenas</v>
          </cell>
          <cell r="AI948" t="str">
            <v>luzmarmantilla@sinchi.org.co</v>
          </cell>
          <cell r="AJ948">
            <v>0</v>
          </cell>
          <cell r="AK948">
            <v>0</v>
          </cell>
          <cell r="AL948">
            <v>0</v>
          </cell>
        </row>
        <row r="949">
          <cell r="A949">
            <v>5017</v>
          </cell>
          <cell r="B949" t="str">
            <v>Todos por un Nuevo País</v>
          </cell>
          <cell r="C949" t="str">
            <v>Estrategias regionales</v>
          </cell>
          <cell r="D949" t="str">
            <v>El Centro-Sur-Amazonía de Colombia, tierra de oportunidades y paz: desarrollo del campo y conservación ambiental</v>
          </cell>
          <cell r="E949" t="str">
            <v>Educación</v>
          </cell>
          <cell r="F949" t="str">
            <v>MINEDUCACION</v>
          </cell>
          <cell r="G949" t="str">
            <v>Región Centro Sur Amazonía - Educación</v>
          </cell>
          <cell r="H949">
            <v>5017</v>
          </cell>
          <cell r="I949" t="str">
            <v>Tasa de cobertura bruta en educación media - Centro Sur</v>
          </cell>
          <cell r="J949" t="str">
            <v>Producto</v>
          </cell>
          <cell r="K949" t="str">
            <v>Sectorial</v>
          </cell>
          <cell r="L949" t="str">
            <v>SI</v>
          </cell>
          <cell r="M949" t="str">
            <v>SI</v>
          </cell>
          <cell r="N949" t="str">
            <v>NO</v>
          </cell>
          <cell r="O949" t="str">
            <v>SI</v>
          </cell>
          <cell r="P949" t="str">
            <v>Tasa</v>
          </cell>
          <cell r="Q949" t="str">
            <v>Anual</v>
          </cell>
          <cell r="R949" t="str">
            <v>Capacidad</v>
          </cell>
          <cell r="S949">
            <v>71.7</v>
          </cell>
          <cell r="T949">
            <v>0</v>
          </cell>
          <cell r="U949">
            <v>0</v>
          </cell>
          <cell r="V949">
            <v>0</v>
          </cell>
          <cell r="W949">
            <v>0</v>
          </cell>
          <cell r="X949">
            <v>86.31</v>
          </cell>
          <cell r="Y949">
            <v>0</v>
          </cell>
          <cell r="Z949">
            <v>0</v>
          </cell>
          <cell r="AA949">
            <v>0</v>
          </cell>
          <cell r="AB949">
            <v>0</v>
          </cell>
          <cell r="AC949">
            <v>0</v>
          </cell>
          <cell r="AD949">
            <v>0</v>
          </cell>
          <cell r="AE949" t="str">
            <v>Está programado un encuentro regional para fortalecer a los equipos de las secretarías de educación de las ETC de la región Centro Sur, en la implementación de estrategias y acciones de acceso y permanencia escolar, trabajando con ellos orientaciones estr</v>
          </cell>
          <cell r="AF949">
            <v>42490.208333333299</v>
          </cell>
          <cell r="AG949">
            <v>42495.638275150501</v>
          </cell>
          <cell r="AH949" t="str">
            <v>Hector Julio Flechas</v>
          </cell>
          <cell r="AI949" t="str">
            <v>HFlechas@mineducacion.gov.co</v>
          </cell>
          <cell r="AJ949">
            <v>150</v>
          </cell>
          <cell r="AK949">
            <v>0</v>
          </cell>
          <cell r="AL949">
            <v>0</v>
          </cell>
        </row>
        <row r="950">
          <cell r="A950">
            <v>5366</v>
          </cell>
          <cell r="B950" t="str">
            <v>Todos por un Nuevo País</v>
          </cell>
          <cell r="C950" t="str">
            <v>Estrategias regionales</v>
          </cell>
          <cell r="D950" t="str">
            <v>El Centro-Sur-Amazonía de Colombia, tierra de oportunidades y paz: desarrollo del campo y conservación ambiental</v>
          </cell>
          <cell r="E950" t="str">
            <v>Interior</v>
          </cell>
          <cell r="F950" t="str">
            <v>Nasa Kiwe</v>
          </cell>
          <cell r="G950" t="str">
            <v>Región Centro Sur Amazonía - Interior</v>
          </cell>
          <cell r="H950">
            <v>5366</v>
          </cell>
          <cell r="I950" t="str">
            <v>Familias reasentadas con desarrollo de obras de infraestructura y proyectos productivos</v>
          </cell>
          <cell r="J950" t="str">
            <v>Producto</v>
          </cell>
          <cell r="K950" t="str">
            <v>Sectorial</v>
          </cell>
          <cell r="L950" t="str">
            <v>SI</v>
          </cell>
          <cell r="M950" t="str">
            <v>SI</v>
          </cell>
          <cell r="N950" t="str">
            <v>NO</v>
          </cell>
          <cell r="O950" t="str">
            <v>SI</v>
          </cell>
          <cell r="P950" t="str">
            <v>Familias</v>
          </cell>
          <cell r="Q950" t="str">
            <v>Mensual</v>
          </cell>
          <cell r="R950" t="str">
            <v>Acumulado</v>
          </cell>
          <cell r="S950">
            <v>126</v>
          </cell>
          <cell r="T950">
            <v>100</v>
          </cell>
          <cell r="U950">
            <v>270</v>
          </cell>
          <cell r="V950">
            <v>320</v>
          </cell>
          <cell r="W950">
            <v>310</v>
          </cell>
          <cell r="X950">
            <v>1000</v>
          </cell>
          <cell r="Y950">
            <v>0</v>
          </cell>
          <cell r="Z950">
            <v>0</v>
          </cell>
          <cell r="AA950">
            <v>0</v>
          </cell>
          <cell r="AB950">
            <v>0</v>
          </cell>
          <cell r="AC950">
            <v>42460.208333333299</v>
          </cell>
          <cell r="AD950">
            <v>42500.675138460603</v>
          </cell>
          <cell r="AE950" t="str">
            <v>Se esta realizando diseños, presupuestos, documentos para proceso precontractual de los proyectos a desarrollarse en la vigencia 2016, en los municipios de caldono, totoro, silvia y paez del departamento del cauca y el municipio de nataga en el departamen</v>
          </cell>
          <cell r="AF950">
            <v>42460.208333333299</v>
          </cell>
          <cell r="AG950">
            <v>42500.675138310202</v>
          </cell>
          <cell r="AH950" t="str">
            <v>Dora Isabel Aguilar</v>
          </cell>
          <cell r="AI950" t="str">
            <v>daguilar@nasakiwe.gov.co</v>
          </cell>
          <cell r="AJ950">
            <v>15</v>
          </cell>
          <cell r="AK950">
            <v>42490.208333333299</v>
          </cell>
          <cell r="AL950">
            <v>2</v>
          </cell>
        </row>
        <row r="951">
          <cell r="A951">
            <v>5367</v>
          </cell>
          <cell r="B951" t="str">
            <v>Todos por un Nuevo País</v>
          </cell>
          <cell r="C951" t="str">
            <v>Estrategias regionales</v>
          </cell>
          <cell r="D951" t="str">
            <v>El Centro-Sur-Amazonía de Colombia, tierra de oportunidades y paz: desarrollo del campo y conservación ambiental</v>
          </cell>
          <cell r="E951" t="str">
            <v>Interior</v>
          </cell>
          <cell r="F951" t="str">
            <v>Nasa Kiwe</v>
          </cell>
          <cell r="G951" t="str">
            <v>Región Centro Sur Amazonía - Interior</v>
          </cell>
          <cell r="H951">
            <v>5367</v>
          </cell>
          <cell r="I951" t="str">
            <v>Entidades territoriales fortalecidas  para la gestión del riesgo en la zona de influencia de la Corporación.</v>
          </cell>
          <cell r="J951" t="str">
            <v>Producto</v>
          </cell>
          <cell r="K951" t="str">
            <v>Sectorial</v>
          </cell>
          <cell r="L951" t="str">
            <v>SI</v>
          </cell>
          <cell r="M951" t="str">
            <v>SI</v>
          </cell>
          <cell r="N951" t="str">
            <v>NO</v>
          </cell>
          <cell r="O951" t="str">
            <v>SI</v>
          </cell>
          <cell r="P951" t="str">
            <v>Entidades territoriales</v>
          </cell>
          <cell r="Q951" t="str">
            <v>Mensual</v>
          </cell>
          <cell r="R951" t="str">
            <v>Acumulado</v>
          </cell>
          <cell r="S951">
            <v>0</v>
          </cell>
          <cell r="T951">
            <v>4</v>
          </cell>
          <cell r="U951">
            <v>4</v>
          </cell>
          <cell r="V951">
            <v>4</v>
          </cell>
          <cell r="W951">
            <v>3</v>
          </cell>
          <cell r="X951">
            <v>15</v>
          </cell>
          <cell r="Y951">
            <v>0</v>
          </cell>
          <cell r="Z951">
            <v>0</v>
          </cell>
          <cell r="AA951">
            <v>0</v>
          </cell>
          <cell r="AB951">
            <v>0</v>
          </cell>
          <cell r="AC951">
            <v>0</v>
          </cell>
          <cell r="AD951">
            <v>0</v>
          </cell>
          <cell r="AE951">
            <v>0</v>
          </cell>
          <cell r="AF951">
            <v>0</v>
          </cell>
          <cell r="AG951">
            <v>0</v>
          </cell>
          <cell r="AH951" t="str">
            <v>Luis Carlos Montoya</v>
          </cell>
          <cell r="AI951" t="str">
            <v>lmontoya@nasakiwe.gov.co</v>
          </cell>
          <cell r="AJ951">
            <v>15</v>
          </cell>
          <cell r="AK951">
            <v>0</v>
          </cell>
          <cell r="AL951">
            <v>0</v>
          </cell>
        </row>
        <row r="952">
          <cell r="A952">
            <v>4513</v>
          </cell>
          <cell r="B952" t="str">
            <v>Todos por un Nuevo País</v>
          </cell>
          <cell r="C952" t="str">
            <v>Estrategias regionales</v>
          </cell>
          <cell r="D952" t="str">
            <v>El Centro-Sur-Amazonía de Colombia, tierra de oportunidades y paz: desarrollo del campo y conservación ambiental</v>
          </cell>
          <cell r="E952" t="str">
            <v>Planeación Nacional</v>
          </cell>
          <cell r="F952" t="str">
            <v>DNP</v>
          </cell>
          <cell r="G952" t="str">
            <v>Región Centro Sur Amazonía - Planeación</v>
          </cell>
          <cell r="H952">
            <v>4513</v>
          </cell>
          <cell r="I952" t="str">
            <v>Municipios con bajo desempeño integral - Centro Sur Amazonía</v>
          </cell>
          <cell r="J952" t="str">
            <v>Gestión</v>
          </cell>
          <cell r="K952" t="str">
            <v>Sectorial</v>
          </cell>
          <cell r="L952" t="str">
            <v>SI</v>
          </cell>
          <cell r="M952" t="str">
            <v>SI</v>
          </cell>
          <cell r="N952" t="str">
            <v>NO</v>
          </cell>
          <cell r="O952" t="str">
            <v>SI</v>
          </cell>
          <cell r="P952" t="str">
            <v>Municipios</v>
          </cell>
          <cell r="Q952" t="str">
            <v>Anual</v>
          </cell>
          <cell r="R952" t="str">
            <v>Reducción</v>
          </cell>
          <cell r="S952">
            <v>18</v>
          </cell>
          <cell r="T952">
            <v>17</v>
          </cell>
          <cell r="U952">
            <v>15</v>
          </cell>
          <cell r="V952">
            <v>15</v>
          </cell>
          <cell r="W952">
            <v>14</v>
          </cell>
          <cell r="X952">
            <v>14</v>
          </cell>
          <cell r="Y952">
            <v>0</v>
          </cell>
          <cell r="Z952">
            <v>0</v>
          </cell>
          <cell r="AA952">
            <v>0</v>
          </cell>
          <cell r="AB952">
            <v>0</v>
          </cell>
          <cell r="AC952">
            <v>0</v>
          </cell>
          <cell r="AD952">
            <v>0</v>
          </cell>
          <cell r="AE952" t="str">
            <v>Se ajustaron los aplicativos SIEE y SICEP Gestión Web para el reporte de la información que inicia en el mes de mayo. Se emitió la Circular 11-4 de 2016 donde se entregan las Orientaciones, procedimientos e instrumentos para el reporte de la información r</v>
          </cell>
          <cell r="AF952">
            <v>42490.208333333299</v>
          </cell>
          <cell r="AG952">
            <v>42502.4359008912</v>
          </cell>
          <cell r="AH952" t="str">
            <v>Ivan Osejo Villamil</v>
          </cell>
          <cell r="AI952" t="str">
            <v>iosejo@dnp.gov.co</v>
          </cell>
          <cell r="AJ952">
            <v>240</v>
          </cell>
          <cell r="AK952">
            <v>0</v>
          </cell>
          <cell r="AL952">
            <v>0</v>
          </cell>
        </row>
        <row r="953">
          <cell r="A953">
            <v>4519</v>
          </cell>
          <cell r="B953" t="str">
            <v>Todos por un Nuevo País</v>
          </cell>
          <cell r="C953" t="str">
            <v>Estrategias regionales</v>
          </cell>
          <cell r="D953" t="str">
            <v>El Centro-Sur-Amazonía de Colombia, tierra de oportunidades y paz: desarrollo del campo y conservación ambiental</v>
          </cell>
          <cell r="E953" t="str">
            <v>Planeación Nacional</v>
          </cell>
          <cell r="F953" t="str">
            <v>DNP</v>
          </cell>
          <cell r="G953" t="str">
            <v>Región Centro Sur Amazonía - Planeación</v>
          </cell>
          <cell r="H953">
            <v>4519</v>
          </cell>
          <cell r="I953" t="str">
            <v>Indicador de Convergencia Regional ICIR - Región Centro Sur-Amazonía</v>
          </cell>
          <cell r="J953" t="str">
            <v>Gestión</v>
          </cell>
          <cell r="K953" t="str">
            <v>Sectorial</v>
          </cell>
          <cell r="L953" t="str">
            <v>SI</v>
          </cell>
          <cell r="M953" t="str">
            <v>NO</v>
          </cell>
          <cell r="N953" t="str">
            <v>NO</v>
          </cell>
          <cell r="O953" t="str">
            <v>SI</v>
          </cell>
          <cell r="P953" t="str">
            <v>Porcentaje</v>
          </cell>
          <cell r="Q953" t="str">
            <v>Anual</v>
          </cell>
          <cell r="R953" t="str">
            <v>Reducción</v>
          </cell>
          <cell r="S953">
            <v>30.2</v>
          </cell>
          <cell r="T953">
            <v>27.4</v>
          </cell>
          <cell r="U953">
            <v>24.5</v>
          </cell>
          <cell r="V953">
            <v>20.100000000000001</v>
          </cell>
          <cell r="W953">
            <v>15.8</v>
          </cell>
          <cell r="X953">
            <v>15.8</v>
          </cell>
          <cell r="Y953">
            <v>0</v>
          </cell>
          <cell r="Z953">
            <v>0</v>
          </cell>
          <cell r="AA953">
            <v>0</v>
          </cell>
          <cell r="AB953">
            <v>0</v>
          </cell>
          <cell r="AC953">
            <v>0</v>
          </cell>
          <cell r="AD953">
            <v>0</v>
          </cell>
          <cell r="AE953" t="str">
            <v>Se hicieron los cálculos preliminares con las variables seleccionadas del listado opcional, en total quedaron 11 variables en 7 sectores.</v>
          </cell>
          <cell r="AF953">
            <v>42490.208333333299</v>
          </cell>
          <cell r="AG953">
            <v>42502.437304629602</v>
          </cell>
          <cell r="AH953" t="str">
            <v>Ivan Osejo Villamil</v>
          </cell>
          <cell r="AI953" t="str">
            <v>iosejo@dnp.gov.co</v>
          </cell>
          <cell r="AJ953">
            <v>365</v>
          </cell>
          <cell r="AK953">
            <v>0</v>
          </cell>
          <cell r="AL953">
            <v>0</v>
          </cell>
        </row>
        <row r="954">
          <cell r="A954">
            <v>4536</v>
          </cell>
          <cell r="B954" t="str">
            <v>Todos por un Nuevo País</v>
          </cell>
          <cell r="C954" t="str">
            <v>Estrategias regionales</v>
          </cell>
          <cell r="D954" t="str">
            <v>El Centro-Sur-Amazonía de Colombia, tierra de oportunidades y paz: desarrollo del campo y conservación ambiental</v>
          </cell>
          <cell r="E954" t="str">
            <v>Planeación Nacional</v>
          </cell>
          <cell r="F954" t="str">
            <v>DNP</v>
          </cell>
          <cell r="G954" t="str">
            <v>Región Centro Sur Amazonía - Planeación</v>
          </cell>
          <cell r="H954">
            <v>4536</v>
          </cell>
          <cell r="I954" t="str">
            <v>Pilotos de Zonas especiales de inversión para áreas no municipalizadas diseñados, estructurados, implementados y evaluados en el Amazonas.</v>
          </cell>
          <cell r="J954" t="str">
            <v>Gestión</v>
          </cell>
          <cell r="K954" t="str">
            <v>Sectorial</v>
          </cell>
          <cell r="L954" t="str">
            <v>SI</v>
          </cell>
          <cell r="M954" t="str">
            <v>SI</v>
          </cell>
          <cell r="N954" t="str">
            <v>NO</v>
          </cell>
          <cell r="O954" t="str">
            <v>SI</v>
          </cell>
          <cell r="P954" t="str">
            <v>Porcentaje</v>
          </cell>
          <cell r="Q954" t="str">
            <v>Anual</v>
          </cell>
          <cell r="R954" t="str">
            <v>Capacidad</v>
          </cell>
          <cell r="S954">
            <v>0</v>
          </cell>
          <cell r="T954">
            <v>25</v>
          </cell>
          <cell r="U954">
            <v>50</v>
          </cell>
          <cell r="V954">
            <v>75</v>
          </cell>
          <cell r="W954">
            <v>100</v>
          </cell>
          <cell r="X954">
            <v>100</v>
          </cell>
          <cell r="Y954">
            <v>0</v>
          </cell>
          <cell r="Z954">
            <v>0</v>
          </cell>
          <cell r="AA954">
            <v>0</v>
          </cell>
          <cell r="AB954">
            <v>0</v>
          </cell>
          <cell r="AC954">
            <v>0</v>
          </cell>
          <cell r="AD954">
            <v>0</v>
          </cell>
          <cell r="AE954" t="str">
            <v>Se define plan de acción para dar continuidad al levantamiento de línea base de información por cada una de las tipologías identificadas por cada una de las ANM.</v>
          </cell>
          <cell r="AF954">
            <v>42429.208333333299</v>
          </cell>
          <cell r="AG954">
            <v>42438.695562847199</v>
          </cell>
          <cell r="AH954" t="str">
            <v>Ana María Arias Covaleda</v>
          </cell>
          <cell r="AI954" t="str">
            <v>aarias@dnp.gov.co</v>
          </cell>
          <cell r="AJ954">
            <v>30</v>
          </cell>
          <cell r="AK954">
            <v>0</v>
          </cell>
          <cell r="AL954">
            <v>0</v>
          </cell>
        </row>
        <row r="955">
          <cell r="A955">
            <v>4542</v>
          </cell>
          <cell r="B955" t="str">
            <v>Todos por un Nuevo País</v>
          </cell>
          <cell r="C955" t="str">
            <v>Estrategias regionales</v>
          </cell>
          <cell r="D955" t="str">
            <v>El Centro-Sur-Amazonía de Colombia, tierra de oportunidades y paz: desarrollo del campo y conservación ambiental</v>
          </cell>
          <cell r="E955" t="str">
            <v>Planeación Nacional</v>
          </cell>
          <cell r="F955" t="str">
            <v>DNP</v>
          </cell>
          <cell r="G955" t="str">
            <v>Región Centro Sur Amazonía - Planeación</v>
          </cell>
          <cell r="H955">
            <v>4542</v>
          </cell>
          <cell r="I955" t="str">
            <v>Resguardos indígenas de las áreas no municipalizadas del Departamento del Amazonas capacitados para asumir la administración directa de los  recursos de la Asignación Especial del Sistema General de Participaciones para los Resguardos Indígenas-AESGPRI.</v>
          </cell>
          <cell r="J955" t="str">
            <v>Gestión</v>
          </cell>
          <cell r="K955" t="str">
            <v>Sectorial</v>
          </cell>
          <cell r="L955" t="str">
            <v>SI</v>
          </cell>
          <cell r="M955" t="str">
            <v>SI</v>
          </cell>
          <cell r="N955" t="str">
            <v>NO</v>
          </cell>
          <cell r="O955" t="str">
            <v>SI</v>
          </cell>
          <cell r="P955" t="str">
            <v xml:space="preserve">Resguardos </v>
          </cell>
          <cell r="Q955" t="str">
            <v>Anual</v>
          </cell>
          <cell r="R955" t="str">
            <v>Acumulado</v>
          </cell>
          <cell r="S955">
            <v>0</v>
          </cell>
          <cell r="T955">
            <v>1</v>
          </cell>
          <cell r="U955">
            <v>2</v>
          </cell>
          <cell r="V955">
            <v>1</v>
          </cell>
          <cell r="W955">
            <v>1</v>
          </cell>
          <cell r="X955">
            <v>5</v>
          </cell>
          <cell r="Y955">
            <v>0</v>
          </cell>
          <cell r="Z955">
            <v>0</v>
          </cell>
          <cell r="AA955">
            <v>0</v>
          </cell>
          <cell r="AB955">
            <v>0</v>
          </cell>
          <cell r="AC955">
            <v>0</v>
          </cell>
          <cell r="AD955">
            <v>0</v>
          </cell>
          <cell r="AE955" t="str">
            <v>Se apoyó la realización del taller adelantado en Santander de Quilichao, dentro del cual se abordó el tema de la AESGPRI en la jornada de la tarde del primer día. Adicionalmente, : Se ha dado respuesta a solicitudes de entidades territoriales sobre capaci</v>
          </cell>
          <cell r="AF955">
            <v>42490.208333333299</v>
          </cell>
          <cell r="AG955">
            <v>42502.4437173611</v>
          </cell>
          <cell r="AH955" t="str">
            <v>Jairo Antonio Munoz Moyano</v>
          </cell>
          <cell r="AI955" t="str">
            <v>jamoyano@dnp.gov.co</v>
          </cell>
          <cell r="AJ955">
            <v>30</v>
          </cell>
          <cell r="AK955">
            <v>0</v>
          </cell>
          <cell r="AL955">
            <v>0</v>
          </cell>
        </row>
        <row r="956">
          <cell r="A956">
            <v>4984</v>
          </cell>
          <cell r="B956" t="str">
            <v>Todos por un Nuevo País</v>
          </cell>
          <cell r="C956" t="str">
            <v>Estrategias regionales</v>
          </cell>
          <cell r="D956" t="str">
            <v>El Centro-Sur-Amazonía de Colombia, tierra de oportunidades y paz: desarrollo del campo y conservación ambiental</v>
          </cell>
          <cell r="E956" t="str">
            <v>Salud y Protección</v>
          </cell>
          <cell r="F956" t="str">
            <v>Ministerio de Salud</v>
          </cell>
          <cell r="G956" t="str">
            <v>Región Centro Sur Amazonía - Salud</v>
          </cell>
          <cell r="H956">
            <v>4984</v>
          </cell>
          <cell r="I956" t="str">
            <v>Tasa de mortalidad infantil por 1.000 nacidos vivos (ajustada) -CSA</v>
          </cell>
          <cell r="J956" t="str">
            <v>Resultado</v>
          </cell>
          <cell r="K956" t="str">
            <v>Sectorial</v>
          </cell>
          <cell r="L956" t="str">
            <v>SI</v>
          </cell>
          <cell r="M956" t="str">
            <v>SI</v>
          </cell>
          <cell r="N956" t="str">
            <v>NO</v>
          </cell>
          <cell r="O956" t="str">
            <v>SI</v>
          </cell>
          <cell r="P956" t="str">
            <v>tasa</v>
          </cell>
          <cell r="Q956" t="str">
            <v>Anual</v>
          </cell>
          <cell r="R956" t="str">
            <v>Reducción</v>
          </cell>
          <cell r="S956">
            <v>20.5</v>
          </cell>
          <cell r="T956">
            <v>18.7</v>
          </cell>
          <cell r="U956">
            <v>18.100000000000001</v>
          </cell>
          <cell r="V956">
            <v>17.5</v>
          </cell>
          <cell r="W956">
            <v>16.899999999999999</v>
          </cell>
          <cell r="X956">
            <v>16.899999999999999</v>
          </cell>
          <cell r="Y956">
            <v>0</v>
          </cell>
          <cell r="Z956">
            <v>0</v>
          </cell>
          <cell r="AA956">
            <v>0</v>
          </cell>
          <cell r="AB956">
            <v>0</v>
          </cell>
          <cell r="AC956">
            <v>0</v>
          </cell>
          <cell r="AD956">
            <v>0</v>
          </cell>
          <cell r="AE956" t="str">
            <v>En el Departamento de Huila se socializó el lineamiento técnico de atención integral en salud para la primera infancia, en el espacio intersectorial de Neiva (Mesa técnica para la PIIAJ y fortalecimiento familiar), el cual ha sido acogido y se espera desa</v>
          </cell>
          <cell r="AF956">
            <v>42490.208333333299</v>
          </cell>
          <cell r="AG956">
            <v>42500.322569363401</v>
          </cell>
          <cell r="AH956" t="str">
            <v>Lía Marcela Güiza Castillo</v>
          </cell>
          <cell r="AI956" t="str">
            <v>lguiza@minsalud.gov.co</v>
          </cell>
          <cell r="AJ956">
            <v>540</v>
          </cell>
          <cell r="AK956">
            <v>0</v>
          </cell>
          <cell r="AL956">
            <v>0</v>
          </cell>
        </row>
        <row r="957">
          <cell r="A957">
            <v>4985</v>
          </cell>
          <cell r="B957" t="str">
            <v>Todos por un Nuevo País</v>
          </cell>
          <cell r="C957" t="str">
            <v>Estrategias regionales</v>
          </cell>
          <cell r="D957" t="str">
            <v>El Centro-Sur-Amazonía de Colombia, tierra de oportunidades y paz: desarrollo del campo y conservación ambiental</v>
          </cell>
          <cell r="E957" t="str">
            <v>Salud y Protección</v>
          </cell>
          <cell r="F957" t="str">
            <v>Ministerio de Salud</v>
          </cell>
          <cell r="G957" t="str">
            <v>Región Centro Sur Amazonía - Salud</v>
          </cell>
          <cell r="H957">
            <v>4985</v>
          </cell>
          <cell r="I957" t="str">
            <v>Cobertura de vacunación con tercera dosis de DPT en niños menores de 1 año</v>
          </cell>
          <cell r="J957" t="str">
            <v>Producto</v>
          </cell>
          <cell r="K957" t="str">
            <v>Sectorial</v>
          </cell>
          <cell r="L957" t="str">
            <v>SI</v>
          </cell>
          <cell r="M957" t="str">
            <v>SI</v>
          </cell>
          <cell r="N957" t="str">
            <v>NO</v>
          </cell>
          <cell r="O957" t="str">
            <v>SI</v>
          </cell>
          <cell r="P957" t="str">
            <v>porcentaje</v>
          </cell>
          <cell r="Q957" t="str">
            <v>Mensual</v>
          </cell>
          <cell r="R957" t="str">
            <v>Flujo</v>
          </cell>
          <cell r="S957">
            <v>89</v>
          </cell>
          <cell r="T957">
            <v>95</v>
          </cell>
          <cell r="U957">
            <v>95</v>
          </cell>
          <cell r="V957">
            <v>95</v>
          </cell>
          <cell r="W957">
            <v>95</v>
          </cell>
          <cell r="X957">
            <v>95</v>
          </cell>
          <cell r="Y957">
            <v>18.899999999999999</v>
          </cell>
          <cell r="Z957">
            <v>19.895</v>
          </cell>
          <cell r="AA957">
            <v>79.2</v>
          </cell>
          <cell r="AB957">
            <v>83.367999999999995</v>
          </cell>
          <cell r="AC957">
            <v>42460.208333333299</v>
          </cell>
          <cell r="AD957">
            <v>42501.634431400496</v>
          </cell>
          <cell r="AE957" t="str">
            <v>La vacuna de DPT esta incluida en la pentavalente (difteria, tos ferina, tétanos, Haemophilus influenzae tipo b y hepatitis B), la cobertura para esta región con terceras dosis de Pentavalente es de 18,9%, corresponde a 3.585 niños y niñas menores de un a</v>
          </cell>
          <cell r="AF957">
            <v>42460.208333333299</v>
          </cell>
          <cell r="AG957">
            <v>42501.63443125</v>
          </cell>
          <cell r="AH957" t="str">
            <v>Diego Alejandro  García Londoño</v>
          </cell>
          <cell r="AI957" t="str">
            <v>dgarcial@minsalud.gov.co</v>
          </cell>
          <cell r="AJ957">
            <v>30</v>
          </cell>
          <cell r="AK957">
            <v>42490.208333333299</v>
          </cell>
          <cell r="AL957">
            <v>-13</v>
          </cell>
        </row>
        <row r="958">
          <cell r="A958">
            <v>5022</v>
          </cell>
          <cell r="B958" t="str">
            <v>Todos por un Nuevo País</v>
          </cell>
          <cell r="C958" t="str">
            <v>Estrategias regionales</v>
          </cell>
          <cell r="D958" t="str">
            <v>El Centro-Sur-Amazonía de Colombia, tierra de oportunidades y paz: desarrollo del campo y conservación ambiental</v>
          </cell>
          <cell r="E958" t="str">
            <v>TIC</v>
          </cell>
          <cell r="F958" t="str">
            <v>MINTIC</v>
          </cell>
          <cell r="G958" t="str">
            <v>Región Centro Sur Amazonía - TIC</v>
          </cell>
          <cell r="H958">
            <v>5022</v>
          </cell>
          <cell r="I958" t="str">
            <v>Puntos Vive Digital instalados en la Amazonía</v>
          </cell>
          <cell r="J958" t="str">
            <v>Producto</v>
          </cell>
          <cell r="K958" t="str">
            <v>Sectorial</v>
          </cell>
          <cell r="L958" t="str">
            <v>SI</v>
          </cell>
          <cell r="M958" t="str">
            <v>SI</v>
          </cell>
          <cell r="N958" t="str">
            <v>NO</v>
          </cell>
          <cell r="O958" t="str">
            <v>SI</v>
          </cell>
          <cell r="P958" t="str">
            <v>Puntos de acceso a Internet urbanos</v>
          </cell>
          <cell r="Q958" t="str">
            <v>Semestral</v>
          </cell>
          <cell r="R958" t="str">
            <v>Acumulado</v>
          </cell>
          <cell r="S958">
            <v>0</v>
          </cell>
          <cell r="T958">
            <v>23</v>
          </cell>
          <cell r="U958">
            <v>0</v>
          </cell>
          <cell r="V958">
            <v>0</v>
          </cell>
          <cell r="W958">
            <v>0</v>
          </cell>
          <cell r="X958">
            <v>23</v>
          </cell>
          <cell r="Y958">
            <v>0</v>
          </cell>
          <cell r="Z958">
            <v>0</v>
          </cell>
          <cell r="AA958">
            <v>0</v>
          </cell>
          <cell r="AB958">
            <v>0</v>
          </cell>
          <cell r="AC958">
            <v>0</v>
          </cell>
          <cell r="AD958">
            <v>0</v>
          </cell>
          <cell r="AE958" t="str">
            <v>El Proyecto Nacional de Conectividad de Alta Velocidad se encuentra en fase de instalación. A la fecha : - Se realizaron los Comités Operativos de los siguientes convenios: Gobernación de Amazonas, Municipio de Inírida, Municipio de Mitú, Municipio de Tar</v>
          </cell>
          <cell r="AF958">
            <v>42490.208333333299</v>
          </cell>
          <cell r="AG958">
            <v>42501.426474918997</v>
          </cell>
          <cell r="AH958" t="str">
            <v>Luis Fernando Lozano Mier</v>
          </cell>
          <cell r="AI958" t="str">
            <v>lflozano@mintic.gov.co</v>
          </cell>
          <cell r="AJ958">
            <v>30</v>
          </cell>
          <cell r="AK958">
            <v>0</v>
          </cell>
          <cell r="AL958">
            <v>0</v>
          </cell>
        </row>
        <row r="959">
          <cell r="A959">
            <v>5023</v>
          </cell>
          <cell r="B959" t="str">
            <v>Todos por un Nuevo País</v>
          </cell>
          <cell r="C959" t="str">
            <v>Estrategias regionales</v>
          </cell>
          <cell r="D959" t="str">
            <v>El Centro-Sur-Amazonía de Colombia, tierra de oportunidades y paz: desarrollo del campo y conservación ambiental</v>
          </cell>
          <cell r="E959" t="str">
            <v>TIC</v>
          </cell>
          <cell r="F959" t="str">
            <v>MINTIC</v>
          </cell>
          <cell r="G959" t="str">
            <v>Región Centro Sur Amazonía - TIC</v>
          </cell>
          <cell r="H959">
            <v>5023</v>
          </cell>
          <cell r="I959" t="str">
            <v>Municipios y Áreas No Municipalizadas conectados a la red de alta velocidad - Amazonía</v>
          </cell>
          <cell r="J959" t="str">
            <v>Resultado</v>
          </cell>
          <cell r="K959" t="str">
            <v>Sectorial</v>
          </cell>
          <cell r="L959" t="str">
            <v>SI</v>
          </cell>
          <cell r="M959" t="str">
            <v>SI</v>
          </cell>
          <cell r="N959" t="str">
            <v>NO</v>
          </cell>
          <cell r="O959" t="str">
            <v>SI</v>
          </cell>
          <cell r="P959" t="str">
            <v>Municipios y áreas no municipalizadas</v>
          </cell>
          <cell r="Q959" t="str">
            <v>Semestral</v>
          </cell>
          <cell r="R959" t="str">
            <v>Acumulado</v>
          </cell>
          <cell r="S959">
            <v>0</v>
          </cell>
          <cell r="T959">
            <v>23</v>
          </cell>
          <cell r="U959">
            <v>0</v>
          </cell>
          <cell r="V959">
            <v>0</v>
          </cell>
          <cell r="W959">
            <v>0</v>
          </cell>
          <cell r="X959">
            <v>23</v>
          </cell>
          <cell r="Y959">
            <v>0</v>
          </cell>
          <cell r="Z959">
            <v>0</v>
          </cell>
          <cell r="AA959">
            <v>0</v>
          </cell>
          <cell r="AB959">
            <v>0</v>
          </cell>
          <cell r="AC959">
            <v>0</v>
          </cell>
          <cell r="AD959">
            <v>0</v>
          </cell>
          <cell r="AE959" t="str">
            <v>El Proyecto Nacional de Conectividad de Alta Velocidad se encuentra en fase de instalación. Dentro de la fase de instalación se deben cumplir 3 Pasos: 1. Trámites y/o Permisos que apliquen 2. Instalación de infraestructura. 3. Entrega a la Interventoría p</v>
          </cell>
          <cell r="AF959">
            <v>42490.208333333299</v>
          </cell>
          <cell r="AG959">
            <v>42500.776166898097</v>
          </cell>
          <cell r="AH959" t="str">
            <v>Luis Fernando Lozano Mier</v>
          </cell>
          <cell r="AI959" t="str">
            <v>lflozano@mintic.gov.co</v>
          </cell>
          <cell r="AJ959">
            <v>30</v>
          </cell>
          <cell r="AK959">
            <v>0</v>
          </cell>
          <cell r="AL959">
            <v>0</v>
          </cell>
        </row>
        <row r="960">
          <cell r="A960">
            <v>5184</v>
          </cell>
          <cell r="B960" t="str">
            <v>Todos por un Nuevo País</v>
          </cell>
          <cell r="C960" t="str">
            <v>Estrategias regionales</v>
          </cell>
          <cell r="D960" t="str">
            <v>El Centro-Sur-Amazonía de Colombia, tierra de oportunidades y paz: desarrollo del campo y conservación ambiental</v>
          </cell>
          <cell r="E960" t="str">
            <v>Transporte</v>
          </cell>
          <cell r="F960" t="str">
            <v>AEROCIVIL</v>
          </cell>
          <cell r="G960" t="str">
            <v>Región Centro Sur Amazonía - Transporte</v>
          </cell>
          <cell r="H960">
            <v>5184</v>
          </cell>
          <cell r="I960" t="str">
            <v>Aeropuertos para la prosperidad intervenidos en la Región Centro Sur Amazonía</v>
          </cell>
          <cell r="J960" t="str">
            <v>Producto</v>
          </cell>
          <cell r="K960" t="str">
            <v>Sectorial</v>
          </cell>
          <cell r="L960" t="str">
            <v>SI</v>
          </cell>
          <cell r="M960" t="str">
            <v>SI</v>
          </cell>
          <cell r="N960" t="str">
            <v>NO</v>
          </cell>
          <cell r="O960" t="str">
            <v>SI</v>
          </cell>
          <cell r="P960" t="str">
            <v>Número</v>
          </cell>
          <cell r="Q960" t="str">
            <v>Trimestral</v>
          </cell>
          <cell r="R960" t="str">
            <v>Acumulado</v>
          </cell>
          <cell r="S960">
            <v>8</v>
          </cell>
          <cell r="T960">
            <v>1</v>
          </cell>
          <cell r="U960">
            <v>4</v>
          </cell>
          <cell r="V960">
            <v>0</v>
          </cell>
          <cell r="W960">
            <v>1</v>
          </cell>
          <cell r="X960">
            <v>6</v>
          </cell>
          <cell r="Y960">
            <v>0</v>
          </cell>
          <cell r="Z960">
            <v>0</v>
          </cell>
          <cell r="AA960">
            <v>0</v>
          </cell>
          <cell r="AB960">
            <v>0</v>
          </cell>
          <cell r="AC960">
            <v>42460.208333333299</v>
          </cell>
          <cell r="AD960">
            <v>42473.716472106498</v>
          </cell>
          <cell r="AE960" t="str">
            <v>De lo pendiente en la Vigencia 2015 todavía esta en ejecución el Aeropuerto de Puerto Leguízamo.</v>
          </cell>
          <cell r="AF960">
            <v>42490.208333333299</v>
          </cell>
          <cell r="AG960">
            <v>42501.422390740699</v>
          </cell>
          <cell r="AH960" t="str">
            <v>Jairo Suárez</v>
          </cell>
          <cell r="AI960" t="str">
            <v>jairo.suarez@aerocivil.gov.co</v>
          </cell>
          <cell r="AJ960">
            <v>0</v>
          </cell>
          <cell r="AK960">
            <v>42551.208333333299</v>
          </cell>
          <cell r="AL960">
            <v>0</v>
          </cell>
        </row>
        <row r="961">
          <cell r="A961">
            <v>5275</v>
          </cell>
          <cell r="B961" t="str">
            <v>Todos por un Nuevo País</v>
          </cell>
          <cell r="C961" t="str">
            <v>Consistencia macroeconómica</v>
          </cell>
          <cell r="D961" t="str">
            <v>Consistencia macroeconómica</v>
          </cell>
          <cell r="E961" t="str">
            <v>Hacienda</v>
          </cell>
          <cell r="F961" t="str">
            <v>CISA</v>
          </cell>
          <cell r="G961" t="str">
            <v>Fortalecimiento del recaudo y la sostenibilidad fiscal</v>
          </cell>
          <cell r="H961">
            <v>5275</v>
          </cell>
          <cell r="I961" t="str">
            <v>Valor de los activos movilizados por CISA</v>
          </cell>
          <cell r="J961" t="str">
            <v>Resultado</v>
          </cell>
          <cell r="K961" t="str">
            <v>Sectorial</v>
          </cell>
          <cell r="L961" t="str">
            <v>NO</v>
          </cell>
          <cell r="M961" t="str">
            <v>NO</v>
          </cell>
          <cell r="N961" t="str">
            <v>NO</v>
          </cell>
          <cell r="O961" t="str">
            <v>SI</v>
          </cell>
          <cell r="P961" t="str">
            <v>Millones de pesos</v>
          </cell>
          <cell r="Q961" t="str">
            <v>Mensual</v>
          </cell>
          <cell r="R961" t="str">
            <v>Acumulado</v>
          </cell>
          <cell r="S961">
            <v>423347</v>
          </cell>
          <cell r="T961">
            <v>497288</v>
          </cell>
          <cell r="U961">
            <v>796788</v>
          </cell>
          <cell r="V961">
            <v>1054198</v>
          </cell>
          <cell r="W961">
            <v>1354586</v>
          </cell>
          <cell r="X961">
            <v>3702860</v>
          </cell>
          <cell r="Y961">
            <v>286332</v>
          </cell>
          <cell r="Z961">
            <v>35.936</v>
          </cell>
          <cell r="AA961">
            <v>869411</v>
          </cell>
          <cell r="AB961">
            <v>23.478999999999999</v>
          </cell>
          <cell r="AC961">
            <v>42490.208333333299</v>
          </cell>
          <cell r="AD961">
            <v>42496.770728240699</v>
          </cell>
          <cell r="AE961" t="str">
            <v>En el mes de Abril de 2016 se adquirió Cartera al Fondo Nacional de Garantías por valor de Saldo de Capital de $ 12.645 millones de pesos; Se suscribió contrato de Comercialización de Inmuebles con la Sociedad de Activos Especiales - SAE por valor de aval</v>
          </cell>
          <cell r="AF961">
            <v>42490.208333333299</v>
          </cell>
          <cell r="AG961">
            <v>42496.770728090298</v>
          </cell>
          <cell r="AH961" t="str">
            <v>Edgar Navas Pabón</v>
          </cell>
          <cell r="AI961" t="str">
            <v>enavas@cisa.gov.co</v>
          </cell>
          <cell r="AJ961">
            <v>30</v>
          </cell>
          <cell r="AK961">
            <v>42520.208333333299</v>
          </cell>
          <cell r="AL961">
            <v>-43</v>
          </cell>
        </row>
        <row r="962">
          <cell r="A962">
            <v>5262</v>
          </cell>
          <cell r="B962" t="str">
            <v>Todos por un Nuevo País</v>
          </cell>
          <cell r="C962" t="str">
            <v>Consistencia macroeconómica</v>
          </cell>
          <cell r="D962" t="str">
            <v>Consistencia macroeconómica</v>
          </cell>
          <cell r="E962" t="str">
            <v>Hacienda</v>
          </cell>
          <cell r="F962" t="str">
            <v>Coljuegos</v>
          </cell>
          <cell r="G962" t="str">
            <v>Fortalecimiento del recaudo y la sostenibilidad fiscal</v>
          </cell>
          <cell r="H962">
            <v>5262</v>
          </cell>
          <cell r="I962" t="str">
            <v>Derechos de Explotación recaudados anualmente por concepto de Juegos de Suerte y Azar de carácter nacional</v>
          </cell>
          <cell r="J962" t="str">
            <v>Gestión</v>
          </cell>
          <cell r="K962" t="str">
            <v>Sectorial</v>
          </cell>
          <cell r="L962" t="str">
            <v>NO</v>
          </cell>
          <cell r="M962" t="str">
            <v>NO</v>
          </cell>
          <cell r="N962" t="str">
            <v>NO</v>
          </cell>
          <cell r="O962" t="str">
            <v>SI</v>
          </cell>
          <cell r="P962" t="str">
            <v>Miles de millones de pesos</v>
          </cell>
          <cell r="Q962" t="str">
            <v>Anual</v>
          </cell>
          <cell r="R962" t="str">
            <v>Flujo</v>
          </cell>
          <cell r="S962">
            <v>347410</v>
          </cell>
          <cell r="T962">
            <v>368984</v>
          </cell>
          <cell r="U962">
            <v>427976</v>
          </cell>
          <cell r="V962">
            <v>462226</v>
          </cell>
          <cell r="W962">
            <v>489756</v>
          </cell>
          <cell r="X962">
            <v>489756</v>
          </cell>
          <cell r="Y962">
            <v>0</v>
          </cell>
          <cell r="Z962">
            <v>0</v>
          </cell>
          <cell r="AA962">
            <v>0</v>
          </cell>
          <cell r="AB962">
            <v>0</v>
          </cell>
          <cell r="AC962">
            <v>0</v>
          </cell>
          <cell r="AD962">
            <v>0</v>
          </cell>
          <cell r="AE962" t="str">
            <v xml:space="preserve">El recaudo de Derechos de Explotación en el mes de enero fue de $37.952 millones, con una participación de juegos localizados del 51.8%, juegos novedosos del 43.1%, promocionales 1.61% y otros conceptos (caducos, rendimientos financieros entre otros) del </v>
          </cell>
          <cell r="AF962">
            <v>42400.208333333299</v>
          </cell>
          <cell r="AG962">
            <v>42496.768587812498</v>
          </cell>
          <cell r="AH962" t="str">
            <v>Eduardo Alfonso Rubio Agudelo</v>
          </cell>
          <cell r="AI962" t="str">
            <v>erubio@coljuegos.gov.co</v>
          </cell>
          <cell r="AJ962">
            <v>35</v>
          </cell>
          <cell r="AK962">
            <v>0</v>
          </cell>
          <cell r="AL962">
            <v>0</v>
          </cell>
        </row>
        <row r="963">
          <cell r="A963">
            <v>5274</v>
          </cell>
          <cell r="B963" t="str">
            <v>Todos por un Nuevo País</v>
          </cell>
          <cell r="C963" t="str">
            <v>Consistencia macroeconómica</v>
          </cell>
          <cell r="D963" t="str">
            <v>Consistencia macroeconómica</v>
          </cell>
          <cell r="E963" t="str">
            <v>Hacienda</v>
          </cell>
          <cell r="F963" t="str">
            <v>DIAN</v>
          </cell>
          <cell r="G963" t="str">
            <v>Fortalecimiento del recaudo y la sostenibilidad fiscal</v>
          </cell>
          <cell r="H963">
            <v>5274</v>
          </cell>
          <cell r="I963" t="str">
            <v>Recaudo Neto DIAN</v>
          </cell>
          <cell r="J963" t="str">
            <v>Gestión</v>
          </cell>
          <cell r="K963" t="str">
            <v>Sectorial</v>
          </cell>
          <cell r="L963" t="str">
            <v>NO</v>
          </cell>
          <cell r="M963" t="str">
            <v>NO</v>
          </cell>
          <cell r="N963" t="str">
            <v>NO</v>
          </cell>
          <cell r="O963" t="str">
            <v>SI</v>
          </cell>
          <cell r="P963" t="str">
            <v>Billones de pesos</v>
          </cell>
          <cell r="Q963" t="str">
            <v>Mensual</v>
          </cell>
          <cell r="R963" t="str">
            <v>Flujo</v>
          </cell>
          <cell r="S963">
            <v>10800</v>
          </cell>
          <cell r="T963">
            <v>116.6</v>
          </cell>
          <cell r="U963">
            <v>121.8</v>
          </cell>
          <cell r="V963">
            <v>136.1</v>
          </cell>
          <cell r="W963">
            <v>147.19999999999999</v>
          </cell>
          <cell r="X963">
            <v>147.19999999999999</v>
          </cell>
          <cell r="Y963">
            <v>41.86</v>
          </cell>
          <cell r="Z963">
            <v>34.369999999999997</v>
          </cell>
          <cell r="AA963">
            <v>116.07</v>
          </cell>
          <cell r="AB963">
            <v>78.849999999999994</v>
          </cell>
          <cell r="AC963">
            <v>42490.208333333299</v>
          </cell>
          <cell r="AD963">
            <v>42496.772356284702</v>
          </cell>
          <cell r="AE963" t="str">
            <v>El Recaudo Neto por tipo de impuesto a Abril de 2016 fue: Impuestos Internos $35,95 billones desagregados así Renta $4,67; Ventas $8,61; Retención $12,21; G.M.F. $2,29; Consumo $0,58; Gasolina y ACPM $1,28; Retención CREE $2,46; Declaración CREE $3,79 y R</v>
          </cell>
          <cell r="AF963">
            <v>42490.208333333299</v>
          </cell>
          <cell r="AG963">
            <v>42496.772356134301</v>
          </cell>
          <cell r="AH963" t="str">
            <v>Enrique Javier Bravo Díaz</v>
          </cell>
          <cell r="AI963" t="str">
            <v>ebravod@dian.gov.co</v>
          </cell>
          <cell r="AJ963">
            <v>20</v>
          </cell>
          <cell r="AK963">
            <v>42520.208333333299</v>
          </cell>
          <cell r="AL963">
            <v>-33</v>
          </cell>
        </row>
        <row r="964">
          <cell r="A964">
            <v>5260</v>
          </cell>
          <cell r="B964" t="str">
            <v>Todos por un Nuevo País</v>
          </cell>
          <cell r="C964" t="str">
            <v>Consistencia macroeconómica</v>
          </cell>
          <cell r="D964" t="str">
            <v>Consistencia macroeconómica</v>
          </cell>
          <cell r="E964" t="str">
            <v>Hacienda</v>
          </cell>
          <cell r="F964" t="str">
            <v>DIAN</v>
          </cell>
          <cell r="G964" t="str">
            <v>Fortalecimiento del recaudo y la sostenibilidad fiscal</v>
          </cell>
          <cell r="H964">
            <v>5260</v>
          </cell>
          <cell r="I964" t="str">
            <v>Recaudo total como porcentaje del PIB</v>
          </cell>
          <cell r="J964" t="str">
            <v>Gestión</v>
          </cell>
          <cell r="K964" t="str">
            <v>Sectorial</v>
          </cell>
          <cell r="L964" t="str">
            <v>NO</v>
          </cell>
          <cell r="M964" t="str">
            <v>NO</v>
          </cell>
          <cell r="N964" t="str">
            <v>NO</v>
          </cell>
          <cell r="O964" t="str">
            <v>SI</v>
          </cell>
          <cell r="P964" t="str">
            <v>Porcentaje</v>
          </cell>
          <cell r="Q964" t="str">
            <v>Trimestral</v>
          </cell>
          <cell r="R964" t="str">
            <v>Flujo</v>
          </cell>
          <cell r="S964">
            <v>15.1</v>
          </cell>
          <cell r="T964">
            <v>15.3</v>
          </cell>
          <cell r="U964">
            <v>15.3</v>
          </cell>
          <cell r="V964">
            <v>15.4</v>
          </cell>
          <cell r="W964">
            <v>15.4</v>
          </cell>
          <cell r="X964">
            <v>15.4</v>
          </cell>
          <cell r="Y964">
            <v>0</v>
          </cell>
          <cell r="Z964">
            <v>0</v>
          </cell>
          <cell r="AA964">
            <v>0</v>
          </cell>
          <cell r="AB964">
            <v>0</v>
          </cell>
          <cell r="AC964">
            <v>0</v>
          </cell>
          <cell r="AD964">
            <v>0</v>
          </cell>
          <cell r="AE964">
            <v>0</v>
          </cell>
          <cell r="AF964">
            <v>0</v>
          </cell>
          <cell r="AG964">
            <v>0</v>
          </cell>
          <cell r="AH964" t="str">
            <v>Pedro Antonio Bejarano Silva</v>
          </cell>
          <cell r="AI964" t="str">
            <v>pbejaranos@dian.gov.co</v>
          </cell>
          <cell r="AJ964">
            <v>10</v>
          </cell>
          <cell r="AK964">
            <v>0</v>
          </cell>
          <cell r="AL964">
            <v>0</v>
          </cell>
        </row>
        <row r="965">
          <cell r="A965">
            <v>4398</v>
          </cell>
          <cell r="B965" t="str">
            <v>Todos por un Nuevo País</v>
          </cell>
          <cell r="C965" t="str">
            <v>Consistencia macroeconómica</v>
          </cell>
          <cell r="D965" t="str">
            <v>Consistencia macroeconómica</v>
          </cell>
          <cell r="E965" t="str">
            <v>Hacienda</v>
          </cell>
          <cell r="F965" t="str">
            <v>DIAN</v>
          </cell>
          <cell r="G965" t="str">
            <v>Gestión de recursos, activos y pasivos del Presupuesto General de la Nación</v>
          </cell>
          <cell r="H965">
            <v>4398</v>
          </cell>
          <cell r="I965" t="str">
            <v>Nuevos contribuyentes en el impuesto sobre la renta</v>
          </cell>
          <cell r="J965" t="str">
            <v>Resultado</v>
          </cell>
          <cell r="K965" t="str">
            <v>Sectorial</v>
          </cell>
          <cell r="L965" t="str">
            <v>SI</v>
          </cell>
          <cell r="M965" t="str">
            <v>NO</v>
          </cell>
          <cell r="N965" t="str">
            <v>NO</v>
          </cell>
          <cell r="O965" t="str">
            <v>SI</v>
          </cell>
          <cell r="P965" t="str">
            <v>Personas</v>
          </cell>
          <cell r="Q965" t="str">
            <v>Anual</v>
          </cell>
          <cell r="R965" t="str">
            <v>Acumulado</v>
          </cell>
          <cell r="S965">
            <v>33534</v>
          </cell>
          <cell r="T965">
            <v>30000</v>
          </cell>
          <cell r="U965">
            <v>20000</v>
          </cell>
          <cell r="V965">
            <v>10000</v>
          </cell>
          <cell r="W965">
            <v>10000</v>
          </cell>
          <cell r="X965">
            <v>70000</v>
          </cell>
          <cell r="Y965">
            <v>0</v>
          </cell>
          <cell r="Z965">
            <v>0</v>
          </cell>
          <cell r="AA965">
            <v>0</v>
          </cell>
          <cell r="AB965">
            <v>0</v>
          </cell>
          <cell r="AC965">
            <v>0</v>
          </cell>
          <cell r="AD965">
            <v>0</v>
          </cell>
          <cell r="AE965" t="str">
            <v>En el mes de febrero de 2016 se inscribieron en el RUT 2.120 Personas Naturales que registraron la Responsabilidad código 05 - Impto. renta y compl. régimen ordinario -; responsabilidad que es requisito para cumplir con el deber formal de declarar el impu</v>
          </cell>
          <cell r="AF965">
            <v>42429.208333333299</v>
          </cell>
          <cell r="AG965">
            <v>42466.470297106498</v>
          </cell>
          <cell r="AH965" t="str">
            <v>Enrique Javier Bravo Díaz</v>
          </cell>
          <cell r="AI965" t="str">
            <v>ebravod@dian.gov.co</v>
          </cell>
          <cell r="AJ965">
            <v>90</v>
          </cell>
          <cell r="AK965">
            <v>0</v>
          </cell>
          <cell r="AL965">
            <v>0</v>
          </cell>
        </row>
        <row r="966">
          <cell r="A966">
            <v>4399</v>
          </cell>
          <cell r="B966" t="str">
            <v>Todos por un Nuevo País</v>
          </cell>
          <cell r="C966" t="str">
            <v>Consistencia macroeconómica</v>
          </cell>
          <cell r="D966" t="str">
            <v>Consistencia macroeconómica</v>
          </cell>
          <cell r="E966" t="str">
            <v>Hacienda</v>
          </cell>
          <cell r="F966" t="str">
            <v>DIAN</v>
          </cell>
          <cell r="G966" t="str">
            <v>Gestión de recursos, activos y pasivos del Presupuesto General de la Nación</v>
          </cell>
          <cell r="H966">
            <v>4399</v>
          </cell>
          <cell r="I966" t="str">
            <v>Recaudo por Gestión DIAN</v>
          </cell>
          <cell r="J966" t="str">
            <v>Resultado</v>
          </cell>
          <cell r="K966" t="str">
            <v>Sectorial</v>
          </cell>
          <cell r="L966" t="str">
            <v>SI</v>
          </cell>
          <cell r="M966" t="str">
            <v>NO</v>
          </cell>
          <cell r="N966" t="str">
            <v>NO</v>
          </cell>
          <cell r="O966" t="str">
            <v>SI</v>
          </cell>
          <cell r="P966" t="str">
            <v>Billones</v>
          </cell>
          <cell r="Q966" t="str">
            <v>Trimestral</v>
          </cell>
          <cell r="R966" t="str">
            <v>Capacidad</v>
          </cell>
          <cell r="S966">
            <v>4.4000000000000004</v>
          </cell>
          <cell r="T966">
            <v>5.2</v>
          </cell>
          <cell r="U966">
            <v>5.4</v>
          </cell>
          <cell r="V966">
            <v>5.5</v>
          </cell>
          <cell r="W966">
            <v>5.7</v>
          </cell>
          <cell r="X966">
            <v>5.7</v>
          </cell>
          <cell r="Y966">
            <v>1.23</v>
          </cell>
          <cell r="Z966">
            <v>0</v>
          </cell>
          <cell r="AA966">
            <v>1.23</v>
          </cell>
          <cell r="AB966">
            <v>0</v>
          </cell>
          <cell r="AC966">
            <v>42460.208333333299</v>
          </cell>
          <cell r="AD966">
            <v>42496.772165127302</v>
          </cell>
          <cell r="AE966" t="str">
            <v>En el mes de marzo de 2016 se alcanzó un recaudo por gestión por valor de $386.119 millones.</v>
          </cell>
          <cell r="AF966">
            <v>42460.208333333299</v>
          </cell>
          <cell r="AG966">
            <v>42496.772164965303</v>
          </cell>
          <cell r="AH966" t="str">
            <v>Enrique Javier Bravo Díaz</v>
          </cell>
          <cell r="AI966" t="str">
            <v>ebravod@dian.gov.co</v>
          </cell>
          <cell r="AJ966">
            <v>30</v>
          </cell>
          <cell r="AK966">
            <v>42551.208333333299</v>
          </cell>
          <cell r="AL966">
            <v>-73</v>
          </cell>
        </row>
        <row r="967">
          <cell r="A967">
            <v>4396</v>
          </cell>
          <cell r="B967" t="str">
            <v>Todos por un Nuevo País</v>
          </cell>
          <cell r="C967" t="str">
            <v>Consistencia macroeconómica</v>
          </cell>
          <cell r="D967" t="str">
            <v>Consistencia macroeconómica</v>
          </cell>
          <cell r="E967" t="str">
            <v>Hacienda</v>
          </cell>
          <cell r="F967" t="str">
            <v>DIAN</v>
          </cell>
          <cell r="G967" t="str">
            <v>Gestión de recursos, activos y pasivos del Presupuesto General de la Nación</v>
          </cell>
          <cell r="H967">
            <v>4396</v>
          </cell>
          <cell r="I967" t="str">
            <v>Recaudo Bruto DIAN (billones)</v>
          </cell>
          <cell r="J967" t="str">
            <v>Resultado</v>
          </cell>
          <cell r="K967" t="str">
            <v>Sectorial</v>
          </cell>
          <cell r="L967" t="str">
            <v>SI</v>
          </cell>
          <cell r="M967" t="str">
            <v>NO</v>
          </cell>
          <cell r="N967" t="str">
            <v>NO</v>
          </cell>
          <cell r="O967" t="str">
            <v>SI</v>
          </cell>
          <cell r="P967" t="str">
            <v>Billones</v>
          </cell>
          <cell r="Q967" t="str">
            <v>Mensual</v>
          </cell>
          <cell r="R967" t="str">
            <v>Flujo</v>
          </cell>
          <cell r="S967">
            <v>11440</v>
          </cell>
          <cell r="T967">
            <v>123.6</v>
          </cell>
          <cell r="U967">
            <v>130.1</v>
          </cell>
          <cell r="V967">
            <v>142.6</v>
          </cell>
          <cell r="W967">
            <v>153.6</v>
          </cell>
          <cell r="X967">
            <v>153.6</v>
          </cell>
          <cell r="Y967">
            <v>44.38</v>
          </cell>
          <cell r="Z967">
            <v>0</v>
          </cell>
          <cell r="AA967">
            <v>123.71</v>
          </cell>
          <cell r="AB967">
            <v>80.540000000000006</v>
          </cell>
          <cell r="AC967">
            <v>42490.208333333299</v>
          </cell>
          <cell r="AD967">
            <v>42496.772602974503</v>
          </cell>
          <cell r="AE967" t="str">
            <v>El Recaudo Bruto a Abril de 2016 por Impuestos Internos fue de $37, 95 billones desagregados así: Renta $5,06 Ventas $9,08; Retención $13,02; Riqueza $0,06 ; G.M.F. $2,30; Consumo $0,61; Gasolina y ACPM $1,29; Retención CREE $2,61; Declaración CREE $3,92;</v>
          </cell>
          <cell r="AF967">
            <v>42490.208333333299</v>
          </cell>
          <cell r="AG967">
            <v>42496.772602812503</v>
          </cell>
          <cell r="AH967" t="str">
            <v>Enrique Javier Bravo Díaz</v>
          </cell>
          <cell r="AI967" t="str">
            <v>ebravod@dian.gov.co</v>
          </cell>
          <cell r="AJ967">
            <v>20</v>
          </cell>
          <cell r="AK967">
            <v>42520.208333333299</v>
          </cell>
          <cell r="AL967">
            <v>-33</v>
          </cell>
        </row>
        <row r="968">
          <cell r="A968">
            <v>4397</v>
          </cell>
          <cell r="B968" t="str">
            <v>Todos por un Nuevo País</v>
          </cell>
          <cell r="C968" t="str">
            <v>Consistencia macroeconómica</v>
          </cell>
          <cell r="D968" t="str">
            <v>Consistencia macroeconómica</v>
          </cell>
          <cell r="E968" t="str">
            <v>Hacienda</v>
          </cell>
          <cell r="F968" t="str">
            <v>DIAN</v>
          </cell>
          <cell r="G968" t="str">
            <v>Gestión de recursos, activos y pasivos del Presupuesto General de la Nación</v>
          </cell>
          <cell r="H968">
            <v>4397</v>
          </cell>
          <cell r="I968" t="str">
            <v>Tasa de evasión en el impuesto al Valor Agregado - IVA</v>
          </cell>
          <cell r="J968" t="str">
            <v>Resultado</v>
          </cell>
          <cell r="K968" t="str">
            <v>Sectorial</v>
          </cell>
          <cell r="L968" t="str">
            <v>SI</v>
          </cell>
          <cell r="M968" t="str">
            <v>NO</v>
          </cell>
          <cell r="N968" t="str">
            <v>NO</v>
          </cell>
          <cell r="O968" t="str">
            <v>SI</v>
          </cell>
          <cell r="P968" t="str">
            <v>Porcentaje</v>
          </cell>
          <cell r="Q968" t="str">
            <v>Anual</v>
          </cell>
          <cell r="R968" t="str">
            <v>Reducción</v>
          </cell>
          <cell r="S968">
            <v>1750</v>
          </cell>
          <cell r="T968">
            <v>17</v>
          </cell>
          <cell r="U968">
            <v>16.5</v>
          </cell>
          <cell r="V968">
            <v>16</v>
          </cell>
          <cell r="W968">
            <v>15.5</v>
          </cell>
          <cell r="X968">
            <v>15.5</v>
          </cell>
          <cell r="Y968">
            <v>0</v>
          </cell>
          <cell r="Z968">
            <v>0</v>
          </cell>
          <cell r="AA968">
            <v>0</v>
          </cell>
          <cell r="AB968">
            <v>0</v>
          </cell>
          <cell r="AC968">
            <v>0</v>
          </cell>
          <cell r="AD968">
            <v>0</v>
          </cell>
          <cell r="AE968" t="str">
            <v>Avances: Mensualmente se revisan cambios normativos que se traduzcan en actualizaciones al modelo en las "Fuentes de información". Riesgos visibles como importantes: Falta de información disponible para alimentar el modelo en la sección de "Fuentes de inf</v>
          </cell>
          <cell r="AF968">
            <v>42400.208333333299</v>
          </cell>
          <cell r="AG968">
            <v>42503.644492627303</v>
          </cell>
          <cell r="AH968" t="str">
            <v>Pedro Antonio Bejarano Silva</v>
          </cell>
          <cell r="AI968" t="str">
            <v>pbejaranos@dian.gov.co</v>
          </cell>
          <cell r="AJ968">
            <v>210</v>
          </cell>
          <cell r="AK968">
            <v>0</v>
          </cell>
          <cell r="AL968">
            <v>0</v>
          </cell>
        </row>
        <row r="969">
          <cell r="A969">
            <v>4400</v>
          </cell>
          <cell r="B969" t="str">
            <v>Todos por un Nuevo País</v>
          </cell>
          <cell r="C969" t="str">
            <v>Consistencia macroeconómica</v>
          </cell>
          <cell r="D969" t="str">
            <v>Consistencia macroeconómica</v>
          </cell>
          <cell r="E969" t="str">
            <v>Hacienda</v>
          </cell>
          <cell r="F969" t="str">
            <v>DIAN</v>
          </cell>
          <cell r="G969" t="str">
            <v>Fortalecimiento del recaudo y la sostenibilidad fiscal</v>
          </cell>
          <cell r="H969">
            <v>4400</v>
          </cell>
          <cell r="I969" t="str">
            <v>Proporción de subfacturación y contrabando abierto dentro de las importaciones legales</v>
          </cell>
          <cell r="J969" t="str">
            <v>Resultado</v>
          </cell>
          <cell r="K969" t="str">
            <v>Sectorial</v>
          </cell>
          <cell r="L969" t="str">
            <v>SI</v>
          </cell>
          <cell r="M969" t="str">
            <v>NO</v>
          </cell>
          <cell r="N969" t="str">
            <v>NO</v>
          </cell>
          <cell r="O969" t="str">
            <v>SI</v>
          </cell>
          <cell r="P969" t="str">
            <v>Porcentaje</v>
          </cell>
          <cell r="Q969" t="str">
            <v>Anual</v>
          </cell>
          <cell r="R969" t="str">
            <v>Reducción</v>
          </cell>
          <cell r="S969">
            <v>1210</v>
          </cell>
          <cell r="T969">
            <v>11.6</v>
          </cell>
          <cell r="U969">
            <v>11.2</v>
          </cell>
          <cell r="V969">
            <v>10.8</v>
          </cell>
          <cell r="W969">
            <v>10.5</v>
          </cell>
          <cell r="X969">
            <v>10.5</v>
          </cell>
          <cell r="Y969">
            <v>0</v>
          </cell>
          <cell r="Z969">
            <v>0</v>
          </cell>
          <cell r="AA969">
            <v>0</v>
          </cell>
          <cell r="AB969">
            <v>0</v>
          </cell>
          <cell r="AC969">
            <v>0</v>
          </cell>
          <cell r="AD969">
            <v>0</v>
          </cell>
          <cell r="AE969" t="str">
            <v xml:space="preserve">Avances: Se inicia la revisión de las fuentes (bases) espejo para determinar si hay carga de información 2015, pero se observa que las bases aun no tienen datos de este año. La información declarada de la Bodega de Datos de la DIAN se encuentra al mes de </v>
          </cell>
          <cell r="AF969">
            <v>42400.208333333299</v>
          </cell>
          <cell r="AG969">
            <v>42503.645233946801</v>
          </cell>
          <cell r="AH969" t="str">
            <v>Pedro Antonio Bejarano Silva</v>
          </cell>
          <cell r="AI969" t="str">
            <v>pbejaranos@dian.gov.co</v>
          </cell>
          <cell r="AJ969">
            <v>270</v>
          </cell>
          <cell r="AK969">
            <v>0</v>
          </cell>
          <cell r="AL969">
            <v>0</v>
          </cell>
        </row>
        <row r="970">
          <cell r="A970">
            <v>4401</v>
          </cell>
          <cell r="B970" t="str">
            <v>Todos por un Nuevo País</v>
          </cell>
          <cell r="C970" t="str">
            <v>Consistencia macroeconómica</v>
          </cell>
          <cell r="D970" t="str">
            <v>Consistencia macroeconómica</v>
          </cell>
          <cell r="E970" t="str">
            <v>Hacienda</v>
          </cell>
          <cell r="F970" t="str">
            <v>DIAN</v>
          </cell>
          <cell r="G970" t="str">
            <v>Fortalecimiento del recaudo y la sostenibilidad fiscal</v>
          </cell>
          <cell r="H970">
            <v>4401</v>
          </cell>
          <cell r="I970" t="str">
            <v>Tiempo de desaduanamiento en importaciones (horas)</v>
          </cell>
          <cell r="J970" t="str">
            <v>Resultado</v>
          </cell>
          <cell r="K970" t="str">
            <v>Sectorial</v>
          </cell>
          <cell r="L970" t="str">
            <v>SI</v>
          </cell>
          <cell r="M970" t="str">
            <v>NO</v>
          </cell>
          <cell r="N970" t="str">
            <v>NO</v>
          </cell>
          <cell r="O970" t="str">
            <v>SI</v>
          </cell>
          <cell r="P970" t="str">
            <v>Pendiente</v>
          </cell>
          <cell r="Q970" t="str">
            <v>Semestral</v>
          </cell>
          <cell r="R970" t="str">
            <v>Reducción</v>
          </cell>
          <cell r="S970">
            <v>23.37</v>
          </cell>
          <cell r="T970">
            <v>21</v>
          </cell>
          <cell r="U970">
            <v>20</v>
          </cell>
          <cell r="V970">
            <v>19</v>
          </cell>
          <cell r="W970">
            <v>18</v>
          </cell>
          <cell r="X970">
            <v>18</v>
          </cell>
          <cell r="Y970">
            <v>0</v>
          </cell>
          <cell r="Z970">
            <v>0</v>
          </cell>
          <cell r="AA970">
            <v>0</v>
          </cell>
          <cell r="AB970">
            <v>0</v>
          </cell>
          <cell r="AC970">
            <v>0</v>
          </cell>
          <cell r="AD970">
            <v>0</v>
          </cell>
          <cell r="AE970" t="str">
            <v>Por tratarse de un indicador con periodicidad semestral, la primera medición para el año 2016 se realizará en el mes de julio. Con corte a 31 de diciembre de 2015, el Tiempo de desaduanamiento en importaciones se calculó en 23 horas y 51 minutos.</v>
          </cell>
          <cell r="AF970">
            <v>42490.208333333299</v>
          </cell>
          <cell r="AG970">
            <v>42496.771349340299</v>
          </cell>
          <cell r="AH970" t="str">
            <v>Claudia María Gaviria Vásquez</v>
          </cell>
          <cell r="AI970" t="str">
            <v>cgaviriav@dian.gov.co</v>
          </cell>
          <cell r="AJ970">
            <v>20</v>
          </cell>
          <cell r="AK970">
            <v>0</v>
          </cell>
          <cell r="AL970">
            <v>0</v>
          </cell>
        </row>
        <row r="971">
          <cell r="A971">
            <v>5271</v>
          </cell>
          <cell r="B971" t="str">
            <v>Todos por un Nuevo País</v>
          </cell>
          <cell r="C971" t="str">
            <v>Consistencia macroeconómica</v>
          </cell>
          <cell r="D971" t="str">
            <v>Consistencia macroeconómica</v>
          </cell>
          <cell r="E971" t="str">
            <v>Hacienda</v>
          </cell>
          <cell r="F971" t="str">
            <v>Fondo de Adaptación</v>
          </cell>
          <cell r="G971" t="str">
            <v>Gestión de recursos, activos y pasivos del Presupuesto General de la Nación</v>
          </cell>
          <cell r="H971">
            <v>5271</v>
          </cell>
          <cell r="I971" t="str">
            <v>Porcentaje de avance de ejecución del plan de estructuración de la intervención para reducir el riesgo de inundación en la región de la Mojana.</v>
          </cell>
          <cell r="J971" t="str">
            <v>Producto</v>
          </cell>
          <cell r="K971" t="str">
            <v>Sectorial</v>
          </cell>
          <cell r="L971" t="str">
            <v>NO</v>
          </cell>
          <cell r="M971" t="str">
            <v>NO</v>
          </cell>
          <cell r="N971" t="str">
            <v>NO</v>
          </cell>
          <cell r="O971" t="str">
            <v>SI</v>
          </cell>
          <cell r="P971" t="str">
            <v>Porcentaje</v>
          </cell>
          <cell r="Q971" t="str">
            <v>Mensual</v>
          </cell>
          <cell r="R971" t="str">
            <v>Acumulado</v>
          </cell>
          <cell r="S971">
            <v>30</v>
          </cell>
          <cell r="T971">
            <v>32</v>
          </cell>
          <cell r="U971">
            <v>7.5</v>
          </cell>
          <cell r="V971">
            <v>9</v>
          </cell>
          <cell r="W971">
            <v>1.5</v>
          </cell>
          <cell r="X971">
            <v>50</v>
          </cell>
          <cell r="Y971">
            <v>3.9</v>
          </cell>
          <cell r="Z971">
            <v>52</v>
          </cell>
          <cell r="AA971">
            <v>29.81</v>
          </cell>
          <cell r="AB971">
            <v>59.62</v>
          </cell>
          <cell r="AC971">
            <v>42490.208333333299</v>
          </cell>
          <cell r="AD971">
            <v>42501.797000115701</v>
          </cell>
          <cell r="AE971" t="str">
            <v xml:space="preserve">EL 21 de abril de 2016, se presentó ante el Consejo Directivo del Fondo Adaptación el Plan de Acción para la prevención del riesgo de inundación y adaptación al cambio climático en La Mojana, el cual contiene las acciones estructurales y no estructurales </v>
          </cell>
          <cell r="AF971">
            <v>42490.208333333299</v>
          </cell>
          <cell r="AG971">
            <v>42501.796999999999</v>
          </cell>
          <cell r="AH971" t="str">
            <v>Aníbal José Pérez García</v>
          </cell>
          <cell r="AI971" t="str">
            <v>anibalperez@fondoadaptacion.gov.co</v>
          </cell>
          <cell r="AJ971">
            <v>0</v>
          </cell>
          <cell r="AK971">
            <v>42520.208333333299</v>
          </cell>
          <cell r="AL971">
            <v>-13</v>
          </cell>
        </row>
        <row r="972">
          <cell r="A972">
            <v>5265</v>
          </cell>
          <cell r="B972" t="str">
            <v>Todos por un Nuevo País</v>
          </cell>
          <cell r="C972" t="str">
            <v>Consistencia macroeconómica</v>
          </cell>
          <cell r="D972" t="str">
            <v>Consistencia macroeconómica</v>
          </cell>
          <cell r="E972" t="str">
            <v>Hacienda</v>
          </cell>
          <cell r="F972" t="str">
            <v>Fondo de Adaptación</v>
          </cell>
          <cell r="G972" t="str">
            <v>Gestión de recursos, activos y pasivos del Presupuesto General de la Nación</v>
          </cell>
          <cell r="H972">
            <v>5265</v>
          </cell>
          <cell r="I972" t="str">
            <v>Soluciones de vivienda entregadas a las familias damnificadas por la ola invernal 2010-2011.</v>
          </cell>
          <cell r="J972" t="str">
            <v>Producto</v>
          </cell>
          <cell r="K972" t="str">
            <v>Sectorial</v>
          </cell>
          <cell r="L972" t="str">
            <v>NO</v>
          </cell>
          <cell r="M972" t="str">
            <v>NO</v>
          </cell>
          <cell r="N972" t="str">
            <v>NO</v>
          </cell>
          <cell r="O972" t="str">
            <v>SI</v>
          </cell>
          <cell r="P972" t="str">
            <v>Viviendas</v>
          </cell>
          <cell r="Q972" t="str">
            <v>Mensual</v>
          </cell>
          <cell r="R972" t="str">
            <v>Acumulado</v>
          </cell>
          <cell r="S972">
            <v>7605</v>
          </cell>
          <cell r="T972">
            <v>9841</v>
          </cell>
          <cell r="U972">
            <v>18311</v>
          </cell>
          <cell r="V972">
            <v>19850</v>
          </cell>
          <cell r="W972">
            <v>11507</v>
          </cell>
          <cell r="X972">
            <v>59509</v>
          </cell>
          <cell r="Y972">
            <v>2460</v>
          </cell>
          <cell r="Z972">
            <v>13.435</v>
          </cell>
          <cell r="AA972">
            <v>6465</v>
          </cell>
          <cell r="AB972">
            <v>10.864000000000001</v>
          </cell>
          <cell r="AC972">
            <v>42490.208333333299</v>
          </cell>
          <cell r="AD972">
            <v>42501.798137071797</v>
          </cell>
          <cell r="AE972" t="str">
            <v>Para el mes de abril del año 2016, se entregaron en total 600 viviendas, llegando a 908 en el periodo enero - abril de 2016 en el programa nacional de vivienda. igualmente el reporte entregado por el programa Jarillon de Cali, se han entregado 1.860 soluc</v>
          </cell>
          <cell r="AF972">
            <v>42490.208333333299</v>
          </cell>
          <cell r="AG972">
            <v>42501.798136921301</v>
          </cell>
          <cell r="AH972" t="str">
            <v>Jorge Alexander Vargas Meza</v>
          </cell>
          <cell r="AI972" t="str">
            <v>alexandervargas@fondoadaptacion.gov.co</v>
          </cell>
          <cell r="AJ972">
            <v>0</v>
          </cell>
          <cell r="AK972">
            <v>42520.208333333299</v>
          </cell>
          <cell r="AL972">
            <v>-13</v>
          </cell>
        </row>
        <row r="973">
          <cell r="A973">
            <v>5266</v>
          </cell>
          <cell r="B973" t="str">
            <v>Todos por un Nuevo País</v>
          </cell>
          <cell r="C973" t="str">
            <v>Consistencia macroeconómica</v>
          </cell>
          <cell r="D973" t="str">
            <v>Consistencia macroeconómica</v>
          </cell>
          <cell r="E973" t="str">
            <v>Hacienda</v>
          </cell>
          <cell r="F973" t="str">
            <v>Fondo de Adaptación</v>
          </cell>
          <cell r="G973" t="str">
            <v>Gestión de recursos, activos y pasivos del Presupuesto General de la Nación</v>
          </cell>
          <cell r="H973">
            <v>5266</v>
          </cell>
          <cell r="I973" t="str">
            <v>Sitios críticos de transporte, en las zonas del país afectadas por el fenómeno de “La Niña” 2010-2011, reconstruidos.</v>
          </cell>
          <cell r="J973" t="str">
            <v>Producto</v>
          </cell>
          <cell r="K973" t="str">
            <v>Sectorial</v>
          </cell>
          <cell r="L973" t="str">
            <v>NO</v>
          </cell>
          <cell r="M973" t="str">
            <v>NO</v>
          </cell>
          <cell r="N973" t="str">
            <v>NO</v>
          </cell>
          <cell r="O973" t="str">
            <v>SI</v>
          </cell>
          <cell r="P973" t="str">
            <v>Sitios</v>
          </cell>
          <cell r="Q973" t="str">
            <v>Mensual</v>
          </cell>
          <cell r="R973" t="str">
            <v>Acumulado</v>
          </cell>
          <cell r="S973">
            <v>98</v>
          </cell>
          <cell r="T973">
            <v>159</v>
          </cell>
          <cell r="U973">
            <v>127</v>
          </cell>
          <cell r="V973">
            <v>8</v>
          </cell>
          <cell r="W973">
            <v>8</v>
          </cell>
          <cell r="X973">
            <v>302</v>
          </cell>
          <cell r="Y973">
            <v>38</v>
          </cell>
          <cell r="Z973">
            <v>29.920999999999999</v>
          </cell>
          <cell r="AA973">
            <v>217</v>
          </cell>
          <cell r="AB973">
            <v>71.853999999999999</v>
          </cell>
          <cell r="AC973">
            <v>42460.208333333299</v>
          </cell>
          <cell r="AD973">
            <v>42500.669454131901</v>
          </cell>
          <cell r="AE973" t="str">
            <v>Se avanzó en la ejecución de los contratos que se vienen desarrollando desde el 2015, lo que permitió finalizar 26 obras de sitios críticos adicionales, donde se resaltan la atención de (20) sitios críticos en la carretera Pipiral-Villavicencio (Meta), (4</v>
          </cell>
          <cell r="AF973">
            <v>42460.208333333299</v>
          </cell>
          <cell r="AG973">
            <v>42500.669453935203</v>
          </cell>
          <cell r="AH973" t="str">
            <v>Orlando Santiago</v>
          </cell>
          <cell r="AI973" t="str">
            <v>orlandosantiago@fondoadaptacion.gov.co</v>
          </cell>
          <cell r="AJ973">
            <v>0</v>
          </cell>
          <cell r="AK973">
            <v>42490.208333333299</v>
          </cell>
          <cell r="AL973">
            <v>17</v>
          </cell>
        </row>
        <row r="974">
          <cell r="A974">
            <v>5267</v>
          </cell>
          <cell r="B974" t="str">
            <v>Todos por un Nuevo País</v>
          </cell>
          <cell r="C974" t="str">
            <v>Consistencia macroeconómica</v>
          </cell>
          <cell r="D974" t="str">
            <v>Consistencia macroeconómica</v>
          </cell>
          <cell r="E974" t="str">
            <v>Hacienda</v>
          </cell>
          <cell r="F974" t="str">
            <v>Fondo de Adaptación</v>
          </cell>
          <cell r="G974" t="str">
            <v>Gestión de recursos, activos y pasivos del Presupuesto General de la Nación</v>
          </cell>
          <cell r="H974">
            <v>5267</v>
          </cell>
          <cell r="I974" t="str">
            <v>Sedes educativas afectadas por el fenómeno de "La Niña" 2010-2011 reconstruidas o reubicadas.</v>
          </cell>
          <cell r="J974" t="str">
            <v>Producto</v>
          </cell>
          <cell r="K974" t="str">
            <v>Sectorial</v>
          </cell>
          <cell r="L974" t="str">
            <v>NO</v>
          </cell>
          <cell r="M974" t="str">
            <v>NO</v>
          </cell>
          <cell r="N974" t="str">
            <v>NO</v>
          </cell>
          <cell r="O974" t="str">
            <v>SI</v>
          </cell>
          <cell r="P974" t="str">
            <v>Sedes</v>
          </cell>
          <cell r="Q974" t="str">
            <v>Mensual</v>
          </cell>
          <cell r="R974" t="str">
            <v>Acumulado</v>
          </cell>
          <cell r="S974">
            <v>4</v>
          </cell>
          <cell r="T974">
            <v>111</v>
          </cell>
          <cell r="U974">
            <v>198</v>
          </cell>
          <cell r="V974">
            <v>10</v>
          </cell>
          <cell r="W974">
            <v>0</v>
          </cell>
          <cell r="X974">
            <v>319</v>
          </cell>
          <cell r="Y974">
            <v>18</v>
          </cell>
          <cell r="Z974">
            <v>9.0909999999999993</v>
          </cell>
          <cell r="AA974">
            <v>60</v>
          </cell>
          <cell r="AB974">
            <v>18.809000000000001</v>
          </cell>
          <cell r="AC974">
            <v>42490.208333333299</v>
          </cell>
          <cell r="AD974">
            <v>42496.7793775463</v>
          </cell>
          <cell r="AE974" t="str">
            <v>Dentro de los proyectos desarrollados en el Sector Educación, actualmente se encuentran 61 proyectos cargados en etapa de construcción para los departamentos de Antioquia (10), Atlántico (2), Bolívar (8), Cauca (2), Córdoba (4), Cundinamarca (12), La Guaj</v>
          </cell>
          <cell r="AF974">
            <v>42490.208333333299</v>
          </cell>
          <cell r="AG974">
            <v>42496.779377395796</v>
          </cell>
          <cell r="AH974" t="str">
            <v>Frank Paipilla</v>
          </cell>
          <cell r="AI974" t="str">
            <v>frankpaipilla@fondoadaptacion.gov.co</v>
          </cell>
          <cell r="AJ974">
            <v>0</v>
          </cell>
          <cell r="AK974">
            <v>42520.208333333299</v>
          </cell>
          <cell r="AL974">
            <v>-13</v>
          </cell>
        </row>
        <row r="975">
          <cell r="A975">
            <v>5268</v>
          </cell>
          <cell r="B975" t="str">
            <v>Todos por un Nuevo País</v>
          </cell>
          <cell r="C975" t="str">
            <v>Consistencia macroeconómica</v>
          </cell>
          <cell r="D975" t="str">
            <v>Consistencia macroeconómica</v>
          </cell>
          <cell r="E975" t="str">
            <v>Hacienda</v>
          </cell>
          <cell r="F975" t="str">
            <v>Fondo de Adaptación</v>
          </cell>
          <cell r="G975" t="str">
            <v>Gestión de recursos, activos y pasivos del Presupuesto General de la Nación</v>
          </cell>
          <cell r="H975">
            <v>5268</v>
          </cell>
          <cell r="I975" t="str">
            <v>Porcentaje de avance de ejecución del plan de reasentamiento de Gramalote.</v>
          </cell>
          <cell r="J975" t="str">
            <v>Producto</v>
          </cell>
          <cell r="K975" t="str">
            <v>Sectorial</v>
          </cell>
          <cell r="L975" t="str">
            <v>NO</v>
          </cell>
          <cell r="M975" t="str">
            <v>NO</v>
          </cell>
          <cell r="N975" t="str">
            <v>NO</v>
          </cell>
          <cell r="O975" t="str">
            <v>SI</v>
          </cell>
          <cell r="P975" t="str">
            <v>Porcentaje</v>
          </cell>
          <cell r="Q975" t="str">
            <v>Mensual</v>
          </cell>
          <cell r="R975" t="str">
            <v>Acumulado</v>
          </cell>
          <cell r="S975">
            <v>26.1</v>
          </cell>
          <cell r="T975">
            <v>15</v>
          </cell>
          <cell r="U975">
            <v>28.9</v>
          </cell>
          <cell r="V975">
            <v>20</v>
          </cell>
          <cell r="W975">
            <v>10</v>
          </cell>
          <cell r="X975">
            <v>73.900000000000006</v>
          </cell>
          <cell r="Y975">
            <v>0</v>
          </cell>
          <cell r="Z975">
            <v>0</v>
          </cell>
          <cell r="AA975">
            <v>0</v>
          </cell>
          <cell r="AB975">
            <v>0</v>
          </cell>
          <cell r="AC975">
            <v>0</v>
          </cell>
          <cell r="AD975">
            <v>0</v>
          </cell>
          <cell r="AE975" t="str">
            <v>ara beneficiar a la población gramalotera, se ha avanzado en las obras que permiten ver la ejecución en el plan de reasentamiento: Después de adelantar gestiones con el contratista de urbanismo, se logó cuantificar los avances físicos que afectaban el rep</v>
          </cell>
          <cell r="AF975">
            <v>42490.208333333299</v>
          </cell>
          <cell r="AG975">
            <v>42501.797188807897</v>
          </cell>
          <cell r="AH975" t="str">
            <v>Roberto Zapata</v>
          </cell>
          <cell r="AI975" t="str">
            <v>coordinadorgramalote@fondoadaptacion.gov.co</v>
          </cell>
          <cell r="AJ975">
            <v>0</v>
          </cell>
          <cell r="AK975">
            <v>0</v>
          </cell>
          <cell r="AL975">
            <v>0</v>
          </cell>
        </row>
        <row r="976">
          <cell r="A976">
            <v>5269</v>
          </cell>
          <cell r="B976" t="str">
            <v>Todos por un Nuevo País</v>
          </cell>
          <cell r="C976" t="str">
            <v>Consistencia macroeconómica</v>
          </cell>
          <cell r="D976" t="str">
            <v>Consistencia macroeconómica</v>
          </cell>
          <cell r="E976" t="str">
            <v>Hacienda</v>
          </cell>
          <cell r="F976" t="str">
            <v>Fondo de Adaptación</v>
          </cell>
          <cell r="G976" t="str">
            <v>Gestión de recursos, activos y pasivos del Presupuesto General de la Nación</v>
          </cell>
          <cell r="H976">
            <v>5269</v>
          </cell>
          <cell r="I976" t="str">
            <v>Porcentaje de avance de ejecución del macroproyecto de reducción del riesgo de inundación en el El Jarillón del Río Cali (Distrito de Aguablanca).</v>
          </cell>
          <cell r="J976" t="str">
            <v>Producto</v>
          </cell>
          <cell r="K976" t="str">
            <v>Sectorial</v>
          </cell>
          <cell r="L976" t="str">
            <v>NO</v>
          </cell>
          <cell r="M976" t="str">
            <v>NO</v>
          </cell>
          <cell r="N976" t="str">
            <v>NO</v>
          </cell>
          <cell r="O976" t="str">
            <v>SI</v>
          </cell>
          <cell r="P976" t="str">
            <v>Porcentaje</v>
          </cell>
          <cell r="Q976" t="str">
            <v>Mensual</v>
          </cell>
          <cell r="R976" t="str">
            <v>Acumulado</v>
          </cell>
          <cell r="S976">
            <v>6.3</v>
          </cell>
          <cell r="T976">
            <v>17</v>
          </cell>
          <cell r="U976">
            <v>20</v>
          </cell>
          <cell r="V976">
            <v>31</v>
          </cell>
          <cell r="W976">
            <v>18</v>
          </cell>
          <cell r="X976">
            <v>93.7</v>
          </cell>
          <cell r="Y976">
            <v>0.43</v>
          </cell>
          <cell r="Z976">
            <v>2.15</v>
          </cell>
          <cell r="AA976">
            <v>8.83</v>
          </cell>
          <cell r="AB976">
            <v>9.4239999999999995</v>
          </cell>
          <cell r="AC976">
            <v>42490.208333333299</v>
          </cell>
          <cell r="AD976">
            <v>42496.774369178202</v>
          </cell>
          <cell r="AE976" t="str">
            <v>De acuerdo con las actividades adelantadas en desarrollo de las líneas del intervención, durante el mes de abril de 2016 el proyecto Jarillón de Cali avanzó el 0,03%, para un acumulado de 0,43% durante el 2016 y 15,13% global.</v>
          </cell>
          <cell r="AF976">
            <v>42490.208333333299</v>
          </cell>
          <cell r="AG976">
            <v>42496.774369016202</v>
          </cell>
          <cell r="AH976" t="str">
            <v>Alfredo Martinez Delgadillo</v>
          </cell>
          <cell r="AI976" t="str">
            <v>alfredomartinez@fondoadaptacion.gov.co</v>
          </cell>
          <cell r="AJ976">
            <v>0</v>
          </cell>
          <cell r="AK976">
            <v>42520.208333333299</v>
          </cell>
          <cell r="AL976">
            <v>-13</v>
          </cell>
        </row>
        <row r="977">
          <cell r="A977">
            <v>5270</v>
          </cell>
          <cell r="B977" t="str">
            <v>Todos por un Nuevo País</v>
          </cell>
          <cell r="C977" t="str">
            <v>Consistencia macroeconómica</v>
          </cell>
          <cell r="D977" t="str">
            <v>Consistencia macroeconómica</v>
          </cell>
          <cell r="E977" t="str">
            <v>Hacienda</v>
          </cell>
          <cell r="F977" t="str">
            <v>Fondo de Adaptación</v>
          </cell>
          <cell r="G977" t="str">
            <v>Gestión de recursos, activos y pasivos del Presupuesto General de la Nación</v>
          </cell>
          <cell r="H977">
            <v>5270</v>
          </cell>
          <cell r="I977" t="str">
            <v>Porcentaje de avance de ejecución del macroproyecto de restauración de los ecosistemas degradados en el área de influencia del Canal del Dique.</v>
          </cell>
          <cell r="J977" t="str">
            <v>Producto</v>
          </cell>
          <cell r="K977" t="str">
            <v>Sectorial</v>
          </cell>
          <cell r="L977" t="str">
            <v>NO</v>
          </cell>
          <cell r="M977" t="str">
            <v>NO</v>
          </cell>
          <cell r="N977" t="str">
            <v>NO</v>
          </cell>
          <cell r="O977" t="str">
            <v>SI</v>
          </cell>
          <cell r="P977" t="str">
            <v>Porcentaje</v>
          </cell>
          <cell r="Q977" t="str">
            <v>Mensual</v>
          </cell>
          <cell r="R977" t="str">
            <v>Acumulado</v>
          </cell>
          <cell r="S977">
            <v>6.5</v>
          </cell>
          <cell r="T977">
            <v>5.8</v>
          </cell>
          <cell r="U977">
            <v>7.7</v>
          </cell>
          <cell r="V977">
            <v>60</v>
          </cell>
          <cell r="W977">
            <v>0</v>
          </cell>
          <cell r="X977">
            <v>73.5</v>
          </cell>
          <cell r="Y977">
            <v>0.4</v>
          </cell>
          <cell r="Z977">
            <v>5.1950000000000003</v>
          </cell>
          <cell r="AA977">
            <v>5.6</v>
          </cell>
          <cell r="AB977">
            <v>7.6189999999999998</v>
          </cell>
          <cell r="AC977">
            <v>42490.208333333299</v>
          </cell>
          <cell r="AD977">
            <v>42501.796814432899</v>
          </cell>
          <cell r="AE977" t="str">
            <v>PLAN DE RESTAURACIÓN (Macroproyecto) Dentro de los avances en el Plan de Manejo Hidrosedimentológgico, el consultor profundiza en los análisis de los impactos económicos de la alternativa seleccionada, así como en los aspectos de diseño preliminar y de de</v>
          </cell>
          <cell r="AF977">
            <v>42490.208333333299</v>
          </cell>
          <cell r="AG977">
            <v>42501.796814270798</v>
          </cell>
          <cell r="AH977" t="str">
            <v>Gustavo Andrés Martínez Tello</v>
          </cell>
          <cell r="AI977" t="str">
            <v>gustavomartinez@fondoadaptacion.gov.co</v>
          </cell>
          <cell r="AJ977">
            <v>0</v>
          </cell>
          <cell r="AK977">
            <v>42520.208333333299</v>
          </cell>
          <cell r="AL977">
            <v>-13</v>
          </cell>
        </row>
        <row r="978">
          <cell r="A978">
            <v>5264</v>
          </cell>
          <cell r="B978" t="str">
            <v>Todos por un Nuevo País</v>
          </cell>
          <cell r="C978" t="str">
            <v>Consistencia macroeconómica</v>
          </cell>
          <cell r="D978" t="str">
            <v>Consistencia macroeconómica</v>
          </cell>
          <cell r="E978" t="str">
            <v>Hacienda</v>
          </cell>
          <cell r="F978" t="str">
            <v>Fondo de Adaptación</v>
          </cell>
          <cell r="G978" t="str">
            <v>Gestión de recursos, activos y pasivos del Presupuesto General de la Nación</v>
          </cell>
          <cell r="H978">
            <v>5264</v>
          </cell>
          <cell r="I978" t="str">
            <v>Soluciones de vivienda contratadas para las familias damnificadas por la ola invernal 2010-2011.</v>
          </cell>
          <cell r="J978" t="str">
            <v>Producto</v>
          </cell>
          <cell r="K978" t="str">
            <v>Sectorial</v>
          </cell>
          <cell r="L978" t="str">
            <v>NO</v>
          </cell>
          <cell r="M978" t="str">
            <v>NO</v>
          </cell>
          <cell r="N978" t="str">
            <v>NO</v>
          </cell>
          <cell r="O978" t="str">
            <v>SI</v>
          </cell>
          <cell r="P978" t="str">
            <v>Viviendas</v>
          </cell>
          <cell r="Q978" t="str">
            <v>Mensual</v>
          </cell>
          <cell r="R978" t="str">
            <v>Acumulado</v>
          </cell>
          <cell r="S978">
            <v>14105</v>
          </cell>
          <cell r="T978">
            <v>22755</v>
          </cell>
          <cell r="U978">
            <v>20879</v>
          </cell>
          <cell r="V978">
            <v>9375</v>
          </cell>
          <cell r="W978">
            <v>0</v>
          </cell>
          <cell r="X978">
            <v>53009</v>
          </cell>
          <cell r="Y978">
            <v>3111</v>
          </cell>
          <cell r="Z978">
            <v>14.9</v>
          </cell>
          <cell r="AA978">
            <v>23551</v>
          </cell>
          <cell r="AB978">
            <v>44.427999999999997</v>
          </cell>
          <cell r="AC978">
            <v>42490.208333333299</v>
          </cell>
          <cell r="AD978">
            <v>42501.797689351901</v>
          </cell>
          <cell r="AE978" t="str">
            <v xml:space="preserve">En el mes de abril de 2016 se contrataron 434 soluciones de vivienda del programa nacional de vivienda, llegando a un total acumulado en el año de 1.092 viviendas contratadas en lo que va corrido del año. adicional a este resultado, se consolida el nuero </v>
          </cell>
          <cell r="AF978">
            <v>42490.208333333299</v>
          </cell>
          <cell r="AG978">
            <v>42501.797689236097</v>
          </cell>
          <cell r="AH978" t="str">
            <v>Jorge Alexander Vargas Meza</v>
          </cell>
          <cell r="AI978" t="str">
            <v>alexandervargas@fondoadaptacion.gov.co</v>
          </cell>
          <cell r="AJ978">
            <v>0</v>
          </cell>
          <cell r="AK978">
            <v>42520.208333333299</v>
          </cell>
          <cell r="AL978">
            <v>-13</v>
          </cell>
        </row>
        <row r="979">
          <cell r="A979">
            <v>5259</v>
          </cell>
          <cell r="B979" t="str">
            <v>Todos por un Nuevo País</v>
          </cell>
          <cell r="C979" t="str">
            <v>Consistencia macroeconómica</v>
          </cell>
          <cell r="D979" t="str">
            <v>Consistencia macroeconómica</v>
          </cell>
          <cell r="E979" t="str">
            <v>Hacienda</v>
          </cell>
          <cell r="F979" t="str">
            <v>MINHACIENDA</v>
          </cell>
          <cell r="G979" t="str">
            <v>Gestión de recursos, activos y pasivos del Presupuesto General de la Nación</v>
          </cell>
          <cell r="H979">
            <v>5259</v>
          </cell>
          <cell r="I979" t="str">
            <v>Calificación crediticia deuda soberana</v>
          </cell>
          <cell r="J979" t="str">
            <v>Resultado</v>
          </cell>
          <cell r="K979" t="str">
            <v>Sectorial</v>
          </cell>
          <cell r="L979" t="str">
            <v>NO</v>
          </cell>
          <cell r="M979" t="str">
            <v>NO</v>
          </cell>
          <cell r="N979" t="str">
            <v>NO</v>
          </cell>
          <cell r="O979" t="str">
            <v>SI</v>
          </cell>
          <cell r="P979" t="str">
            <v>Porcentaje</v>
          </cell>
          <cell r="Q979" t="str">
            <v>Anual</v>
          </cell>
          <cell r="R979" t="str">
            <v>Acumulado</v>
          </cell>
          <cell r="S979">
            <v>0</v>
          </cell>
          <cell r="T979">
            <v>0</v>
          </cell>
          <cell r="U979">
            <v>0</v>
          </cell>
          <cell r="V979">
            <v>0</v>
          </cell>
          <cell r="W979">
            <v>100</v>
          </cell>
          <cell r="X979">
            <v>100</v>
          </cell>
          <cell r="Y979">
            <v>0</v>
          </cell>
          <cell r="Z979">
            <v>0</v>
          </cell>
          <cell r="AA979">
            <v>0</v>
          </cell>
          <cell r="AB979">
            <v>0</v>
          </cell>
          <cell r="AC979">
            <v>0</v>
          </cell>
          <cell r="AD979">
            <v>0</v>
          </cell>
          <cell r="AE979">
            <v>0</v>
          </cell>
          <cell r="AF979">
            <v>0</v>
          </cell>
          <cell r="AG979">
            <v>0</v>
          </cell>
          <cell r="AH979" t="str">
            <v>Cristhian Prado Castillo</v>
          </cell>
          <cell r="AI979" t="str">
            <v>crprado@minhacienda.gov.co</v>
          </cell>
          <cell r="AJ979">
            <v>80</v>
          </cell>
          <cell r="AK979">
            <v>0</v>
          </cell>
          <cell r="AL979">
            <v>0</v>
          </cell>
        </row>
        <row r="980">
          <cell r="A980">
            <v>4392</v>
          </cell>
          <cell r="B980" t="str">
            <v>Todos por un Nuevo País</v>
          </cell>
          <cell r="C980" t="str">
            <v>Consistencia macroeconómica</v>
          </cell>
          <cell r="D980" t="str">
            <v>Consistencia macroeconómica</v>
          </cell>
          <cell r="E980" t="str">
            <v>Hacienda</v>
          </cell>
          <cell r="F980" t="str">
            <v>MINHACIENDA</v>
          </cell>
          <cell r="G980" t="str">
            <v>Gestión de recursos, activos y pasivos del Presupuesto General de la Nación</v>
          </cell>
          <cell r="H980">
            <v>4392</v>
          </cell>
          <cell r="I980" t="str">
            <v>Crecimiento real del Producto Interno Bruto</v>
          </cell>
          <cell r="J980" t="str">
            <v>Resultado</v>
          </cell>
          <cell r="K980" t="str">
            <v>Sectorial</v>
          </cell>
          <cell r="L980" t="str">
            <v>SI</v>
          </cell>
          <cell r="M980" t="str">
            <v>NO</v>
          </cell>
          <cell r="N980" t="str">
            <v>NO</v>
          </cell>
          <cell r="O980" t="str">
            <v>SI</v>
          </cell>
          <cell r="P980" t="str">
            <v>Porcentaje</v>
          </cell>
          <cell r="Q980" t="str">
            <v>Trimestral</v>
          </cell>
          <cell r="R980" t="str">
            <v>Stock</v>
          </cell>
          <cell r="S980">
            <v>4.2</v>
          </cell>
          <cell r="T980">
            <v>3.6</v>
          </cell>
          <cell r="U980">
            <v>3.8</v>
          </cell>
          <cell r="V980">
            <v>4.2</v>
          </cell>
          <cell r="W980">
            <v>4.3</v>
          </cell>
          <cell r="X980">
            <v>4.3</v>
          </cell>
          <cell r="Y980">
            <v>0</v>
          </cell>
          <cell r="Z980">
            <v>0</v>
          </cell>
          <cell r="AA980">
            <v>0</v>
          </cell>
          <cell r="AB980">
            <v>0</v>
          </cell>
          <cell r="AC980">
            <v>0</v>
          </cell>
          <cell r="AD980">
            <v>0</v>
          </cell>
          <cell r="AE980" t="str">
            <v>Para el presente periodo no se publican datos ya que la información es trimestral y se genera con tres meses de rezago.</v>
          </cell>
          <cell r="AF980">
            <v>42490.208333333299</v>
          </cell>
          <cell r="AG980">
            <v>42503.644005243099</v>
          </cell>
          <cell r="AH980" t="str">
            <v>María Lucía Flórez Jiménez</v>
          </cell>
          <cell r="AI980" t="str">
            <v>mflorez@minhacienda.gov.co</v>
          </cell>
          <cell r="AJ980">
            <v>80</v>
          </cell>
          <cell r="AK980">
            <v>0</v>
          </cell>
          <cell r="AL980">
            <v>0</v>
          </cell>
        </row>
        <row r="981">
          <cell r="A981">
            <v>4393</v>
          </cell>
          <cell r="B981" t="str">
            <v>Todos por un Nuevo País</v>
          </cell>
          <cell r="C981" t="str">
            <v>Consistencia macroeconómica</v>
          </cell>
          <cell r="D981" t="str">
            <v>Consistencia macroeconómica</v>
          </cell>
          <cell r="E981" t="str">
            <v>Hacienda</v>
          </cell>
          <cell r="F981" t="str">
            <v>MINHACIENDA</v>
          </cell>
          <cell r="G981" t="str">
            <v>Gestión de recursos, activos y pasivos del Presupuesto General de la Nación</v>
          </cell>
          <cell r="H981">
            <v>4393</v>
          </cell>
          <cell r="I981" t="str">
            <v>Balance fiscal estructural del Gobierno Nacional Central (% del PIB)</v>
          </cell>
          <cell r="J981" t="str">
            <v>Resultado</v>
          </cell>
          <cell r="K981" t="str">
            <v>Sectorial</v>
          </cell>
          <cell r="L981" t="str">
            <v>SI</v>
          </cell>
          <cell r="M981" t="str">
            <v>NO</v>
          </cell>
          <cell r="N981" t="str">
            <v>NO</v>
          </cell>
          <cell r="O981" t="str">
            <v>SI</v>
          </cell>
          <cell r="P981" t="str">
            <v>Porcentaje</v>
          </cell>
          <cell r="Q981" t="str">
            <v>Trimestral</v>
          </cell>
          <cell r="R981" t="str">
            <v>Stock</v>
          </cell>
          <cell r="S981">
            <v>-2.2999999999999998</v>
          </cell>
          <cell r="T981">
            <v>-2.2000000000000002</v>
          </cell>
          <cell r="U981">
            <v>-2.1</v>
          </cell>
          <cell r="V981">
            <v>-2</v>
          </cell>
          <cell r="W981">
            <v>-1.9</v>
          </cell>
          <cell r="X981">
            <v>-1.9</v>
          </cell>
          <cell r="Y981">
            <v>0</v>
          </cell>
          <cell r="Z981">
            <v>0</v>
          </cell>
          <cell r="AA981">
            <v>0</v>
          </cell>
          <cell r="AB981">
            <v>0</v>
          </cell>
          <cell r="AC981">
            <v>0</v>
          </cell>
          <cell r="AD981">
            <v>0</v>
          </cell>
          <cell r="AE981" t="str">
            <v>El indicador tiene un rezago de 120 días.</v>
          </cell>
          <cell r="AF981">
            <v>42460.208333333299</v>
          </cell>
          <cell r="AG981">
            <v>42496.426759872702</v>
          </cell>
          <cell r="AH981" t="str">
            <v>Emilio Wills Valderrama</v>
          </cell>
          <cell r="AI981" t="str">
            <v>ewills@minhacienda.gov.co</v>
          </cell>
          <cell r="AJ981">
            <v>120</v>
          </cell>
          <cell r="AK981">
            <v>0</v>
          </cell>
          <cell r="AL981">
            <v>0</v>
          </cell>
        </row>
        <row r="982">
          <cell r="A982">
            <v>4394</v>
          </cell>
          <cell r="B982" t="str">
            <v>Todos por un Nuevo País</v>
          </cell>
          <cell r="C982" t="str">
            <v>Consistencia macroeconómica</v>
          </cell>
          <cell r="D982" t="str">
            <v>Consistencia macroeconómica</v>
          </cell>
          <cell r="E982" t="str">
            <v>Hacienda</v>
          </cell>
          <cell r="F982" t="str">
            <v>MINHACIENDA</v>
          </cell>
          <cell r="G982" t="str">
            <v>Gestión de recursos, activos y pasivos del Presupuesto General de la Nación</v>
          </cell>
          <cell r="H982">
            <v>4394</v>
          </cell>
          <cell r="I982" t="str">
            <v>Balance Fiscal del Sector Público Consolidado (% del PIB)</v>
          </cell>
          <cell r="J982" t="str">
            <v>Resultado</v>
          </cell>
          <cell r="K982" t="str">
            <v>Sectorial</v>
          </cell>
          <cell r="L982" t="str">
            <v>SI</v>
          </cell>
          <cell r="M982" t="str">
            <v>NO</v>
          </cell>
          <cell r="N982" t="str">
            <v>NO</v>
          </cell>
          <cell r="O982" t="str">
            <v>SI</v>
          </cell>
          <cell r="P982" t="str">
            <v>Porcentaje</v>
          </cell>
          <cell r="Q982" t="str">
            <v>Trimestral</v>
          </cell>
          <cell r="R982" t="str">
            <v>Stock</v>
          </cell>
          <cell r="S982">
            <v>-2.1</v>
          </cell>
          <cell r="T982">
            <v>-2.1</v>
          </cell>
          <cell r="U982">
            <v>-1.5</v>
          </cell>
          <cell r="V982">
            <v>-1.3</v>
          </cell>
          <cell r="W982">
            <v>-1.2</v>
          </cell>
          <cell r="X982">
            <v>-1.2</v>
          </cell>
          <cell r="Y982">
            <v>0</v>
          </cell>
          <cell r="Z982">
            <v>0</v>
          </cell>
          <cell r="AA982">
            <v>0</v>
          </cell>
          <cell r="AB982">
            <v>0</v>
          </cell>
          <cell r="AC982">
            <v>0</v>
          </cell>
          <cell r="AD982">
            <v>0</v>
          </cell>
          <cell r="AE982" t="str">
            <v xml:space="preserve">La información tiene un rezago de 120 días. </v>
          </cell>
          <cell r="AF982">
            <v>42460.208333333299</v>
          </cell>
          <cell r="AG982">
            <v>42500.663832025501</v>
          </cell>
          <cell r="AH982" t="str">
            <v>Emilio Wills Valderrama</v>
          </cell>
          <cell r="AI982" t="str">
            <v>ewills@minhacienda.gov.co</v>
          </cell>
          <cell r="AJ982">
            <v>120</v>
          </cell>
          <cell r="AK982">
            <v>0</v>
          </cell>
          <cell r="AL982">
            <v>0</v>
          </cell>
        </row>
        <row r="983">
          <cell r="A983">
            <v>4395</v>
          </cell>
          <cell r="B983" t="str">
            <v>Todos por un Nuevo País</v>
          </cell>
          <cell r="C983" t="str">
            <v>Consistencia macroeconómica</v>
          </cell>
          <cell r="D983" t="str">
            <v>Consistencia macroeconómica</v>
          </cell>
          <cell r="E983" t="str">
            <v>Hacienda</v>
          </cell>
          <cell r="F983" t="str">
            <v>MINHACIENDA</v>
          </cell>
          <cell r="G983" t="str">
            <v>Gestión de recursos, activos y pasivos del Presupuesto General de la Nación</v>
          </cell>
          <cell r="H983">
            <v>4395</v>
          </cell>
          <cell r="I983" t="str">
            <v>Balance Primario del Sector Público No Financiero (% del PIB)</v>
          </cell>
          <cell r="J983" t="str">
            <v>Resultado</v>
          </cell>
          <cell r="K983" t="str">
            <v>Sectorial</v>
          </cell>
          <cell r="L983" t="str">
            <v>SI</v>
          </cell>
          <cell r="M983" t="str">
            <v>NO</v>
          </cell>
          <cell r="N983" t="str">
            <v>NO</v>
          </cell>
          <cell r="O983" t="str">
            <v>SI</v>
          </cell>
          <cell r="P983" t="str">
            <v>Porcentaje</v>
          </cell>
          <cell r="Q983" t="str">
            <v>Trimestral</v>
          </cell>
          <cell r="R983" t="str">
            <v>Stock</v>
          </cell>
          <cell r="S983">
            <v>0.7</v>
          </cell>
          <cell r="T983">
            <v>0.7</v>
          </cell>
          <cell r="U983">
            <v>1</v>
          </cell>
          <cell r="V983">
            <v>1.2</v>
          </cell>
          <cell r="W983">
            <v>1.3</v>
          </cell>
          <cell r="X983">
            <v>1.3</v>
          </cell>
          <cell r="Y983">
            <v>0</v>
          </cell>
          <cell r="Z983">
            <v>0</v>
          </cell>
          <cell r="AA983">
            <v>0</v>
          </cell>
          <cell r="AB983">
            <v>0</v>
          </cell>
          <cell r="AC983">
            <v>0</v>
          </cell>
          <cell r="AD983">
            <v>0</v>
          </cell>
          <cell r="AE983" t="str">
            <v>El indicador se reporta de manera trimestral.</v>
          </cell>
          <cell r="AF983">
            <v>42400.208333333299</v>
          </cell>
          <cell r="AG983">
            <v>42439.700047719904</v>
          </cell>
          <cell r="AH983" t="str">
            <v>Emilio Wills Valderrama</v>
          </cell>
          <cell r="AI983" t="str">
            <v>ewills@minhacienda.gov.co</v>
          </cell>
          <cell r="AJ983">
            <v>120</v>
          </cell>
          <cell r="AK983">
            <v>0</v>
          </cell>
          <cell r="AL983">
            <v>0</v>
          </cell>
        </row>
        <row r="984">
          <cell r="A984">
            <v>5272</v>
          </cell>
          <cell r="B984" t="str">
            <v>Todos por un Nuevo País</v>
          </cell>
          <cell r="C984" t="str">
            <v>Consistencia macroeconómica</v>
          </cell>
          <cell r="D984" t="str">
            <v>Consistencia macroeconómica</v>
          </cell>
          <cell r="E984" t="str">
            <v>Hacienda</v>
          </cell>
          <cell r="F984" t="str">
            <v>SAE</v>
          </cell>
          <cell r="G984" t="str">
            <v>Fortalecimiento del recaudo y la sostenibilidad fiscal</v>
          </cell>
          <cell r="H984">
            <v>5272</v>
          </cell>
          <cell r="I984" t="str">
            <v>Activos que registran productividad a cargo de la Sociedad de Activos Especiales</v>
          </cell>
          <cell r="J984" t="str">
            <v>Resultado</v>
          </cell>
          <cell r="K984" t="str">
            <v>Sectorial</v>
          </cell>
          <cell r="L984" t="str">
            <v>NO</v>
          </cell>
          <cell r="M984" t="str">
            <v>NO</v>
          </cell>
          <cell r="N984" t="str">
            <v>NO</v>
          </cell>
          <cell r="O984" t="str">
            <v>SI</v>
          </cell>
          <cell r="P984" t="str">
            <v>Activos</v>
          </cell>
          <cell r="Q984" t="str">
            <v>Trimestral</v>
          </cell>
          <cell r="R984" t="str">
            <v>Capacidad</v>
          </cell>
          <cell r="S984">
            <v>5312</v>
          </cell>
          <cell r="T984">
            <v>5601</v>
          </cell>
          <cell r="U984">
            <v>6380</v>
          </cell>
          <cell r="V984">
            <v>7405</v>
          </cell>
          <cell r="W984">
            <v>8432</v>
          </cell>
          <cell r="X984">
            <v>8432</v>
          </cell>
          <cell r="Y984">
            <v>4483</v>
          </cell>
          <cell r="Z984">
            <v>0</v>
          </cell>
          <cell r="AA984">
            <v>4483</v>
          </cell>
          <cell r="AB984">
            <v>0</v>
          </cell>
          <cell r="AC984">
            <v>42460.208333333299</v>
          </cell>
          <cell r="AD984">
            <v>42506.6024012384</v>
          </cell>
          <cell r="AE984" t="str">
            <v>La cantidad de activos productivos se desagrega de la siguiente forma: • Inmuebles con contrato de arrendamiento en mecanismo de administración de Administración Directa 1592 • Inmuebles con contrato de arrendamiento en mecanismo de administración de Depo</v>
          </cell>
          <cell r="AF984">
            <v>42460.208333333299</v>
          </cell>
          <cell r="AG984">
            <v>42501.786052430602</v>
          </cell>
          <cell r="AH984" t="str">
            <v>Maria Virginia Torres de Cristancho</v>
          </cell>
          <cell r="AI984" t="str">
            <v>mtorres@saesas.gov.co</v>
          </cell>
          <cell r="AJ984">
            <v>10</v>
          </cell>
          <cell r="AK984">
            <v>42551.208333333299</v>
          </cell>
          <cell r="AL984">
            <v>-53</v>
          </cell>
        </row>
        <row r="985">
          <cell r="A985">
            <v>5273</v>
          </cell>
          <cell r="B985" t="str">
            <v>Todos por un Nuevo País</v>
          </cell>
          <cell r="C985" t="str">
            <v>Consistencia macroeconómica</v>
          </cell>
          <cell r="D985" t="str">
            <v>Consistencia macroeconómica</v>
          </cell>
          <cell r="E985" t="str">
            <v>Hacienda</v>
          </cell>
          <cell r="F985" t="str">
            <v>SAE</v>
          </cell>
          <cell r="G985" t="str">
            <v>Fortalecimiento del recaudo y la sostenibilidad fiscal</v>
          </cell>
          <cell r="H985">
            <v>5273</v>
          </cell>
          <cell r="I985" t="str">
            <v>Activos saneados para comercializar a cargo de la Sociedad de Activos Especiales</v>
          </cell>
          <cell r="J985" t="str">
            <v>Resultado</v>
          </cell>
          <cell r="K985" t="str">
            <v>Sectorial</v>
          </cell>
          <cell r="L985" t="str">
            <v>NO</v>
          </cell>
          <cell r="M985" t="str">
            <v>NO</v>
          </cell>
          <cell r="N985" t="str">
            <v>NO</v>
          </cell>
          <cell r="O985" t="str">
            <v>SI</v>
          </cell>
          <cell r="P985" t="str">
            <v>Activos</v>
          </cell>
          <cell r="Q985" t="str">
            <v>Trimestral</v>
          </cell>
          <cell r="R985" t="str">
            <v>Acumulado</v>
          </cell>
          <cell r="S985">
            <v>1179</v>
          </cell>
          <cell r="T985">
            <v>1572</v>
          </cell>
          <cell r="U985">
            <v>1042</v>
          </cell>
          <cell r="V985">
            <v>535</v>
          </cell>
          <cell r="W985">
            <v>223</v>
          </cell>
          <cell r="X985">
            <v>3372</v>
          </cell>
          <cell r="Y985">
            <v>3795</v>
          </cell>
          <cell r="Z985">
            <v>100</v>
          </cell>
          <cell r="AA985">
            <v>6413</v>
          </cell>
          <cell r="AB985">
            <v>100</v>
          </cell>
          <cell r="AC985">
            <v>42460.208333333299</v>
          </cell>
          <cell r="AD985">
            <v>42506.605211111098</v>
          </cell>
          <cell r="AE985" t="str">
            <v xml:space="preserve">La cantidad de activos saneados para comercialización: • Inmuebles - 1722 • Muebles - 2069 • Sociedades Activas - 4 • Establecimiento de comercio - No se cuenta con establecimientos de comercio listos para comercializar </v>
          </cell>
          <cell r="AF985">
            <v>42460.208333333299</v>
          </cell>
          <cell r="AG985">
            <v>42501.786510335602</v>
          </cell>
          <cell r="AH985" t="str">
            <v>Maria Virginia Torres de Cristancho</v>
          </cell>
          <cell r="AI985" t="str">
            <v>mtorres@saesas.gov.co</v>
          </cell>
          <cell r="AJ985">
            <v>10</v>
          </cell>
          <cell r="AK985">
            <v>42551.208333333299</v>
          </cell>
          <cell r="AL985">
            <v>-53</v>
          </cell>
        </row>
        <row r="986">
          <cell r="A986">
            <v>5261</v>
          </cell>
          <cell r="B986" t="str">
            <v>Todos por un Nuevo País</v>
          </cell>
          <cell r="C986" t="str">
            <v>Consistencia macroeconómica</v>
          </cell>
          <cell r="D986" t="str">
            <v>Consistencia macroeconómica</v>
          </cell>
          <cell r="E986" t="str">
            <v>Hacienda</v>
          </cell>
          <cell r="F986" t="str">
            <v>UGPP</v>
          </cell>
          <cell r="G986" t="str">
            <v>Fortalecimiento del recaudo y la sostenibilidad fiscal</v>
          </cell>
          <cell r="H986">
            <v>5261</v>
          </cell>
          <cell r="I986" t="str">
            <v>Tasa de evasión de parafiscales UGPP</v>
          </cell>
          <cell r="J986" t="str">
            <v>Resultado</v>
          </cell>
          <cell r="K986" t="str">
            <v>Sectorial</v>
          </cell>
          <cell r="L986" t="str">
            <v>NO</v>
          </cell>
          <cell r="M986" t="str">
            <v>NO</v>
          </cell>
          <cell r="N986" t="str">
            <v>NO</v>
          </cell>
          <cell r="O986" t="str">
            <v>SI</v>
          </cell>
          <cell r="P986" t="str">
            <v>Porcentaje</v>
          </cell>
          <cell r="Q986" t="str">
            <v>Anual</v>
          </cell>
          <cell r="R986" t="str">
            <v>Reducción</v>
          </cell>
          <cell r="S986">
            <v>24</v>
          </cell>
          <cell r="T986">
            <v>22</v>
          </cell>
          <cell r="U986">
            <v>0</v>
          </cell>
          <cell r="V986">
            <v>0</v>
          </cell>
          <cell r="W986">
            <v>18</v>
          </cell>
          <cell r="X986">
            <v>18</v>
          </cell>
          <cell r="Y986">
            <v>0</v>
          </cell>
          <cell r="Z986">
            <v>0</v>
          </cell>
          <cell r="AA986">
            <v>0</v>
          </cell>
          <cell r="AB986">
            <v>0</v>
          </cell>
          <cell r="AC986">
            <v>0</v>
          </cell>
          <cell r="AD986">
            <v>0</v>
          </cell>
          <cell r="AE986" t="str">
            <v>Finalización del cálculo de la evasión 2015 y comparación de la evolución 2012 - 2015.</v>
          </cell>
          <cell r="AF986">
            <v>42490.208333333299</v>
          </cell>
          <cell r="AG986">
            <v>42503.650161493097</v>
          </cell>
          <cell r="AH986" t="str">
            <v>Maximino Sossa Fajardo</v>
          </cell>
          <cell r="AI986" t="str">
            <v>msosa@ugpp.gov.co</v>
          </cell>
          <cell r="AJ986">
            <v>160</v>
          </cell>
          <cell r="AK986">
            <v>0</v>
          </cell>
          <cell r="AL986">
            <v>0</v>
          </cell>
        </row>
        <row r="987">
          <cell r="A987">
            <v>4406</v>
          </cell>
          <cell r="B987" t="str">
            <v>Todos por un Nuevo País</v>
          </cell>
          <cell r="C987" t="str">
            <v>Consistencia macroeconómica</v>
          </cell>
          <cell r="D987" t="str">
            <v>Consistencia macroeconómica</v>
          </cell>
          <cell r="E987" t="str">
            <v>Hacienda</v>
          </cell>
          <cell r="F987" t="str">
            <v>URF</v>
          </cell>
          <cell r="G987" t="str">
            <v>Fortalecimiento del recaudo y la sostenibilidad fiscal</v>
          </cell>
          <cell r="H987">
            <v>4406</v>
          </cell>
          <cell r="I987" t="str">
            <v>Porcentaje de adultos con una cuenta de ahorros activa</v>
          </cell>
          <cell r="J987" t="str">
            <v>Resultado</v>
          </cell>
          <cell r="K987" t="str">
            <v>Sectorial</v>
          </cell>
          <cell r="L987" t="str">
            <v>SI</v>
          </cell>
          <cell r="M987" t="str">
            <v>NO</v>
          </cell>
          <cell r="N987" t="str">
            <v>NO</v>
          </cell>
          <cell r="O987" t="str">
            <v>SI</v>
          </cell>
          <cell r="P987" t="str">
            <v>Porcentaje</v>
          </cell>
          <cell r="Q987" t="str">
            <v>Trimestral</v>
          </cell>
          <cell r="R987" t="str">
            <v>Capacidad</v>
          </cell>
          <cell r="S987">
            <v>52.9</v>
          </cell>
          <cell r="T987">
            <v>54.2</v>
          </cell>
          <cell r="U987">
            <v>56.6</v>
          </cell>
          <cell r="V987">
            <v>60.2</v>
          </cell>
          <cell r="W987">
            <v>65</v>
          </cell>
          <cell r="X987">
            <v>65</v>
          </cell>
          <cell r="Y987">
            <v>0</v>
          </cell>
          <cell r="Z987">
            <v>0</v>
          </cell>
          <cell r="AA987">
            <v>0</v>
          </cell>
          <cell r="AB987">
            <v>0</v>
          </cell>
          <cell r="AC987">
            <v>0</v>
          </cell>
          <cell r="AD987">
            <v>0</v>
          </cell>
          <cell r="AE987" t="str">
            <v>Con corte a Marzo de 2016 no se cuenta con la información para estimar el número de cuentas de ahorros activa.</v>
          </cell>
          <cell r="AF987">
            <v>42460.208333333299</v>
          </cell>
          <cell r="AG987">
            <v>42500.663089351903</v>
          </cell>
          <cell r="AH987" t="str">
            <v>Maria Del Pilar Galindo Vergara</v>
          </cell>
          <cell r="AI987" t="str">
            <v xml:space="preserve">mgalindo@urf.gov.co </v>
          </cell>
          <cell r="AJ987">
            <v>90</v>
          </cell>
          <cell r="AK987">
            <v>0</v>
          </cell>
          <cell r="AL987">
            <v>0</v>
          </cell>
        </row>
        <row r="988">
          <cell r="A988">
            <v>5263</v>
          </cell>
          <cell r="B988" t="str">
            <v>Todos por un Nuevo País</v>
          </cell>
          <cell r="C988" t="str">
            <v>Consistencia macroeconómica</v>
          </cell>
          <cell r="D988" t="str">
            <v>Consistencia macroeconómica</v>
          </cell>
          <cell r="E988" t="str">
            <v>Hacienda</v>
          </cell>
          <cell r="F988" t="str">
            <v>URF</v>
          </cell>
          <cell r="G988" t="str">
            <v>Gestión de recursos, activos y pasivos del Presupuesto General de la Nación</v>
          </cell>
          <cell r="H988">
            <v>5263</v>
          </cell>
          <cell r="I988" t="str">
            <v>Cuota por millón de pesos de crédito hipotecario no VIS</v>
          </cell>
          <cell r="J988" t="str">
            <v>Producto</v>
          </cell>
          <cell r="K988" t="str">
            <v>Sectorial</v>
          </cell>
          <cell r="L988" t="str">
            <v>NO</v>
          </cell>
          <cell r="M988" t="str">
            <v>NO</v>
          </cell>
          <cell r="N988" t="str">
            <v>NO</v>
          </cell>
          <cell r="O988" t="str">
            <v>SI</v>
          </cell>
          <cell r="P988" t="str">
            <v>Pesos</v>
          </cell>
          <cell r="Q988" t="str">
            <v>Anual</v>
          </cell>
          <cell r="R988" t="str">
            <v>Reducción</v>
          </cell>
          <cell r="S988">
            <v>11038</v>
          </cell>
          <cell r="T988">
            <v>10875</v>
          </cell>
          <cell r="U988">
            <v>11050</v>
          </cell>
          <cell r="V988">
            <v>10653</v>
          </cell>
          <cell r="W988">
            <v>10549</v>
          </cell>
          <cell r="X988">
            <v>10549</v>
          </cell>
          <cell r="Y988">
            <v>0</v>
          </cell>
          <cell r="Z988">
            <v>0</v>
          </cell>
          <cell r="AA988">
            <v>0</v>
          </cell>
          <cell r="AB988">
            <v>0</v>
          </cell>
          <cell r="AC988">
            <v>0</v>
          </cell>
          <cell r="AD988">
            <v>0</v>
          </cell>
          <cell r="AE988" t="str">
            <v>El indicador es anual. No se cuenta con la información primaria para hacer el cálculo del indicador. Se realiza un análisis de las variables del sector.</v>
          </cell>
          <cell r="AF988">
            <v>42460.208333333299</v>
          </cell>
          <cell r="AG988">
            <v>42500.663587118099</v>
          </cell>
          <cell r="AH988" t="str">
            <v>Oscar Gonzalo Martinez Amaya</v>
          </cell>
          <cell r="AI988" t="str">
            <v>omartine@urf.gov.co</v>
          </cell>
          <cell r="AJ988">
            <v>90</v>
          </cell>
          <cell r="AK988">
            <v>0</v>
          </cell>
          <cell r="AL988">
            <v>0</v>
          </cell>
        </row>
        <row r="989">
          <cell r="A989">
            <v>4407</v>
          </cell>
          <cell r="B989" t="str">
            <v>Todos por un Nuevo País</v>
          </cell>
          <cell r="C989" t="str">
            <v>Consistencia macroeconómica</v>
          </cell>
          <cell r="D989" t="str">
            <v>Consistencia macroeconómica</v>
          </cell>
          <cell r="E989" t="str">
            <v>Hacienda</v>
          </cell>
          <cell r="F989" t="str">
            <v>URF</v>
          </cell>
          <cell r="G989" t="str">
            <v>Gestión de recursos, activos y pasivos del Presupuesto General de la Nación</v>
          </cell>
          <cell r="H989">
            <v>4407</v>
          </cell>
          <cell r="I989" t="str">
            <v>Índice de efectivo</v>
          </cell>
          <cell r="J989" t="str">
            <v>Resultado</v>
          </cell>
          <cell r="K989" t="str">
            <v>Sectorial</v>
          </cell>
          <cell r="L989" t="str">
            <v>SI</v>
          </cell>
          <cell r="M989" t="str">
            <v>NO</v>
          </cell>
          <cell r="N989" t="str">
            <v>NO</v>
          </cell>
          <cell r="O989" t="str">
            <v>SI</v>
          </cell>
          <cell r="P989" t="str">
            <v>Porcentaje</v>
          </cell>
          <cell r="Q989" t="str">
            <v>Anual</v>
          </cell>
          <cell r="R989" t="str">
            <v>Reducción</v>
          </cell>
          <cell r="S989">
            <v>11.7</v>
          </cell>
          <cell r="T989">
            <v>11.4</v>
          </cell>
          <cell r="U989">
            <v>10.7</v>
          </cell>
          <cell r="V989">
            <v>9.8000000000000007</v>
          </cell>
          <cell r="W989">
            <v>8.5</v>
          </cell>
          <cell r="X989">
            <v>8.5</v>
          </cell>
          <cell r="Y989">
            <v>0</v>
          </cell>
          <cell r="Z989">
            <v>0</v>
          </cell>
          <cell r="AA989">
            <v>0</v>
          </cell>
          <cell r="AB989">
            <v>0</v>
          </cell>
          <cell r="AC989">
            <v>0</v>
          </cell>
          <cell r="AD989">
            <v>0</v>
          </cell>
          <cell r="AE989" t="str">
            <v xml:space="preserve">Con corte a Abril de 2016 no se tiene información para estimar el indicador de efectivo. </v>
          </cell>
          <cell r="AF989">
            <v>42490.208333333299</v>
          </cell>
          <cell r="AG989">
            <v>42503.646834803199</v>
          </cell>
          <cell r="AH989" t="str">
            <v>Maria Del Pilar Galindo Vergara</v>
          </cell>
          <cell r="AI989" t="str">
            <v xml:space="preserve">mgalindo@urf.gov.co </v>
          </cell>
          <cell r="AJ989">
            <v>30</v>
          </cell>
          <cell r="AK989">
            <v>0</v>
          </cell>
          <cell r="AL989">
            <v>0</v>
          </cell>
        </row>
        <row r="990">
          <cell r="A990">
            <v>4402</v>
          </cell>
          <cell r="B990" t="str">
            <v>Todos por un Nuevo País</v>
          </cell>
          <cell r="C990" t="str">
            <v>Consistencia macroeconómica</v>
          </cell>
          <cell r="D990" t="str">
            <v>Consistencia macroeconómica</v>
          </cell>
          <cell r="E990" t="str">
            <v>Hacienda</v>
          </cell>
          <cell r="F990" t="str">
            <v>URF</v>
          </cell>
          <cell r="G990" t="str">
            <v>Fortalecimiento del recaudo y la sostenibilidad fiscal</v>
          </cell>
          <cell r="H990">
            <v>4402</v>
          </cell>
          <cell r="I990" t="str">
            <v>Fuentes de financiación mercado de capitales como % del PIB</v>
          </cell>
          <cell r="J990" t="str">
            <v>Resultado</v>
          </cell>
          <cell r="K990" t="str">
            <v>Sectorial</v>
          </cell>
          <cell r="L990" t="str">
            <v>SI</v>
          </cell>
          <cell r="M990" t="str">
            <v>NO</v>
          </cell>
          <cell r="N990" t="str">
            <v>NO</v>
          </cell>
          <cell r="O990" t="str">
            <v>SI</v>
          </cell>
          <cell r="P990" t="str">
            <v>Porcentaje</v>
          </cell>
          <cell r="Q990" t="str">
            <v>Anual</v>
          </cell>
          <cell r="R990" t="str">
            <v>Capacidad</v>
          </cell>
          <cell r="S990">
            <v>64.8</v>
          </cell>
          <cell r="T990">
            <v>66</v>
          </cell>
          <cell r="U990">
            <v>68</v>
          </cell>
          <cell r="V990">
            <v>71</v>
          </cell>
          <cell r="W990">
            <v>75</v>
          </cell>
          <cell r="X990">
            <v>75</v>
          </cell>
          <cell r="Y990">
            <v>0</v>
          </cell>
          <cell r="Z990">
            <v>0</v>
          </cell>
          <cell r="AA990">
            <v>0</v>
          </cell>
          <cell r="AB990">
            <v>0</v>
          </cell>
          <cell r="AC990">
            <v>0</v>
          </cell>
          <cell r="AD990">
            <v>0</v>
          </cell>
          <cell r="AE990" t="str">
            <v>No es posible estimar el indicador debido a que no se conoce el valor nominal del Producto Interno Bruto anual para el año 2016.</v>
          </cell>
          <cell r="AF990">
            <v>42490.208333333299</v>
          </cell>
          <cell r="AG990">
            <v>42503.650590277801</v>
          </cell>
          <cell r="AH990" t="str">
            <v>Maria Del Pilar Galindo Vergara</v>
          </cell>
          <cell r="AI990" t="str">
            <v xml:space="preserve">mgalindo@urf.gov.co </v>
          </cell>
          <cell r="AJ990">
            <v>90</v>
          </cell>
          <cell r="AK990">
            <v>0</v>
          </cell>
          <cell r="AL990">
            <v>0</v>
          </cell>
        </row>
        <row r="991">
          <cell r="A991">
            <v>4403</v>
          </cell>
          <cell r="B991" t="str">
            <v>Todos por un Nuevo País</v>
          </cell>
          <cell r="C991" t="str">
            <v>Consistencia macroeconómica</v>
          </cell>
          <cell r="D991" t="str">
            <v>Consistencia macroeconómica</v>
          </cell>
          <cell r="E991" t="str">
            <v>Hacienda</v>
          </cell>
          <cell r="F991" t="str">
            <v>URF</v>
          </cell>
          <cell r="G991" t="str">
            <v>Fortalecimiento del recaudo y la sostenibilidad fiscal</v>
          </cell>
          <cell r="H991">
            <v>4403</v>
          </cell>
          <cell r="I991" t="str">
            <v>Emisores del segundo mercado</v>
          </cell>
          <cell r="J991" t="str">
            <v>Resultado</v>
          </cell>
          <cell r="K991" t="str">
            <v>Sectorial</v>
          </cell>
          <cell r="L991" t="str">
            <v>SI</v>
          </cell>
          <cell r="M991" t="str">
            <v>NO</v>
          </cell>
          <cell r="N991" t="str">
            <v>NO</v>
          </cell>
          <cell r="O991" t="str">
            <v>SI</v>
          </cell>
          <cell r="P991" t="str">
            <v>Pendiente</v>
          </cell>
          <cell r="Q991" t="str">
            <v>Trimestral</v>
          </cell>
          <cell r="R991" t="str">
            <v>Stock</v>
          </cell>
          <cell r="S991">
            <v>1</v>
          </cell>
          <cell r="T991">
            <v>1</v>
          </cell>
          <cell r="U991">
            <v>3</v>
          </cell>
          <cell r="V991">
            <v>6</v>
          </cell>
          <cell r="W991">
            <v>10</v>
          </cell>
          <cell r="X991">
            <v>10</v>
          </cell>
          <cell r="Y991">
            <v>0</v>
          </cell>
          <cell r="Z991">
            <v>0</v>
          </cell>
          <cell r="AA991">
            <v>0</v>
          </cell>
          <cell r="AB991">
            <v>0</v>
          </cell>
          <cell r="AC991">
            <v>0</v>
          </cell>
          <cell r="AD991">
            <v>0</v>
          </cell>
          <cell r="AE991" t="str">
            <v>Con corte a Marzo de 2016 no se han presentado emisiones adicionales en el segundo mercado</v>
          </cell>
          <cell r="AF991">
            <v>42460.208333333299</v>
          </cell>
          <cell r="AG991">
            <v>42500.663411886599</v>
          </cell>
          <cell r="AH991" t="str">
            <v>Maria Del Pilar Galindo Vergara</v>
          </cell>
          <cell r="AI991" t="str">
            <v xml:space="preserve">mgalindo@urf.gov.co </v>
          </cell>
          <cell r="AJ991">
            <v>10</v>
          </cell>
          <cell r="AK991">
            <v>0</v>
          </cell>
          <cell r="AL991">
            <v>0</v>
          </cell>
        </row>
        <row r="992">
          <cell r="A992">
            <v>4404</v>
          </cell>
          <cell r="B992" t="str">
            <v>Todos por un Nuevo País</v>
          </cell>
          <cell r="C992" t="str">
            <v>Consistencia macroeconómica</v>
          </cell>
          <cell r="D992" t="str">
            <v>Consistencia macroeconómica</v>
          </cell>
          <cell r="E992" t="str">
            <v>Hacienda</v>
          </cell>
          <cell r="F992" t="str">
            <v>URF</v>
          </cell>
          <cell r="G992" t="str">
            <v>Fortalecimiento del recaudo y la sostenibilidad fiscal</v>
          </cell>
          <cell r="H992">
            <v>4404</v>
          </cell>
          <cell r="I992" t="str">
            <v>Índice de inclusión financiera</v>
          </cell>
          <cell r="J992" t="str">
            <v>Resultado</v>
          </cell>
          <cell r="K992" t="str">
            <v>Sectorial</v>
          </cell>
          <cell r="L992" t="str">
            <v>SI</v>
          </cell>
          <cell r="M992" t="str">
            <v>NO</v>
          </cell>
          <cell r="N992" t="str">
            <v>NO</v>
          </cell>
          <cell r="O992" t="str">
            <v>SI</v>
          </cell>
          <cell r="P992" t="str">
            <v>Porcentaje</v>
          </cell>
          <cell r="Q992" t="str">
            <v>Trimestral</v>
          </cell>
          <cell r="R992" t="str">
            <v>Capacidad</v>
          </cell>
          <cell r="S992">
            <v>72.599999999999994</v>
          </cell>
          <cell r="T992">
            <v>73.7</v>
          </cell>
          <cell r="U992">
            <v>76</v>
          </cell>
          <cell r="V992">
            <v>79.400000000000006</v>
          </cell>
          <cell r="W992">
            <v>84</v>
          </cell>
          <cell r="X992">
            <v>84</v>
          </cell>
          <cell r="Y992">
            <v>0</v>
          </cell>
          <cell r="Z992">
            <v>0</v>
          </cell>
          <cell r="AA992">
            <v>0</v>
          </cell>
          <cell r="AB992">
            <v>0</v>
          </cell>
          <cell r="AC992">
            <v>0</v>
          </cell>
          <cell r="AD992">
            <v>0</v>
          </cell>
          <cell r="AE992" t="str">
            <v>Con corte a Abril de 2016 no se tiene información para la estimación del indicador</v>
          </cell>
          <cell r="AF992">
            <v>42490.208333333299</v>
          </cell>
          <cell r="AG992">
            <v>42503.648475578702</v>
          </cell>
          <cell r="AH992" t="str">
            <v>Maria Del Pilar Galindo Vergara</v>
          </cell>
          <cell r="AI992" t="str">
            <v xml:space="preserve">mgalindo@urf.gov.co </v>
          </cell>
          <cell r="AJ992">
            <v>90</v>
          </cell>
          <cell r="AK992">
            <v>0</v>
          </cell>
          <cell r="AL992">
            <v>0</v>
          </cell>
        </row>
        <row r="993">
          <cell r="A993">
            <v>4405</v>
          </cell>
          <cell r="B993" t="str">
            <v>Todos por un Nuevo País</v>
          </cell>
          <cell r="C993" t="str">
            <v>Consistencia macroeconómica</v>
          </cell>
          <cell r="D993" t="str">
            <v>Consistencia macroeconómica</v>
          </cell>
          <cell r="E993" t="str">
            <v>Hacienda</v>
          </cell>
          <cell r="F993" t="str">
            <v>URF</v>
          </cell>
          <cell r="G993" t="str">
            <v>Fortalecimiento del recaudo y la sostenibilidad fiscal</v>
          </cell>
          <cell r="H993">
            <v>4405</v>
          </cell>
          <cell r="I993" t="str">
            <v>Sociedades especializadas en depósitos y pagos electrónicos en funcionamiento</v>
          </cell>
          <cell r="J993" t="str">
            <v>Producto</v>
          </cell>
          <cell r="K993" t="str">
            <v>Sectorial</v>
          </cell>
          <cell r="L993" t="str">
            <v>SI</v>
          </cell>
          <cell r="M993" t="str">
            <v>NO</v>
          </cell>
          <cell r="N993" t="str">
            <v>NO</v>
          </cell>
          <cell r="O993" t="str">
            <v>SI</v>
          </cell>
          <cell r="P993" t="str">
            <v>Sociedades</v>
          </cell>
          <cell r="Q993" t="str">
            <v>Anual</v>
          </cell>
          <cell r="R993" t="str">
            <v>Stock</v>
          </cell>
          <cell r="S993">
            <v>0</v>
          </cell>
          <cell r="T993">
            <v>0</v>
          </cell>
          <cell r="U993">
            <v>2</v>
          </cell>
          <cell r="V993">
            <v>4</v>
          </cell>
          <cell r="W993">
            <v>5</v>
          </cell>
          <cell r="X993">
            <v>5</v>
          </cell>
          <cell r="Y993">
            <v>0</v>
          </cell>
          <cell r="Z993">
            <v>0</v>
          </cell>
          <cell r="AA993">
            <v>0</v>
          </cell>
          <cell r="AB993">
            <v>0</v>
          </cell>
          <cell r="AC993">
            <v>0</v>
          </cell>
          <cell r="AD993">
            <v>0</v>
          </cell>
          <cell r="AE993" t="str">
            <v>Con corte a Abril de 2016 no se tiene ninguna sociedad especializada en depósitos y pagos electrónicos en funcionamiento.</v>
          </cell>
          <cell r="AF993">
            <v>42490.208333333299</v>
          </cell>
          <cell r="AG993">
            <v>42503.647943865697</v>
          </cell>
          <cell r="AH993" t="str">
            <v>Maria Del Pilar Galindo Vergara</v>
          </cell>
          <cell r="AI993" t="str">
            <v xml:space="preserve">mgalindo@urf.gov.co </v>
          </cell>
          <cell r="AJ993">
            <v>10</v>
          </cell>
          <cell r="AK993">
            <v>0</v>
          </cell>
          <cell r="AL993">
            <v>0</v>
          </cell>
        </row>
        <row r="994">
          <cell r="A994">
            <v>4549</v>
          </cell>
          <cell r="B994" t="str">
            <v>Todos por un Nuevo País</v>
          </cell>
          <cell r="C994" t="str">
            <v>Pilares</v>
          </cell>
          <cell r="D994" t="str">
            <v>Colombia en paz</v>
          </cell>
          <cell r="E994" t="str">
            <v>Defensa</v>
          </cell>
          <cell r="F994" t="str">
            <v>MINDEFENSA</v>
          </cell>
          <cell r="G994" t="str">
            <v>Paz</v>
          </cell>
          <cell r="H994">
            <v>4549</v>
          </cell>
          <cell r="I994" t="str">
            <v>Tasa de homicidios por 100 mil habitantes</v>
          </cell>
          <cell r="J994" t="str">
            <v>Resultado</v>
          </cell>
          <cell r="K994" t="str">
            <v>Sectorial</v>
          </cell>
          <cell r="L994" t="str">
            <v>SI</v>
          </cell>
          <cell r="M994" t="str">
            <v>NO</v>
          </cell>
          <cell r="N994" t="str">
            <v>NO</v>
          </cell>
          <cell r="O994" t="str">
            <v>SI</v>
          </cell>
          <cell r="P994" t="str">
            <v>Tasa</v>
          </cell>
          <cell r="Q994" t="str">
            <v>Mensual</v>
          </cell>
          <cell r="R994" t="str">
            <v>Reducción anual</v>
          </cell>
          <cell r="S994">
            <v>28</v>
          </cell>
          <cell r="T994">
            <v>26</v>
          </cell>
          <cell r="U994">
            <v>23</v>
          </cell>
          <cell r="V994">
            <v>21</v>
          </cell>
          <cell r="W994">
            <v>19</v>
          </cell>
          <cell r="X994">
            <v>19</v>
          </cell>
          <cell r="Y994">
            <v>5.9</v>
          </cell>
          <cell r="Z994">
            <v>88</v>
          </cell>
          <cell r="AA994">
            <v>5.9</v>
          </cell>
          <cell r="AB994">
            <v>48.89</v>
          </cell>
          <cell r="AC994">
            <v>42460.208333333299</v>
          </cell>
          <cell r="AD994">
            <v>42495.623620486098</v>
          </cell>
          <cell r="AE994" t="str">
            <v>Fuente Policía Nacional</v>
          </cell>
          <cell r="AF994">
            <v>42460.208333333299</v>
          </cell>
          <cell r="AG994">
            <v>42495.623620335602</v>
          </cell>
          <cell r="AH994" t="str">
            <v>Andrea Milena Tami López</v>
          </cell>
          <cell r="AI994" t="str">
            <v>Andrea.tami@mindefensa.gov.co</v>
          </cell>
          <cell r="AJ994">
            <v>30</v>
          </cell>
          <cell r="AK994">
            <v>42490.208333333299</v>
          </cell>
          <cell r="AL994">
            <v>-13</v>
          </cell>
        </row>
        <row r="995">
          <cell r="A995">
            <v>5135</v>
          </cell>
          <cell r="B995" t="str">
            <v>Todos por un Nuevo País</v>
          </cell>
          <cell r="C995" t="str">
            <v>Pilares</v>
          </cell>
          <cell r="D995" t="str">
            <v>Colombia en paz</v>
          </cell>
          <cell r="E995" t="str">
            <v>Inclusión Social y Reconciliación</v>
          </cell>
          <cell r="F995" t="str">
            <v>Unidad de Atención y Reparación Integral a las Vic</v>
          </cell>
          <cell r="G995" t="str">
            <v>Paz</v>
          </cell>
          <cell r="H995">
            <v>5135</v>
          </cell>
          <cell r="I995" t="str">
            <v>Víctimas del conflicto armado individuales y colectivas que han avanzado en la reparación integral</v>
          </cell>
          <cell r="J995" t="str">
            <v>Producto</v>
          </cell>
          <cell r="K995" t="str">
            <v>Sectorial</v>
          </cell>
          <cell r="L995" t="str">
            <v>SI</v>
          </cell>
          <cell r="M995" t="str">
            <v>SI</v>
          </cell>
          <cell r="N995" t="str">
            <v>NO</v>
          </cell>
          <cell r="O995" t="str">
            <v>SI</v>
          </cell>
          <cell r="P995" t="str">
            <v>Víctimas</v>
          </cell>
          <cell r="Q995" t="str">
            <v>Semestral</v>
          </cell>
          <cell r="R995" t="str">
            <v>Acumulado</v>
          </cell>
          <cell r="S995">
            <v>196018</v>
          </cell>
          <cell r="T995">
            <v>240150</v>
          </cell>
          <cell r="U995">
            <v>240020</v>
          </cell>
          <cell r="V995">
            <v>220020</v>
          </cell>
          <cell r="W995">
            <v>220020</v>
          </cell>
          <cell r="X995">
            <v>920210</v>
          </cell>
          <cell r="Y995">
            <v>0</v>
          </cell>
          <cell r="Z995">
            <v>0</v>
          </cell>
          <cell r="AA995">
            <v>0</v>
          </cell>
          <cell r="AB995">
            <v>0</v>
          </cell>
          <cell r="AC995">
            <v>0</v>
          </cell>
          <cell r="AD995">
            <v>0</v>
          </cell>
          <cell r="AE995" t="str">
            <v>Para Abril de 2016 La Unidad se encuentra en proceso de focalizació, con el fin de definir los alcances que permitan cumplir con la meta propuestas para el 2016, en cumplimiento de la Reparación integral de las victimas individuales y colectivas con consu</v>
          </cell>
          <cell r="AF995">
            <v>42490.208333333299</v>
          </cell>
          <cell r="AG995">
            <v>42499.742896296302</v>
          </cell>
          <cell r="AH995" t="str">
            <v>Mario Alfonso   Pardo Pardo</v>
          </cell>
          <cell r="AI995" t="str">
            <v>mario.pardo@unidadvictimas.gov.co</v>
          </cell>
          <cell r="AJ995">
            <v>10</v>
          </cell>
          <cell r="AK995">
            <v>0</v>
          </cell>
          <cell r="AL995">
            <v>0</v>
          </cell>
        </row>
        <row r="996">
          <cell r="A996">
            <v>4926</v>
          </cell>
          <cell r="B996" t="str">
            <v>Todos por un Nuevo País</v>
          </cell>
          <cell r="C996" t="str">
            <v>Pilares</v>
          </cell>
          <cell r="D996" t="str">
            <v>Colombia en paz</v>
          </cell>
          <cell r="E996" t="str">
            <v>Planeación Nacional</v>
          </cell>
          <cell r="F996" t="str">
            <v>DNP</v>
          </cell>
          <cell r="G996" t="str">
            <v>Paz</v>
          </cell>
          <cell r="H996">
            <v>4926</v>
          </cell>
          <cell r="I996" t="str">
            <v>Pobreza Monetaria Rural</v>
          </cell>
          <cell r="J996" t="str">
            <v>Resultado</v>
          </cell>
          <cell r="K996" t="str">
            <v>Sectorial</v>
          </cell>
          <cell r="L996" t="str">
            <v>SI</v>
          </cell>
          <cell r="M996" t="str">
            <v>NO</v>
          </cell>
          <cell r="N996" t="str">
            <v>NO</v>
          </cell>
          <cell r="O996" t="str">
            <v>SI</v>
          </cell>
          <cell r="P996" t="str">
            <v>Tasa</v>
          </cell>
          <cell r="Q996" t="str">
            <v>Anual</v>
          </cell>
          <cell r="R996" t="str">
            <v>Reducción</v>
          </cell>
          <cell r="S996">
            <v>41.4</v>
          </cell>
          <cell r="T996">
            <v>0.39600000000000002</v>
          </cell>
          <cell r="U996">
            <v>0.38100000000000001</v>
          </cell>
          <cell r="V996">
            <v>0.36699999999999999</v>
          </cell>
          <cell r="W996">
            <v>0.36</v>
          </cell>
          <cell r="X996">
            <v>0.36</v>
          </cell>
          <cell r="Y996">
            <v>0</v>
          </cell>
          <cell r="Z996">
            <v>0</v>
          </cell>
          <cell r="AA996">
            <v>0</v>
          </cell>
          <cell r="AB996">
            <v>0</v>
          </cell>
          <cell r="AC996">
            <v>0</v>
          </cell>
          <cell r="AD996">
            <v>0</v>
          </cell>
          <cell r="AE996">
            <v>0</v>
          </cell>
          <cell r="AF996">
            <v>0</v>
          </cell>
          <cell r="AG996">
            <v>0</v>
          </cell>
          <cell r="AH996" t="str">
            <v>Paula Marcela Escobar</v>
          </cell>
          <cell r="AI996" t="str">
            <v>pescobar@dnp.gov.co</v>
          </cell>
          <cell r="AJ996">
            <v>90</v>
          </cell>
          <cell r="AK996">
            <v>0</v>
          </cell>
          <cell r="AL996">
            <v>0</v>
          </cell>
        </row>
        <row r="997">
          <cell r="A997">
            <v>4522</v>
          </cell>
          <cell r="B997" t="str">
            <v>Todos por un Nuevo País</v>
          </cell>
          <cell r="C997" t="str">
            <v>Pilares</v>
          </cell>
          <cell r="D997" t="str">
            <v>Colombia en paz</v>
          </cell>
          <cell r="E997" t="str">
            <v>Planeación Nacional</v>
          </cell>
          <cell r="F997" t="str">
            <v>DNP</v>
          </cell>
          <cell r="G997" t="str">
            <v>Paz</v>
          </cell>
          <cell r="H997">
            <v>4522</v>
          </cell>
          <cell r="I997" t="str">
            <v>Indicador de Convergencia Regional ICIR  para municipios mas afectados por conflicto (Brechas sociales en los municipios más afectados por conflicto)</v>
          </cell>
          <cell r="J997" t="str">
            <v>Resultado</v>
          </cell>
          <cell r="K997" t="str">
            <v>Sectorial</v>
          </cell>
          <cell r="L997" t="str">
            <v>SI</v>
          </cell>
          <cell r="M997" t="str">
            <v>NO</v>
          </cell>
          <cell r="N997" t="str">
            <v>NO</v>
          </cell>
          <cell r="O997" t="str">
            <v>SI</v>
          </cell>
          <cell r="P997" t="str">
            <v>Porcentaje</v>
          </cell>
          <cell r="Q997" t="str">
            <v>Anual</v>
          </cell>
          <cell r="R997" t="str">
            <v>Reducción</v>
          </cell>
          <cell r="S997">
            <v>41</v>
          </cell>
          <cell r="T997">
            <v>38.5</v>
          </cell>
          <cell r="U997">
            <v>35.9</v>
          </cell>
          <cell r="V997">
            <v>32.1</v>
          </cell>
          <cell r="W997">
            <v>28.2</v>
          </cell>
          <cell r="X997">
            <v>28.2</v>
          </cell>
          <cell r="Y997">
            <v>0</v>
          </cell>
          <cell r="Z997">
            <v>0</v>
          </cell>
          <cell r="AA997">
            <v>0</v>
          </cell>
          <cell r="AB997">
            <v>0</v>
          </cell>
          <cell r="AC997">
            <v>0</v>
          </cell>
          <cell r="AD997">
            <v>0</v>
          </cell>
          <cell r="AE997" t="str">
            <v>Se hicieron los cálculos preliminares con las variables seleccionadas del listado opcional, en total quedaron 11 variables en 7 sectores.</v>
          </cell>
          <cell r="AF997">
            <v>42490.208333333299</v>
          </cell>
          <cell r="AG997">
            <v>42502.437101041702</v>
          </cell>
          <cell r="AH997" t="str">
            <v>Ivan Osejo Villamil</v>
          </cell>
          <cell r="AI997" t="str">
            <v>iosejo@dnp.gov.co</v>
          </cell>
          <cell r="AJ997">
            <v>365</v>
          </cell>
          <cell r="AK997">
            <v>0</v>
          </cell>
          <cell r="AL997">
            <v>0</v>
          </cell>
        </row>
        <row r="998">
          <cell r="A998">
            <v>4540</v>
          </cell>
          <cell r="B998" t="str">
            <v>Todos por un Nuevo País</v>
          </cell>
          <cell r="C998" t="str">
            <v>Pilares</v>
          </cell>
          <cell r="D998" t="str">
            <v>Colombia en paz</v>
          </cell>
          <cell r="E998" t="str">
            <v>Planeación Nacional</v>
          </cell>
          <cell r="F998" t="str">
            <v>DNP</v>
          </cell>
          <cell r="G998" t="str">
            <v>Paz</v>
          </cell>
          <cell r="H998">
            <v>4540</v>
          </cell>
          <cell r="I998" t="str">
            <v>Inversión como porcentaje del PIB</v>
          </cell>
          <cell r="J998" t="str">
            <v>Gestión</v>
          </cell>
          <cell r="K998" t="str">
            <v>Sectorial</v>
          </cell>
          <cell r="L998" t="str">
            <v>SI</v>
          </cell>
          <cell r="M998" t="str">
            <v>NO</v>
          </cell>
          <cell r="N998" t="str">
            <v>NO</v>
          </cell>
          <cell r="O998" t="str">
            <v>SI</v>
          </cell>
          <cell r="P998" t="str">
            <v>Porcentaje</v>
          </cell>
          <cell r="Q998" t="str">
            <v>Anual</v>
          </cell>
          <cell r="R998" t="str">
            <v>Flujo</v>
          </cell>
          <cell r="S998">
            <v>29.5</v>
          </cell>
          <cell r="T998">
            <v>28.3</v>
          </cell>
          <cell r="U998">
            <v>28.6</v>
          </cell>
          <cell r="V998">
            <v>29.3</v>
          </cell>
          <cell r="W998">
            <v>29.5</v>
          </cell>
          <cell r="X998">
            <v>29.5</v>
          </cell>
          <cell r="Y998">
            <v>0</v>
          </cell>
          <cell r="Z998">
            <v>0</v>
          </cell>
          <cell r="AA998">
            <v>0</v>
          </cell>
          <cell r="AB998">
            <v>0</v>
          </cell>
          <cell r="AC998">
            <v>0</v>
          </cell>
          <cell r="AD998">
            <v>0</v>
          </cell>
          <cell r="AE998" t="str">
            <v xml:space="preserve">La periodicidad del dato, así como su frecuencia de cálculo, es anual, por lo que no es posible hacer un seguimiento mensual. </v>
          </cell>
          <cell r="AF998">
            <v>42460.208333333299</v>
          </cell>
          <cell r="AG998">
            <v>42468.700248495399</v>
          </cell>
          <cell r="AH998" t="str">
            <v>Néstor Iván González Quintero</v>
          </cell>
          <cell r="AI998" t="str">
            <v>ngonzalez@dnp.gov.co</v>
          </cell>
          <cell r="AJ998">
            <v>90</v>
          </cell>
          <cell r="AK998">
            <v>0</v>
          </cell>
          <cell r="AL998">
            <v>0</v>
          </cell>
        </row>
        <row r="999">
          <cell r="A999">
            <v>4327</v>
          </cell>
          <cell r="B999" t="str">
            <v>Todos por un Nuevo País</v>
          </cell>
          <cell r="C999" t="str">
            <v>Pilares</v>
          </cell>
          <cell r="D999" t="str">
            <v>Colombia equitativa y sin pobreza</v>
          </cell>
          <cell r="E999" t="str">
            <v>Inclusión Social y Reconciliación</v>
          </cell>
          <cell r="F999" t="str">
            <v>ICBF</v>
          </cell>
          <cell r="G999" t="str">
            <v>Equidad</v>
          </cell>
          <cell r="H999">
            <v>4327</v>
          </cell>
          <cell r="I999" t="str">
            <v>Niños y niñas con educación inicial en el marco de la atención integral</v>
          </cell>
          <cell r="J999" t="str">
            <v>Producto</v>
          </cell>
          <cell r="K999" t="str">
            <v>Sectorial</v>
          </cell>
          <cell r="L999" t="str">
            <v>SI</v>
          </cell>
          <cell r="M999" t="str">
            <v>SI</v>
          </cell>
          <cell r="N999" t="str">
            <v>NO</v>
          </cell>
          <cell r="O999" t="str">
            <v>SI</v>
          </cell>
          <cell r="P999" t="str">
            <v>Niños y niñas</v>
          </cell>
          <cell r="Q999" t="str">
            <v>Trimestral</v>
          </cell>
          <cell r="R999" t="str">
            <v>Capacidad</v>
          </cell>
          <cell r="S999">
            <v>1054857</v>
          </cell>
          <cell r="T999">
            <v>1100000</v>
          </cell>
          <cell r="U999">
            <v>1150000</v>
          </cell>
          <cell r="V999">
            <v>1350000</v>
          </cell>
          <cell r="W999">
            <v>1500000</v>
          </cell>
          <cell r="X999">
            <v>1500000</v>
          </cell>
          <cell r="Y999">
            <v>0</v>
          </cell>
          <cell r="Z999">
            <v>0</v>
          </cell>
          <cell r="AA999">
            <v>0</v>
          </cell>
          <cell r="AB999">
            <v>0</v>
          </cell>
          <cell r="AC999">
            <v>0</v>
          </cell>
          <cell r="AD999">
            <v>0</v>
          </cell>
          <cell r="AE999" t="str">
            <v>Durante el mes de febrero se efectúa el seguimiento al inicio de atención en todas las modalidades de atención para la primera infancia.</v>
          </cell>
          <cell r="AF999">
            <v>42429.208333333299</v>
          </cell>
          <cell r="AG999">
            <v>42471.389772372699</v>
          </cell>
          <cell r="AH999" t="str">
            <v>Juan Carlos Buitrago</v>
          </cell>
          <cell r="AI999" t="str">
            <v>juan.buitrago@icbf.gov.co</v>
          </cell>
          <cell r="AJ999">
            <v>30</v>
          </cell>
          <cell r="AK999">
            <v>0</v>
          </cell>
          <cell r="AL999">
            <v>0</v>
          </cell>
        </row>
        <row r="1000">
          <cell r="A1000">
            <v>4765</v>
          </cell>
          <cell r="B1000" t="str">
            <v>Todos por un Nuevo País</v>
          </cell>
          <cell r="C1000" t="str">
            <v>Pilares</v>
          </cell>
          <cell r="D1000" t="str">
            <v>Colombia equitativa y sin pobreza</v>
          </cell>
          <cell r="E1000" t="str">
            <v>Inclusión Social y Reconciliación</v>
          </cell>
          <cell r="F1000" t="str">
            <v>Prosperidad Social</v>
          </cell>
          <cell r="G1000" t="str">
            <v>Equidad</v>
          </cell>
          <cell r="H1000">
            <v>4765</v>
          </cell>
          <cell r="I1000" t="str">
            <v>Pobreza monetaria</v>
          </cell>
          <cell r="J1000" t="str">
            <v>Gestión</v>
          </cell>
          <cell r="K1000" t="str">
            <v>Sectorial</v>
          </cell>
          <cell r="L1000" t="str">
            <v>SI</v>
          </cell>
          <cell r="M1000" t="str">
            <v>SI</v>
          </cell>
          <cell r="N1000" t="str">
            <v>NO</v>
          </cell>
          <cell r="O1000" t="str">
            <v>SI</v>
          </cell>
          <cell r="P1000" t="str">
            <v>Porcentaje</v>
          </cell>
          <cell r="Q1000" t="str">
            <v>Anual</v>
          </cell>
          <cell r="R1000" t="str">
            <v>Reducción</v>
          </cell>
          <cell r="S1000">
            <v>28.5</v>
          </cell>
          <cell r="T1000">
            <v>27.6</v>
          </cell>
          <cell r="U1000">
            <v>26.8</v>
          </cell>
          <cell r="V1000">
            <v>25.9</v>
          </cell>
          <cell r="W1000">
            <v>25</v>
          </cell>
          <cell r="X1000">
            <v>25</v>
          </cell>
          <cell r="Y1000">
            <v>0</v>
          </cell>
          <cell r="Z1000">
            <v>0</v>
          </cell>
          <cell r="AA1000">
            <v>0</v>
          </cell>
          <cell r="AB1000">
            <v>0</v>
          </cell>
          <cell r="AC1000">
            <v>0</v>
          </cell>
          <cell r="AD1000">
            <v>0</v>
          </cell>
          <cell r="AE1000" t="str">
            <v>La periodicidad del indicador es anual. El último dato disponible es el del año 2015 y su valor es de 27,8%.</v>
          </cell>
          <cell r="AF1000">
            <v>42490.208333333299</v>
          </cell>
          <cell r="AG1000">
            <v>42501.647491979202</v>
          </cell>
          <cell r="AH1000" t="str">
            <v>Marilyn Jímenez Chaves</v>
          </cell>
          <cell r="AI1000" t="str">
            <v>marilyn.jimenez@dps.gov.co</v>
          </cell>
          <cell r="AJ1000">
            <v>90</v>
          </cell>
          <cell r="AK1000">
            <v>0</v>
          </cell>
          <cell r="AL1000">
            <v>0</v>
          </cell>
        </row>
        <row r="1001">
          <cell r="A1001">
            <v>4769</v>
          </cell>
          <cell r="B1001" t="str">
            <v>Todos por un Nuevo País</v>
          </cell>
          <cell r="C1001" t="str">
            <v>Pilares</v>
          </cell>
          <cell r="D1001" t="str">
            <v>Colombia equitativa y sin pobreza</v>
          </cell>
          <cell r="E1001" t="str">
            <v>Inclusión Social y Reconciliación</v>
          </cell>
          <cell r="F1001" t="str">
            <v>Prosperidad Social</v>
          </cell>
          <cell r="G1001" t="str">
            <v>Equidad</v>
          </cell>
          <cell r="H1001">
            <v>4769</v>
          </cell>
          <cell r="I1001" t="str">
            <v>Índice de Pobreza Multidimensional</v>
          </cell>
          <cell r="J1001" t="str">
            <v>Gestión</v>
          </cell>
          <cell r="K1001" t="str">
            <v>Sectorial</v>
          </cell>
          <cell r="L1001" t="str">
            <v>SI</v>
          </cell>
          <cell r="M1001" t="str">
            <v>NO</v>
          </cell>
          <cell r="N1001" t="str">
            <v>NO</v>
          </cell>
          <cell r="O1001" t="str">
            <v>SI</v>
          </cell>
          <cell r="P1001" t="str">
            <v>Porcentaje</v>
          </cell>
          <cell r="Q1001" t="str">
            <v>Anual</v>
          </cell>
          <cell r="R1001" t="str">
            <v>Reducción</v>
          </cell>
          <cell r="S1001">
            <v>21.9</v>
          </cell>
          <cell r="T1001">
            <v>20.9</v>
          </cell>
          <cell r="U1001">
            <v>19.899999999999999</v>
          </cell>
          <cell r="V1001">
            <v>18.8</v>
          </cell>
          <cell r="W1001">
            <v>17.8</v>
          </cell>
          <cell r="X1001">
            <v>17.8</v>
          </cell>
          <cell r="Y1001">
            <v>0</v>
          </cell>
          <cell r="Z1001">
            <v>0</v>
          </cell>
          <cell r="AA1001">
            <v>0</v>
          </cell>
          <cell r="AB1001">
            <v>0</v>
          </cell>
          <cell r="AC1001">
            <v>0</v>
          </cell>
          <cell r="AD1001">
            <v>0</v>
          </cell>
          <cell r="AE1001" t="str">
            <v>La periodicidad del indicador es anual. El último dato disponible es el del año 2015 y su valor es de 20,2%.</v>
          </cell>
          <cell r="AF1001">
            <v>42490.208333333299</v>
          </cell>
          <cell r="AG1001">
            <v>42501.647324270802</v>
          </cell>
          <cell r="AH1001" t="str">
            <v>Marilyn Jímenez Chaves</v>
          </cell>
          <cell r="AI1001" t="str">
            <v>marilyn.jimenez@dps.gov.co</v>
          </cell>
          <cell r="AJ1001">
            <v>90</v>
          </cell>
          <cell r="AK1001">
            <v>0</v>
          </cell>
          <cell r="AL1001">
            <v>0</v>
          </cell>
        </row>
        <row r="1002">
          <cell r="A1002">
            <v>5255</v>
          </cell>
          <cell r="B1002" t="str">
            <v>Todos por un Nuevo País</v>
          </cell>
          <cell r="C1002" t="str">
            <v>Pilares</v>
          </cell>
          <cell r="D1002" t="str">
            <v>Colombia equitativa y sin pobreza</v>
          </cell>
          <cell r="E1002" t="str">
            <v>Inclusión Social y Reconciliación</v>
          </cell>
          <cell r="F1002" t="str">
            <v>Prosperidad Social</v>
          </cell>
          <cell r="G1002" t="str">
            <v>Equidad</v>
          </cell>
          <cell r="H1002">
            <v>5255</v>
          </cell>
          <cell r="I1002" t="str">
            <v>Coeficiente de Gini</v>
          </cell>
          <cell r="J1002" t="str">
            <v>Gestión</v>
          </cell>
          <cell r="K1002" t="str">
            <v>Sectorial</v>
          </cell>
          <cell r="L1002" t="str">
            <v>SI</v>
          </cell>
          <cell r="M1002" t="str">
            <v>NO</v>
          </cell>
          <cell r="N1002" t="str">
            <v>NO</v>
          </cell>
          <cell r="O1002" t="str">
            <v>SI</v>
          </cell>
          <cell r="P1002" t="str">
            <v>Porcentaje</v>
          </cell>
          <cell r="Q1002" t="str">
            <v>Anual</v>
          </cell>
          <cell r="R1002" t="str">
            <v>Reducción</v>
          </cell>
          <cell r="S1002">
            <v>0.54</v>
          </cell>
          <cell r="T1002">
            <v>0.54</v>
          </cell>
          <cell r="U1002">
            <v>0.53</v>
          </cell>
          <cell r="V1002">
            <v>0.53</v>
          </cell>
          <cell r="W1002">
            <v>0.52</v>
          </cell>
          <cell r="X1002">
            <v>0.52</v>
          </cell>
          <cell r="Y1002">
            <v>0</v>
          </cell>
          <cell r="Z1002">
            <v>0</v>
          </cell>
          <cell r="AA1002">
            <v>0</v>
          </cell>
          <cell r="AB1002">
            <v>0</v>
          </cell>
          <cell r="AC1002">
            <v>0</v>
          </cell>
          <cell r="AD1002">
            <v>0</v>
          </cell>
          <cell r="AE1002" t="str">
            <v>La periodicidad del indicador es anual. El último dato disponible es el del año 2015 y su valor es de 0,522.</v>
          </cell>
          <cell r="AF1002">
            <v>42490.208333333299</v>
          </cell>
          <cell r="AG1002">
            <v>42501.644804826399</v>
          </cell>
          <cell r="AH1002" t="str">
            <v>Marilyn Jímenez Chaves</v>
          </cell>
          <cell r="AI1002" t="str">
            <v>marilyn.jimenez@dps.gov.co</v>
          </cell>
          <cell r="AJ1002">
            <v>90</v>
          </cell>
          <cell r="AK1002">
            <v>0</v>
          </cell>
          <cell r="AL1002">
            <v>0</v>
          </cell>
        </row>
        <row r="1003">
          <cell r="B1003" t="str">
            <v>Todos por un Nuevo País</v>
          </cell>
          <cell r="C1003" t="str">
            <v>Pilares</v>
          </cell>
          <cell r="D1003" t="str">
            <v>Colombia equitativa y sin pobreza</v>
          </cell>
          <cell r="E1003" t="str">
            <v>Trabajo</v>
          </cell>
          <cell r="F1003" t="str">
            <v>MinTrabajo</v>
          </cell>
          <cell r="G1003" t="str">
            <v>Equidad</v>
          </cell>
          <cell r="H1003">
            <v>5164</v>
          </cell>
          <cell r="I1003" t="str">
            <v>Tasa de desempleo</v>
          </cell>
          <cell r="J1003" t="str">
            <v>Resultado</v>
          </cell>
          <cell r="K1003" t="str">
            <v>Sectorial</v>
          </cell>
          <cell r="L1003" t="str">
            <v>SI</v>
          </cell>
          <cell r="M1003" t="str">
            <v>NO</v>
          </cell>
          <cell r="N1003" t="str">
            <v>NO</v>
          </cell>
          <cell r="O1003" t="str">
            <v>SI</v>
          </cell>
          <cell r="P1003" t="str">
            <v>Porcentaje</v>
          </cell>
          <cell r="Q1003" t="str">
            <v>Anual</v>
          </cell>
          <cell r="R1003" t="str">
            <v>Reducción</v>
          </cell>
          <cell r="S1003">
            <v>9.1</v>
          </cell>
          <cell r="T1003">
            <v>8.8000000000000007</v>
          </cell>
          <cell r="U1003">
            <v>8.6</v>
          </cell>
          <cell r="V1003">
            <v>8.3000000000000007</v>
          </cell>
          <cell r="W1003">
            <v>8</v>
          </cell>
          <cell r="X1003">
            <v>8</v>
          </cell>
          <cell r="Y1003">
            <v>0</v>
          </cell>
          <cell r="Z1003">
            <v>0</v>
          </cell>
          <cell r="AA1003">
            <v>0</v>
          </cell>
          <cell r="AB1003">
            <v>0</v>
          </cell>
          <cell r="AC1003">
            <v>0</v>
          </cell>
          <cell r="AD1003">
            <v>0</v>
          </cell>
          <cell r="AE1003" t="str">
            <v>Colombia en Obra: Se han vinculado a la Ruta de inclusión Social y Productiva sectores de la infraestructura como las Vías 4G y otras vías, Vivienda, Puentes, Aeropuertos, Mega colegios y Acueductos. En cuanto a Empleo y Emprendimiento, avanza la elaborac</v>
          </cell>
          <cell r="AF1003">
            <v>42490.208333333299</v>
          </cell>
          <cell r="AG1003">
            <v>42496.635342743102</v>
          </cell>
          <cell r="AH1003" t="str">
            <v>Diana Hernández Hernández</v>
          </cell>
          <cell r="AI1003" t="str">
            <v>dhernandezh@mintrabajo.gov.co</v>
          </cell>
          <cell r="AJ1003">
            <v>30</v>
          </cell>
          <cell r="AK1003">
            <v>0</v>
          </cell>
          <cell r="AL1003">
            <v>0</v>
          </cell>
        </row>
        <row r="1004">
          <cell r="B1004" t="str">
            <v>Todos por un Nuevo País</v>
          </cell>
          <cell r="C1004" t="str">
            <v>Pilares</v>
          </cell>
          <cell r="D1004" t="str">
            <v>Colombia equitativa y sin pobreza</v>
          </cell>
          <cell r="E1004" t="str">
            <v>Trabajo</v>
          </cell>
          <cell r="F1004" t="str">
            <v>MinTrabajo</v>
          </cell>
          <cell r="G1004" t="str">
            <v>Equidad</v>
          </cell>
          <cell r="H1004">
            <v>5165</v>
          </cell>
          <cell r="I1004" t="str">
            <v>Tasa de formalidad 13 áreas metropolitanas</v>
          </cell>
          <cell r="J1004" t="str">
            <v>Resultado</v>
          </cell>
          <cell r="K1004" t="str">
            <v>Sectorial</v>
          </cell>
          <cell r="L1004" t="str">
            <v>SI</v>
          </cell>
          <cell r="M1004" t="str">
            <v>NO</v>
          </cell>
          <cell r="N1004" t="str">
            <v>NO</v>
          </cell>
          <cell r="O1004" t="str">
            <v>SI</v>
          </cell>
          <cell r="P1004" t="str">
            <v>Porcentaje</v>
          </cell>
          <cell r="Q1004" t="str">
            <v>Anual</v>
          </cell>
          <cell r="R1004" t="str">
            <v>Capacidad</v>
          </cell>
          <cell r="S1004">
            <v>46.9</v>
          </cell>
          <cell r="T1004">
            <v>47.725000000000001</v>
          </cell>
          <cell r="U1004">
            <v>48.55</v>
          </cell>
          <cell r="V1004">
            <v>49.375</v>
          </cell>
          <cell r="W1004">
            <v>50.2</v>
          </cell>
          <cell r="X1004">
            <v>50.2</v>
          </cell>
          <cell r="Y1004">
            <v>0</v>
          </cell>
          <cell r="Z1004">
            <v>0</v>
          </cell>
          <cell r="AA1004">
            <v>0</v>
          </cell>
          <cell r="AB1004">
            <v>0</v>
          </cell>
          <cell r="AC1004">
            <v>0</v>
          </cell>
          <cell r="AD1004">
            <v>0</v>
          </cell>
          <cell r="AE1004" t="str">
            <v>Asistencia Técnica. Con el propósito de dar cumplimiento a la Sentencia 426/2014 relacionada con la descontaminación del Rio Bogotá, en lo concerniente al Ministerio del Trabajo, se ha venido participando activamente en el encuentro sistemático interinsti</v>
          </cell>
          <cell r="AF1004">
            <v>42490.208333333299</v>
          </cell>
          <cell r="AG1004">
            <v>42496.638391863402</v>
          </cell>
          <cell r="AH1004" t="str">
            <v>Diana Hernández Hernández</v>
          </cell>
          <cell r="AI1004" t="str">
            <v>dhernandezh@mintrabajo.gov.co</v>
          </cell>
          <cell r="AJ1004">
            <v>30</v>
          </cell>
          <cell r="AK1004">
            <v>0</v>
          </cell>
          <cell r="AL1004">
            <v>0</v>
          </cell>
        </row>
        <row r="1005">
          <cell r="B1005" t="str">
            <v>Todos por un Nuevo País</v>
          </cell>
          <cell r="C1005" t="str">
            <v>Pilares</v>
          </cell>
          <cell r="D1005" t="str">
            <v>Colombia la más educada</v>
          </cell>
          <cell r="E1005" t="str">
            <v>Educación</v>
          </cell>
          <cell r="F1005" t="str">
            <v>MINEDUCACION</v>
          </cell>
          <cell r="G1005" t="str">
            <v>Educación</v>
          </cell>
          <cell r="H1005">
            <v>4495</v>
          </cell>
          <cell r="I1005" t="str">
            <v>Porcentaje de colegios oficiales en las categorias A+, A y B en las pruebas SABER 11</v>
          </cell>
          <cell r="J1005" t="str">
            <v>Resultado</v>
          </cell>
          <cell r="K1005" t="str">
            <v>Sectorial</v>
          </cell>
          <cell r="L1005" t="str">
            <v>SI</v>
          </cell>
          <cell r="M1005" t="str">
            <v>SI</v>
          </cell>
          <cell r="N1005" t="str">
            <v>NO</v>
          </cell>
          <cell r="O1005" t="str">
            <v>SI</v>
          </cell>
          <cell r="P1005" t="str">
            <v>Porcentaje</v>
          </cell>
          <cell r="Q1005" t="str">
            <v>Semestral</v>
          </cell>
          <cell r="R1005" t="str">
            <v>Capacidad</v>
          </cell>
          <cell r="S1005">
            <v>33.299999999999997</v>
          </cell>
          <cell r="T1005">
            <v>34.9</v>
          </cell>
          <cell r="U1005">
            <v>36.9</v>
          </cell>
          <cell r="V1005">
            <v>42.1</v>
          </cell>
          <cell r="W1005">
            <v>45</v>
          </cell>
          <cell r="X1005">
            <v>45</v>
          </cell>
          <cell r="Y1005">
            <v>0</v>
          </cell>
          <cell r="Z1005">
            <v>0</v>
          </cell>
          <cell r="AA1005">
            <v>0</v>
          </cell>
          <cell r="AB1005">
            <v>0</v>
          </cell>
          <cell r="AC1005">
            <v>0</v>
          </cell>
          <cell r="AD1005">
            <v>0</v>
          </cell>
          <cell r="AE1005" t="str">
            <v xml:space="preserve">Durante el mes de abril se dio inicio a la inscripción de los estudiantes de Calendario A que aplicarán la prueba en el segundo semestre del año 2016 </v>
          </cell>
          <cell r="AF1005">
            <v>42490.208333333299</v>
          </cell>
          <cell r="AG1005">
            <v>42500.484485798603</v>
          </cell>
          <cell r="AH1005" t="str">
            <v>Beatriz Helena Vallejo Reyes</v>
          </cell>
          <cell r="AI1005" t="str">
            <v>bvallejo@mineducacion.gov.co</v>
          </cell>
          <cell r="AJ1005">
            <v>180</v>
          </cell>
          <cell r="AK1005">
            <v>0</v>
          </cell>
          <cell r="AL1005">
            <v>0</v>
          </cell>
        </row>
        <row r="1006">
          <cell r="B1006" t="str">
            <v>Todos por un Nuevo País</v>
          </cell>
          <cell r="C1006" t="str">
            <v>Pilares</v>
          </cell>
          <cell r="D1006" t="str">
            <v>Colombia la más educada</v>
          </cell>
          <cell r="E1006" t="str">
            <v>Educación</v>
          </cell>
          <cell r="F1006" t="str">
            <v>MINEDUCACION</v>
          </cell>
          <cell r="G1006" t="str">
            <v>Educación</v>
          </cell>
          <cell r="H1006">
            <v>4496</v>
          </cell>
          <cell r="I1006" t="str">
            <v>Tasa de cobertura de alta calidad en educación superior</v>
          </cell>
          <cell r="J1006" t="str">
            <v>Resultado</v>
          </cell>
          <cell r="K1006" t="str">
            <v>Sectorial</v>
          </cell>
          <cell r="L1006" t="str">
            <v>SI</v>
          </cell>
          <cell r="M1006" t="str">
            <v>SI</v>
          </cell>
          <cell r="N1006" t="str">
            <v>NO</v>
          </cell>
          <cell r="O1006" t="str">
            <v>SI</v>
          </cell>
          <cell r="P1006" t="str">
            <v>Tasa</v>
          </cell>
          <cell r="Q1006" t="str">
            <v>Anual</v>
          </cell>
          <cell r="R1006" t="str">
            <v>Capacidad</v>
          </cell>
          <cell r="S1006">
            <v>14.6</v>
          </cell>
          <cell r="T1006">
            <v>16</v>
          </cell>
          <cell r="U1006">
            <v>17.3</v>
          </cell>
          <cell r="V1006">
            <v>18.7</v>
          </cell>
          <cell r="W1006">
            <v>20</v>
          </cell>
          <cell r="X1006">
            <v>20</v>
          </cell>
          <cell r="Y1006">
            <v>0</v>
          </cell>
          <cell r="Z1006">
            <v>0</v>
          </cell>
          <cell r="AA1006">
            <v>0</v>
          </cell>
          <cell r="AB1006">
            <v>0</v>
          </cell>
          <cell r="AC1006">
            <v>0</v>
          </cell>
          <cell r="AD1006">
            <v>0</v>
          </cell>
          <cell r="AE1006" t="str">
            <v>El Insumo de Contratación fue aprobado en Comité de Contratación, con lo que se formalizó el convenio 922 de 2016 con registro presupuestal 621616 del día 29 de abril , con esto se espera iniciar los acompañamientos establecidos para la presente vigencia.</v>
          </cell>
          <cell r="AF1006">
            <v>42490.208333333299</v>
          </cell>
          <cell r="AG1006">
            <v>42500.627914039404</v>
          </cell>
          <cell r="AH1006" t="str">
            <v>Luis Bernardo Carrillo</v>
          </cell>
          <cell r="AI1006" t="str">
            <v>LCarrillo@mineducacion.gov.co</v>
          </cell>
          <cell r="AJ1006">
            <v>90</v>
          </cell>
          <cell r="AK1006">
            <v>0</v>
          </cell>
          <cell r="AL1006">
            <v>0</v>
          </cell>
        </row>
        <row r="1007">
          <cell r="B1007" t="str">
            <v>Todos por un Nuevo País</v>
          </cell>
          <cell r="C1007" t="str">
            <v>Pilares</v>
          </cell>
          <cell r="D1007" t="str">
            <v>Colombia la más educada</v>
          </cell>
          <cell r="E1007" t="str">
            <v>Educación</v>
          </cell>
          <cell r="F1007" t="str">
            <v>MINEDUCACION</v>
          </cell>
          <cell r="G1007" t="str">
            <v>Educación</v>
          </cell>
          <cell r="H1007">
            <v>4497</v>
          </cell>
          <cell r="I1007" t="str">
            <v>Porcentaje de la población evaluada en el sector oficial en las pruebas SABER 5 que sube de nivel de logro, respecto a la línea base</v>
          </cell>
          <cell r="J1007" t="str">
            <v>Resultado</v>
          </cell>
          <cell r="K1007" t="str">
            <v>Sectorial</v>
          </cell>
          <cell r="L1007" t="str">
            <v>SI</v>
          </cell>
          <cell r="M1007" t="str">
            <v>SI</v>
          </cell>
          <cell r="N1007" t="str">
            <v>NO</v>
          </cell>
          <cell r="O1007" t="str">
            <v>SI</v>
          </cell>
          <cell r="P1007" t="str">
            <v>Porcentaje</v>
          </cell>
          <cell r="Q1007" t="str">
            <v>Anual</v>
          </cell>
          <cell r="R1007" t="str">
            <v>Capacidad</v>
          </cell>
          <cell r="S1007">
            <v>0</v>
          </cell>
          <cell r="T1007">
            <v>3</v>
          </cell>
          <cell r="U1007">
            <v>6</v>
          </cell>
          <cell r="V1007">
            <v>9</v>
          </cell>
          <cell r="W1007">
            <v>12</v>
          </cell>
          <cell r="X1007">
            <v>12</v>
          </cell>
          <cell r="Y1007">
            <v>0</v>
          </cell>
          <cell r="Z1007">
            <v>0</v>
          </cell>
          <cell r="AA1007">
            <v>0</v>
          </cell>
          <cell r="AB1007">
            <v>0</v>
          </cell>
          <cell r="AC1007">
            <v>0</v>
          </cell>
          <cell r="AD1007">
            <v>0</v>
          </cell>
          <cell r="AE1007" t="str">
            <v xml:space="preserve">Se esta formalizando el contrato de aplicación de las pruebas SABER 3,5 y 9. Durante el mes de abril los rectores validaron la matrícula de los estudiantes de sus IE, lo que define el número de cuadernillos que se remiten a cada IE. </v>
          </cell>
          <cell r="AF1007">
            <v>42490.208333333299</v>
          </cell>
          <cell r="AG1007">
            <v>42500.483282094901</v>
          </cell>
          <cell r="AH1007" t="str">
            <v>Beatriz Helena Vallejo Reyes</v>
          </cell>
          <cell r="AI1007" t="str">
            <v>bvallejo@mineducacion.gov.co</v>
          </cell>
          <cell r="AJ1007">
            <v>0</v>
          </cell>
          <cell r="AK1007">
            <v>0</v>
          </cell>
          <cell r="AL1007">
            <v>0</v>
          </cell>
        </row>
        <row r="1008">
          <cell r="B1008" t="str">
            <v>Todos por un Nuevo País</v>
          </cell>
          <cell r="C1008" t="str">
            <v>Pilares</v>
          </cell>
          <cell r="D1008" t="str">
            <v>Colombia la más educada</v>
          </cell>
          <cell r="E1008" t="str">
            <v>Educación</v>
          </cell>
          <cell r="F1008" t="str">
            <v>MINEDUCACION</v>
          </cell>
          <cell r="G1008" t="str">
            <v>Educación</v>
          </cell>
          <cell r="H1008">
            <v>4498</v>
          </cell>
          <cell r="I1008" t="str">
            <v>Porcentaje de estudiantes del sector oficial evaluados con nivel B1 o superior de inglés del Marco Común Europeo</v>
          </cell>
          <cell r="J1008" t="str">
            <v>Resultado</v>
          </cell>
          <cell r="K1008" t="str">
            <v>Sectorial</v>
          </cell>
          <cell r="L1008" t="str">
            <v>SI</v>
          </cell>
          <cell r="M1008" t="str">
            <v>SI</v>
          </cell>
          <cell r="N1008" t="str">
            <v>NO</v>
          </cell>
          <cell r="O1008" t="str">
            <v>SI</v>
          </cell>
          <cell r="P1008" t="str">
            <v>Porcentaje</v>
          </cell>
          <cell r="Q1008" t="str">
            <v>Anual</v>
          </cell>
          <cell r="R1008" t="str">
            <v>Capacidad</v>
          </cell>
          <cell r="S1008">
            <v>2.2599999999999998</v>
          </cell>
          <cell r="T1008">
            <v>3</v>
          </cell>
          <cell r="U1008">
            <v>4</v>
          </cell>
          <cell r="V1008">
            <v>6</v>
          </cell>
          <cell r="W1008">
            <v>8</v>
          </cell>
          <cell r="X1008">
            <v>8</v>
          </cell>
          <cell r="Y1008">
            <v>0</v>
          </cell>
          <cell r="Z1008">
            <v>0</v>
          </cell>
          <cell r="AA1008">
            <v>0</v>
          </cell>
          <cell r="AB1008">
            <v>0</v>
          </cell>
          <cell r="AC1008">
            <v>0</v>
          </cell>
          <cell r="AD1008">
            <v>0</v>
          </cell>
          <cell r="AE1008" t="str">
            <v>En el mes de abril se llevaron a cabo los proceso de selección de los estudiantes de grado 10º que participarán en los Campos Nacionales e Internacionales de Inmersión en Inglés. En este sentido, se definieron 100 estudiantes para Estados Unidos y 2.900 p</v>
          </cell>
          <cell r="AF1008">
            <v>42490.208333333299</v>
          </cell>
          <cell r="AG1008">
            <v>42500.482622025498</v>
          </cell>
          <cell r="AH1008" t="str">
            <v>Beatriz Helena Vallejo Reyes</v>
          </cell>
          <cell r="AI1008" t="str">
            <v>bvallejo@mineducacion.gov.co</v>
          </cell>
          <cell r="AJ1008">
            <v>90</v>
          </cell>
          <cell r="AK1008">
            <v>0</v>
          </cell>
          <cell r="AL1008">
            <v>0</v>
          </cell>
        </row>
        <row r="1009">
          <cell r="B1009" t="str">
            <v>Todos por un Nuevo País</v>
          </cell>
          <cell r="C1009" t="str">
            <v>Pilares</v>
          </cell>
          <cell r="D1009" t="str">
            <v>Colombia la más educada</v>
          </cell>
          <cell r="E1009" t="str">
            <v>Educación</v>
          </cell>
          <cell r="F1009" t="str">
            <v>MINEDUCACION</v>
          </cell>
          <cell r="G1009" t="str">
            <v>Educación</v>
          </cell>
          <cell r="H1009">
            <v>4499</v>
          </cell>
          <cell r="I1009" t="str">
            <v>Porcentaje de estudiantes con jornada única</v>
          </cell>
          <cell r="J1009" t="str">
            <v>Producto</v>
          </cell>
          <cell r="K1009" t="str">
            <v>Sectorial</v>
          </cell>
          <cell r="L1009" t="str">
            <v>SI</v>
          </cell>
          <cell r="M1009" t="str">
            <v>SI</v>
          </cell>
          <cell r="N1009" t="str">
            <v>NO</v>
          </cell>
          <cell r="O1009" t="str">
            <v>SI</v>
          </cell>
          <cell r="P1009" t="str">
            <v>Porcentaje</v>
          </cell>
          <cell r="Q1009" t="str">
            <v>Trimestral</v>
          </cell>
          <cell r="R1009" t="str">
            <v>Capacidad</v>
          </cell>
          <cell r="S1009">
            <v>0</v>
          </cell>
          <cell r="T1009">
            <v>4</v>
          </cell>
          <cell r="U1009">
            <v>9</v>
          </cell>
          <cell r="V1009">
            <v>20</v>
          </cell>
          <cell r="W1009">
            <v>30</v>
          </cell>
          <cell r="X1009">
            <v>30</v>
          </cell>
          <cell r="Y1009">
            <v>4.5999999999999996</v>
          </cell>
          <cell r="Z1009">
            <v>51.11</v>
          </cell>
          <cell r="AA1009">
            <v>4.5999999999999996</v>
          </cell>
          <cell r="AB1009">
            <v>15.33</v>
          </cell>
          <cell r="AC1009">
            <v>42460.208333333299</v>
          </cell>
          <cell r="AD1009">
            <v>42468.6850273495</v>
          </cell>
          <cell r="AE1009" t="str">
            <v>Durante el mes de abril, se realizaron 11 talleres con jefes de planeación y funcionarios de 87 Entidades Territoriales Certificadas, para iniciar con la formulación de los planes de implementación de Jornada Única. Así mismo, se realizó el acompañamiento</v>
          </cell>
          <cell r="AF1009">
            <v>42490.208333333299</v>
          </cell>
          <cell r="AG1009">
            <v>42500.4817008912</v>
          </cell>
          <cell r="AH1009" t="str">
            <v>Beatriz Helena Vallejo Reyes</v>
          </cell>
          <cell r="AI1009" t="str">
            <v>bvallejo@mineducacion.gov.co</v>
          </cell>
          <cell r="AJ1009">
            <v>180</v>
          </cell>
          <cell r="AK1009">
            <v>42551.208333333299</v>
          </cell>
          <cell r="AL1009">
            <v>-223</v>
          </cell>
        </row>
        <row r="1010">
          <cell r="B1010" t="str">
            <v>Todos por un Nuevo País</v>
          </cell>
          <cell r="C1010" t="str">
            <v>Pilares</v>
          </cell>
          <cell r="D1010" t="str">
            <v>Colombia la más educada</v>
          </cell>
          <cell r="E1010" t="str">
            <v>Educación</v>
          </cell>
          <cell r="F1010" t="str">
            <v>MINEDUCACION</v>
          </cell>
          <cell r="G1010" t="str">
            <v>Educación</v>
          </cell>
          <cell r="H1010">
            <v>4500</v>
          </cell>
          <cell r="I1010" t="str">
            <v>Tasa de cobertura bruta en educación media</v>
          </cell>
          <cell r="J1010" t="str">
            <v>Resultado</v>
          </cell>
          <cell r="K1010" t="str">
            <v>Sectorial</v>
          </cell>
          <cell r="L1010" t="str">
            <v>SI</v>
          </cell>
          <cell r="M1010" t="str">
            <v>SI</v>
          </cell>
          <cell r="N1010" t="str">
            <v>NO</v>
          </cell>
          <cell r="O1010" t="str">
            <v>SI</v>
          </cell>
          <cell r="P1010" t="str">
            <v>Tasa</v>
          </cell>
          <cell r="Q1010" t="str">
            <v>Anual</v>
          </cell>
          <cell r="R1010" t="str">
            <v>Capacidad</v>
          </cell>
          <cell r="S1010">
            <v>77.3</v>
          </cell>
          <cell r="T1010">
            <v>79.599999999999994</v>
          </cell>
          <cell r="U1010">
            <v>80.400000000000006</v>
          </cell>
          <cell r="V1010">
            <v>81.900000000000006</v>
          </cell>
          <cell r="W1010">
            <v>83</v>
          </cell>
          <cell r="X1010">
            <v>83</v>
          </cell>
          <cell r="Y1010">
            <v>0</v>
          </cell>
          <cell r="Z1010">
            <v>0</v>
          </cell>
          <cell r="AA1010">
            <v>0</v>
          </cell>
          <cell r="AB1010">
            <v>0</v>
          </cell>
          <cell r="AC1010">
            <v>0</v>
          </cell>
          <cell r="AD1010">
            <v>0</v>
          </cell>
          <cell r="AE1010"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1010">
            <v>42490.208333333299</v>
          </cell>
          <cell r="AG1010">
            <v>42495.648298726897</v>
          </cell>
          <cell r="AH1010" t="str">
            <v>Hector Julio Flechas</v>
          </cell>
          <cell r="AI1010" t="str">
            <v>HFlechas@mineducacion.gov.co</v>
          </cell>
          <cell r="AJ1010">
            <v>150</v>
          </cell>
          <cell r="AK1010">
            <v>0</v>
          </cell>
          <cell r="AL1010">
            <v>0</v>
          </cell>
        </row>
      </sheetData>
      <sheetData sheetId="7"/>
      <sheetData sheetId="8">
        <row r="4">
          <cell r="C4" t="str">
            <v>ID</v>
          </cell>
          <cell r="D4">
            <v>1</v>
          </cell>
        </row>
        <row r="5">
          <cell r="C5" t="str">
            <v>Pilar</v>
          </cell>
          <cell r="D5">
            <v>2</v>
          </cell>
        </row>
        <row r="6">
          <cell r="C6" t="str">
            <v>Objetivo</v>
          </cell>
          <cell r="D6">
            <v>3</v>
          </cell>
        </row>
        <row r="7">
          <cell r="C7" t="str">
            <v>Estrategia</v>
          </cell>
          <cell r="D7">
            <v>4</v>
          </cell>
        </row>
        <row r="8">
          <cell r="C8" t="str">
            <v>Sector</v>
          </cell>
          <cell r="D8">
            <v>5</v>
          </cell>
        </row>
        <row r="9">
          <cell r="C9" t="str">
            <v>Entidad</v>
          </cell>
          <cell r="D9">
            <v>6</v>
          </cell>
        </row>
        <row r="10">
          <cell r="C10" t="str">
            <v>Programa</v>
          </cell>
          <cell r="D10">
            <v>7</v>
          </cell>
        </row>
        <row r="11">
          <cell r="C11" t="str">
            <v>Id Indicador</v>
          </cell>
          <cell r="D11">
            <v>8</v>
          </cell>
        </row>
        <row r="12">
          <cell r="C12" t="str">
            <v>Indicador</v>
          </cell>
          <cell r="D12">
            <v>9</v>
          </cell>
        </row>
        <row r="13">
          <cell r="C13" t="str">
            <v>Tipo Indicador</v>
          </cell>
          <cell r="D13">
            <v>10</v>
          </cell>
        </row>
        <row r="14">
          <cell r="C14" t="str">
            <v>Nivel Indicador</v>
          </cell>
          <cell r="D14">
            <v>11</v>
          </cell>
        </row>
        <row r="15">
          <cell r="C15" t="str">
            <v>Indicador Básico</v>
          </cell>
          <cell r="D15">
            <v>12</v>
          </cell>
        </row>
        <row r="16">
          <cell r="C16" t="str">
            <v>Departamentalizado</v>
          </cell>
          <cell r="D16">
            <v>13</v>
          </cell>
        </row>
        <row r="17">
          <cell r="C17" t="str">
            <v>Es Privado</v>
          </cell>
          <cell r="D17">
            <v>14</v>
          </cell>
        </row>
        <row r="18">
          <cell r="C18" t="str">
            <v>Vigente</v>
          </cell>
          <cell r="D18">
            <v>15</v>
          </cell>
        </row>
        <row r="19">
          <cell r="C19" t="str">
            <v>Unidad Medida</v>
          </cell>
          <cell r="D19">
            <v>16</v>
          </cell>
        </row>
        <row r="20">
          <cell r="C20" t="str">
            <v>Periodicidad</v>
          </cell>
          <cell r="D20">
            <v>17</v>
          </cell>
        </row>
        <row r="21">
          <cell r="C21" t="str">
            <v>Acumulación</v>
          </cell>
          <cell r="D21">
            <v>18</v>
          </cell>
        </row>
        <row r="22">
          <cell r="C22" t="str">
            <v>Línea Base</v>
          </cell>
          <cell r="D22">
            <v>19</v>
          </cell>
        </row>
        <row r="23">
          <cell r="C23" t="str">
            <v>Meta 2015</v>
          </cell>
          <cell r="D23">
            <v>20</v>
          </cell>
        </row>
        <row r="24">
          <cell r="C24" t="str">
            <v>Meta 2016</v>
          </cell>
          <cell r="D24">
            <v>21</v>
          </cell>
        </row>
        <row r="25">
          <cell r="C25" t="str">
            <v>Meta 2017</v>
          </cell>
          <cell r="D25">
            <v>22</v>
          </cell>
        </row>
        <row r="26">
          <cell r="C26" t="str">
            <v>Meta 2018</v>
          </cell>
          <cell r="D26">
            <v>23</v>
          </cell>
        </row>
        <row r="27">
          <cell r="C27" t="str">
            <v>Meta Cuatrienio</v>
          </cell>
          <cell r="D27">
            <v>24</v>
          </cell>
        </row>
        <row r="28">
          <cell r="C28" t="str">
            <v>Avance Anual</v>
          </cell>
          <cell r="D28">
            <v>25</v>
          </cell>
        </row>
        <row r="29">
          <cell r="C29" t="str">
            <v>% Avance Anual</v>
          </cell>
          <cell r="D29">
            <v>26</v>
          </cell>
        </row>
        <row r="30">
          <cell r="C30" t="str">
            <v>Avance Cuatrienio</v>
          </cell>
          <cell r="D30">
            <v>27</v>
          </cell>
        </row>
        <row r="31">
          <cell r="C31" t="str">
            <v xml:space="preserve">Porcentaje Avance Cuatrienio
</v>
          </cell>
          <cell r="D31">
            <v>28</v>
          </cell>
        </row>
        <row r="32">
          <cell r="C32" t="str">
            <v>Fecha Corte</v>
          </cell>
          <cell r="D32">
            <v>29</v>
          </cell>
        </row>
        <row r="33">
          <cell r="C33" t="str">
            <v>Fecha Modificación</v>
          </cell>
          <cell r="D33">
            <v>30</v>
          </cell>
        </row>
        <row r="34">
          <cell r="C34" t="str">
            <v>Avance Cualitativo</v>
          </cell>
          <cell r="D34">
            <v>31</v>
          </cell>
        </row>
        <row r="35">
          <cell r="C35" t="str">
            <v>Fecha Corte Avance Cualitativo</v>
          </cell>
          <cell r="D35">
            <v>32</v>
          </cell>
        </row>
        <row r="36">
          <cell r="C36" t="str">
            <v>Fecha Actualización Avance Cualitativo</v>
          </cell>
          <cell r="D36">
            <v>33</v>
          </cell>
        </row>
        <row r="37">
          <cell r="C37" t="str">
            <v>Gerente de Meta</v>
          </cell>
          <cell r="D37">
            <v>34</v>
          </cell>
        </row>
        <row r="38">
          <cell r="C38" t="str">
            <v>Correo Electrónico</v>
          </cell>
          <cell r="D38">
            <v>35</v>
          </cell>
        </row>
        <row r="39">
          <cell r="C39" t="str">
            <v>Días Rezago</v>
          </cell>
          <cell r="D39">
            <v>36</v>
          </cell>
        </row>
        <row r="40">
          <cell r="C40" t="str">
            <v>Próximo Corte</v>
          </cell>
          <cell r="D40">
            <v>37</v>
          </cell>
        </row>
        <row r="41">
          <cell r="C41" t="str">
            <v>Días Atraso</v>
          </cell>
          <cell r="D41">
            <v>38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mensual universidad"/>
      <sheetName val="gráfico_cálc"/>
    </sheetNames>
    <sheetDataSet>
      <sheetData sheetId="0"/>
      <sheetData sheetId="1">
        <row r="13">
          <cell r="D13">
            <v>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compromisos estraté"/>
      <sheetName val="Programa de Vigilancia Feb"/>
      <sheetName val="Consolidado compromiso Marzo18"/>
      <sheetName val="Programa de Vigilancia Marzo 18"/>
    </sheetNames>
    <sheetDataSet>
      <sheetData sheetId="0"/>
      <sheetData sheetId="1"/>
      <sheetData sheetId="2"/>
      <sheetData sheetId="3">
        <row r="15">
          <cell r="G15">
            <v>0.12587561501810884</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hyperlink" Target="http://www.aerocivil.gov.co/atencion/control/Documents/Plan%20de%20Auditorias%202018%20V1.pdf" TargetMode="External"/><Relationship Id="rId2" Type="http://schemas.openxmlformats.org/officeDocument/2006/relationships/hyperlink" Target="http://www.aerocivil.gov.co/atencion/control/Documents/Plan%20de%20Auditorias%202018%20V1.pdf" TargetMode="External"/><Relationship Id="rId1" Type="http://schemas.openxmlformats.org/officeDocument/2006/relationships/hyperlink" Target="http://www.aerocivil.gov.co/atencion/control/Documents/Plan%20de%20Auditorias%202018%20V1.pdf" TargetMode="External"/><Relationship Id="rId4"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C26"/>
  <sheetViews>
    <sheetView workbookViewId="0">
      <selection activeCell="B34" sqref="B34"/>
    </sheetView>
  </sheetViews>
  <sheetFormatPr baseColWidth="10" defaultRowHeight="15" x14ac:dyDescent="0.25"/>
  <cols>
    <col min="1" max="1" width="1.7109375" customWidth="1"/>
    <col min="2" max="2" width="59.5703125" customWidth="1"/>
    <col min="3" max="3" width="21.5703125" customWidth="1"/>
  </cols>
  <sheetData>
    <row r="1" spans="2:3" ht="9" customHeight="1" x14ac:dyDescent="0.25"/>
    <row r="2" spans="2:3" ht="39" customHeight="1" x14ac:dyDescent="0.25">
      <c r="B2" s="1839" t="s">
        <v>6</v>
      </c>
      <c r="C2" s="1840"/>
    </row>
    <row r="3" spans="2:3" ht="21" customHeight="1" x14ac:dyDescent="0.25">
      <c r="B3" s="3" t="s">
        <v>7</v>
      </c>
      <c r="C3" s="4" t="s">
        <v>36</v>
      </c>
    </row>
    <row r="4" spans="2:3" ht="15.75" x14ac:dyDescent="0.25">
      <c r="B4" s="5" t="s">
        <v>8</v>
      </c>
      <c r="C4" s="12" t="s">
        <v>4</v>
      </c>
    </row>
    <row r="5" spans="2:3" ht="15.75" x14ac:dyDescent="0.25">
      <c r="B5" s="6" t="s">
        <v>25</v>
      </c>
      <c r="C5" s="13" t="s">
        <v>4</v>
      </c>
    </row>
    <row r="6" spans="2:3" ht="15.75" x14ac:dyDescent="0.25">
      <c r="B6" s="5" t="s">
        <v>23</v>
      </c>
      <c r="C6" s="12" t="s">
        <v>4</v>
      </c>
    </row>
    <row r="7" spans="2:3" ht="15.75" x14ac:dyDescent="0.25">
      <c r="B7" s="6" t="s">
        <v>21</v>
      </c>
      <c r="C7" s="13" t="s">
        <v>4</v>
      </c>
    </row>
    <row r="8" spans="2:3" ht="15.75" x14ac:dyDescent="0.25">
      <c r="B8" s="5" t="s">
        <v>19</v>
      </c>
      <c r="C8" s="12" t="s">
        <v>4</v>
      </c>
    </row>
    <row r="9" spans="2:3" ht="15.75" x14ac:dyDescent="0.25">
      <c r="B9" s="6" t="s">
        <v>24</v>
      </c>
      <c r="C9" s="13" t="s">
        <v>4</v>
      </c>
    </row>
    <row r="10" spans="2:3" ht="15.75" x14ac:dyDescent="0.25">
      <c r="B10" s="5" t="s">
        <v>20</v>
      </c>
      <c r="C10" s="12" t="s">
        <v>4</v>
      </c>
    </row>
    <row r="11" spans="2:3" ht="15.75" x14ac:dyDescent="0.25">
      <c r="B11" s="6" t="s">
        <v>22</v>
      </c>
      <c r="C11" s="13" t="s">
        <v>4</v>
      </c>
    </row>
    <row r="12" spans="2:3" ht="15.75" x14ac:dyDescent="0.25">
      <c r="B12" s="5" t="s">
        <v>12</v>
      </c>
      <c r="C12" s="15"/>
    </row>
    <row r="13" spans="2:3" x14ac:dyDescent="0.25">
      <c r="B13" s="6" t="s">
        <v>13</v>
      </c>
      <c r="C13" s="11"/>
    </row>
    <row r="14" spans="2:3" ht="15.75" x14ac:dyDescent="0.25">
      <c r="B14" s="5" t="s">
        <v>15</v>
      </c>
      <c r="C14" s="12" t="s">
        <v>4</v>
      </c>
    </row>
    <row r="15" spans="2:3" ht="15.75" x14ac:dyDescent="0.25">
      <c r="B15" s="6" t="s">
        <v>16</v>
      </c>
      <c r="C15" s="13" t="s">
        <v>4</v>
      </c>
    </row>
    <row r="16" spans="2:3" ht="15.75" x14ac:dyDescent="0.25">
      <c r="B16" s="5" t="s">
        <v>17</v>
      </c>
      <c r="C16" s="12" t="s">
        <v>4</v>
      </c>
    </row>
    <row r="17" spans="2:3" ht="15.75" x14ac:dyDescent="0.25">
      <c r="B17" s="6" t="s">
        <v>14</v>
      </c>
      <c r="C17" s="13" t="s">
        <v>4</v>
      </c>
    </row>
    <row r="18" spans="2:3" ht="22.5" x14ac:dyDescent="0.25">
      <c r="B18" s="5" t="s">
        <v>18</v>
      </c>
      <c r="C18" s="12" t="s">
        <v>4</v>
      </c>
    </row>
    <row r="19" spans="2:3" x14ac:dyDescent="0.25">
      <c r="B19" s="6" t="s">
        <v>9</v>
      </c>
      <c r="C19" s="14"/>
    </row>
    <row r="20" spans="2:3" ht="15.75" x14ac:dyDescent="0.25">
      <c r="B20" s="5" t="s">
        <v>10</v>
      </c>
      <c r="C20" s="12" t="s">
        <v>4</v>
      </c>
    </row>
    <row r="21" spans="2:3" ht="15.75" x14ac:dyDescent="0.25">
      <c r="B21" s="6" t="s">
        <v>33</v>
      </c>
      <c r="C21" s="13" t="s">
        <v>4</v>
      </c>
    </row>
    <row r="22" spans="2:3" ht="15.75" x14ac:dyDescent="0.25">
      <c r="B22" s="5" t="s">
        <v>32</v>
      </c>
      <c r="C22" s="12" t="s">
        <v>4</v>
      </c>
    </row>
    <row r="23" spans="2:3" ht="15.75" x14ac:dyDescent="0.25">
      <c r="B23" s="6" t="s">
        <v>10</v>
      </c>
      <c r="C23" s="13" t="s">
        <v>4</v>
      </c>
    </row>
    <row r="24" spans="2:3" ht="15.75" x14ac:dyDescent="0.25">
      <c r="B24" s="5" t="s">
        <v>11</v>
      </c>
      <c r="C24" s="12" t="s">
        <v>4</v>
      </c>
    </row>
    <row r="25" spans="2:3" ht="22.5" x14ac:dyDescent="0.25">
      <c r="B25" s="6" t="s">
        <v>18</v>
      </c>
      <c r="C25" s="13" t="s">
        <v>4</v>
      </c>
    </row>
    <row r="26" spans="2:3" x14ac:dyDescent="0.25">
      <c r="B26" s="7"/>
      <c r="C26" s="8"/>
    </row>
  </sheetData>
  <mergeCells count="1">
    <mergeCell ref="B2:C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8"/>
    <pageSetUpPr fitToPage="1"/>
  </sheetPr>
  <dimension ref="A1:AM27"/>
  <sheetViews>
    <sheetView topLeftCell="C1" zoomScale="85" zoomScaleNormal="85" zoomScaleSheetLayoutView="85" workbookViewId="0">
      <pane xSplit="6" ySplit="3" topLeftCell="AH19" activePane="bottomRight" state="frozen"/>
      <selection activeCell="C1" sqref="C1"/>
      <selection pane="topRight" activeCell="I1" sqref="I1"/>
      <selection pane="bottomLeft" activeCell="C4" sqref="C4"/>
      <selection pane="bottomRight" activeCell="AI29" sqref="AI29"/>
    </sheetView>
  </sheetViews>
  <sheetFormatPr baseColWidth="10" defaultColWidth="11.5703125" defaultRowHeight="15" x14ac:dyDescent="0.25"/>
  <cols>
    <col min="1" max="1" width="20.5703125" style="907" customWidth="1"/>
    <col min="2" max="2" width="20.140625" style="908" customWidth="1"/>
    <col min="3" max="3" width="17.7109375" style="897" customWidth="1"/>
    <col min="4" max="4" width="20.28515625" style="889" customWidth="1"/>
    <col min="5" max="5" width="17.7109375" style="897" customWidth="1"/>
    <col min="6" max="6" width="15.42578125" style="897" customWidth="1"/>
    <col min="7" max="7" width="17.7109375" style="897" customWidth="1"/>
    <col min="8" max="8" width="28.85546875" style="898" customWidth="1"/>
    <col min="9" max="9" width="7" style="889" bestFit="1" customWidth="1"/>
    <col min="10" max="10" width="9" style="889" bestFit="1" customWidth="1"/>
    <col min="11" max="11" width="7.7109375" style="889" bestFit="1" customWidth="1"/>
    <col min="12" max="12" width="6" style="889" bestFit="1" customWidth="1"/>
    <col min="13" max="13" width="6.7109375" style="889" bestFit="1" customWidth="1"/>
    <col min="14" max="14" width="6.5703125" style="889" bestFit="1" customWidth="1"/>
    <col min="15" max="15" width="6" style="889" bestFit="1" customWidth="1"/>
    <col min="16" max="16" width="8.5703125" style="889" bestFit="1" customWidth="1"/>
    <col min="17" max="17" width="11.85546875" style="889" bestFit="1" customWidth="1"/>
    <col min="18" max="18" width="9.28515625" style="889" bestFit="1" customWidth="1"/>
    <col min="19" max="19" width="11.85546875" style="889" bestFit="1" customWidth="1"/>
    <col min="20" max="20" width="10.7109375" style="889" bestFit="1" customWidth="1"/>
    <col min="21" max="21" width="14.85546875" style="889" hidden="1" customWidth="1"/>
    <col min="22" max="22" width="11.5703125" style="889" hidden="1" customWidth="1"/>
    <col min="23" max="23" width="65.85546875" style="889" hidden="1" customWidth="1"/>
    <col min="24" max="24" width="28.140625" style="889" hidden="1" customWidth="1"/>
    <col min="25" max="25" width="0" style="994" hidden="1" customWidth="1"/>
    <col min="26" max="26" width="24.140625" style="994" hidden="1" customWidth="1"/>
    <col min="27" max="27" width="43.140625" style="995" hidden="1" customWidth="1"/>
    <col min="28" max="28" width="62.42578125" style="995" hidden="1" customWidth="1"/>
    <col min="29" max="29" width="44.7109375" style="995" hidden="1" customWidth="1"/>
    <col min="30" max="30" width="6.140625" style="994" bestFit="1" customWidth="1"/>
    <col min="31" max="31" width="16.42578125" style="994" bestFit="1" customWidth="1"/>
    <col min="32" max="32" width="43.140625" style="995" customWidth="1"/>
    <col min="33" max="33" width="62.42578125" style="995" customWidth="1"/>
    <col min="34" max="34" width="44.7109375" style="995" customWidth="1"/>
    <col min="35" max="36" width="11.5703125" style="889"/>
    <col min="37" max="37" width="20" style="889" customWidth="1"/>
    <col min="38" max="38" width="35.7109375" style="889" customWidth="1"/>
    <col min="39" max="16384" width="11.5703125" style="889"/>
  </cols>
  <sheetData>
    <row r="1" spans="1:39" ht="57" customHeight="1" x14ac:dyDescent="0.25">
      <c r="A1" s="2114" t="s">
        <v>2552</v>
      </c>
      <c r="B1" s="2115"/>
      <c r="C1" s="2115"/>
      <c r="D1" s="2115"/>
      <c r="E1" s="2115"/>
      <c r="F1" s="2115"/>
      <c r="G1" s="2115"/>
      <c r="H1" s="2116"/>
      <c r="I1" s="2120" t="s">
        <v>1351</v>
      </c>
      <c r="J1" s="2121"/>
      <c r="K1" s="2121"/>
      <c r="L1" s="2121"/>
      <c r="M1" s="2121"/>
      <c r="N1" s="2121"/>
      <c r="O1" s="2121"/>
      <c r="P1" s="2121"/>
      <c r="Q1" s="2121"/>
      <c r="R1" s="2121"/>
      <c r="S1" s="2121"/>
      <c r="T1" s="2122"/>
      <c r="U1" s="2120" t="s">
        <v>1970</v>
      </c>
      <c r="V1" s="2121"/>
      <c r="W1" s="2121"/>
      <c r="X1" s="2122"/>
      <c r="Y1" s="2111" t="s">
        <v>2138</v>
      </c>
      <c r="Z1" s="2112"/>
      <c r="AA1" s="2112"/>
      <c r="AB1" s="2112"/>
      <c r="AC1" s="2112"/>
      <c r="AD1" s="2111" t="s">
        <v>2630</v>
      </c>
      <c r="AE1" s="2112"/>
      <c r="AF1" s="2112"/>
      <c r="AG1" s="2112"/>
      <c r="AH1" s="2112"/>
      <c r="AI1" s="2111" t="s">
        <v>2871</v>
      </c>
      <c r="AJ1" s="2112"/>
      <c r="AK1" s="2112"/>
      <c r="AL1" s="2112"/>
      <c r="AM1" s="2112"/>
    </row>
    <row r="2" spans="1:39" s="1039" customFormat="1" ht="7.5" customHeight="1" x14ac:dyDescent="0.25">
      <c r="A2" s="1035"/>
      <c r="B2" s="1035"/>
      <c r="C2" s="1035"/>
      <c r="D2" s="1035"/>
      <c r="E2" s="1035"/>
      <c r="F2" s="1035"/>
      <c r="G2" s="1035"/>
      <c r="H2" s="1035"/>
      <c r="I2" s="1036"/>
      <c r="J2" s="1036"/>
      <c r="K2" s="1036"/>
      <c r="L2" s="1036"/>
      <c r="M2" s="1036"/>
      <c r="N2" s="1036"/>
      <c r="O2" s="1036"/>
      <c r="P2" s="1036"/>
      <c r="Q2" s="1036"/>
      <c r="R2" s="1036"/>
      <c r="S2" s="1036"/>
      <c r="T2" s="1036"/>
      <c r="U2" s="2123"/>
      <c r="V2" s="2124"/>
      <c r="W2" s="2124"/>
      <c r="X2" s="2125"/>
      <c r="Y2" s="1037"/>
      <c r="Z2" s="1037"/>
      <c r="AA2" s="1038"/>
      <c r="AB2" s="1038"/>
      <c r="AC2" s="1038"/>
      <c r="AD2" s="1037"/>
      <c r="AE2" s="1037"/>
      <c r="AF2" s="1038"/>
      <c r="AG2" s="1038"/>
      <c r="AH2" s="1038"/>
      <c r="AI2" s="1037"/>
      <c r="AJ2" s="1037"/>
      <c r="AK2" s="1038"/>
      <c r="AL2" s="1038"/>
      <c r="AM2" s="1038"/>
    </row>
    <row r="3" spans="1:39" s="909" customFormat="1" ht="51.75" customHeight="1" x14ac:dyDescent="0.25">
      <c r="A3" s="780" t="s">
        <v>1221</v>
      </c>
      <c r="B3" s="780" t="s">
        <v>47</v>
      </c>
      <c r="C3" s="780" t="s">
        <v>1461</v>
      </c>
      <c r="D3" s="780" t="s">
        <v>1</v>
      </c>
      <c r="E3" s="780" t="s">
        <v>51</v>
      </c>
      <c r="F3" s="780" t="s">
        <v>2216</v>
      </c>
      <c r="G3" s="780" t="s">
        <v>3</v>
      </c>
      <c r="H3" s="812" t="s">
        <v>1291</v>
      </c>
      <c r="I3" s="814" t="s">
        <v>1352</v>
      </c>
      <c r="J3" s="782" t="s">
        <v>1353</v>
      </c>
      <c r="K3" s="782" t="s">
        <v>1354</v>
      </c>
      <c r="L3" s="782" t="s">
        <v>1355</v>
      </c>
      <c r="M3" s="782" t="s">
        <v>1356</v>
      </c>
      <c r="N3" s="782" t="s">
        <v>1357</v>
      </c>
      <c r="O3" s="782" t="s">
        <v>1358</v>
      </c>
      <c r="P3" s="782" t="s">
        <v>1359</v>
      </c>
      <c r="Q3" s="782" t="s">
        <v>1360</v>
      </c>
      <c r="R3" s="782" t="s">
        <v>1361</v>
      </c>
      <c r="S3" s="782" t="s">
        <v>1362</v>
      </c>
      <c r="T3" s="782" t="s">
        <v>1363</v>
      </c>
      <c r="U3" s="782" t="s">
        <v>1926</v>
      </c>
      <c r="V3" s="782" t="s">
        <v>2023</v>
      </c>
      <c r="W3" s="782" t="s">
        <v>2245</v>
      </c>
      <c r="X3" s="931" t="s">
        <v>1928</v>
      </c>
      <c r="Y3" s="1008" t="s">
        <v>1926</v>
      </c>
      <c r="Z3" s="1008" t="s">
        <v>1927</v>
      </c>
      <c r="AA3" s="780" t="s">
        <v>2126</v>
      </c>
      <c r="AB3" s="780" t="s">
        <v>2159</v>
      </c>
      <c r="AC3" s="780" t="s">
        <v>1928</v>
      </c>
      <c r="AD3" s="1662" t="s">
        <v>1926</v>
      </c>
      <c r="AE3" s="1662" t="s">
        <v>1927</v>
      </c>
      <c r="AF3" s="1662" t="s">
        <v>2126</v>
      </c>
      <c r="AG3" s="1662" t="s">
        <v>2159</v>
      </c>
      <c r="AH3" s="1662" t="s">
        <v>1928</v>
      </c>
      <c r="AI3" s="1751" t="s">
        <v>1926</v>
      </c>
      <c r="AJ3" s="1751" t="s">
        <v>1927</v>
      </c>
      <c r="AK3" s="1751" t="s">
        <v>2126</v>
      </c>
      <c r="AL3" s="1751" t="s">
        <v>2159</v>
      </c>
      <c r="AM3" s="1751" t="s">
        <v>1928</v>
      </c>
    </row>
    <row r="4" spans="1:39" s="911" customFormat="1" ht="108.75" customHeight="1" x14ac:dyDescent="0.25">
      <c r="A4" s="2100" t="s">
        <v>1478</v>
      </c>
      <c r="B4" s="2026" t="s">
        <v>374</v>
      </c>
      <c r="C4" s="2026" t="s">
        <v>1557</v>
      </c>
      <c r="D4" s="2030" t="s">
        <v>1394</v>
      </c>
      <c r="E4" s="2030" t="s">
        <v>105</v>
      </c>
      <c r="F4" s="2030" t="s">
        <v>30</v>
      </c>
      <c r="G4" s="1951" t="s">
        <v>1558</v>
      </c>
      <c r="H4" s="960" t="s">
        <v>1670</v>
      </c>
      <c r="I4" s="1049"/>
      <c r="J4" s="1044"/>
      <c r="K4" s="1044"/>
      <c r="L4" s="1044"/>
      <c r="M4" s="1047"/>
      <c r="N4" s="961" t="s">
        <v>1397</v>
      </c>
      <c r="O4" s="1047"/>
      <c r="P4" s="1047"/>
      <c r="Q4" s="1047"/>
      <c r="R4" s="1047"/>
      <c r="S4" s="1044"/>
      <c r="T4" s="1044"/>
      <c r="U4" s="1017"/>
      <c r="V4" s="1017"/>
      <c r="W4" s="1017"/>
      <c r="X4" s="1019"/>
      <c r="Y4" s="962">
        <v>1</v>
      </c>
      <c r="Z4" s="2108">
        <v>1</v>
      </c>
      <c r="AA4" s="914" t="s">
        <v>2246</v>
      </c>
      <c r="AB4" s="963" t="s">
        <v>2247</v>
      </c>
      <c r="AC4" s="963" t="s">
        <v>2228</v>
      </c>
      <c r="AD4" s="962">
        <v>1</v>
      </c>
      <c r="AE4" s="2108">
        <v>1</v>
      </c>
      <c r="AF4" s="1629" t="s">
        <v>2246</v>
      </c>
      <c r="AG4" s="1612" t="s">
        <v>2692</v>
      </c>
      <c r="AH4" s="1612" t="s">
        <v>2694</v>
      </c>
      <c r="AI4" s="962">
        <v>1</v>
      </c>
      <c r="AJ4" s="2108">
        <v>1</v>
      </c>
      <c r="AK4" s="1754" t="s">
        <v>2987</v>
      </c>
      <c r="AL4" s="1753" t="s">
        <v>2692</v>
      </c>
      <c r="AM4" s="1734"/>
    </row>
    <row r="5" spans="1:39" s="911" customFormat="1" ht="75.75" customHeight="1" x14ac:dyDescent="0.25">
      <c r="A5" s="2100"/>
      <c r="B5" s="2026"/>
      <c r="C5" s="1989"/>
      <c r="D5" s="2117"/>
      <c r="E5" s="2117"/>
      <c r="F5" s="2117"/>
      <c r="G5" s="2118"/>
      <c r="H5" s="964" t="s">
        <v>1671</v>
      </c>
      <c r="I5" s="1050"/>
      <c r="J5" s="1048"/>
      <c r="K5" s="1048"/>
      <c r="L5" s="1048"/>
      <c r="M5" s="1048"/>
      <c r="N5" s="1048"/>
      <c r="O5" s="965" t="s">
        <v>1397</v>
      </c>
      <c r="P5" s="1048"/>
      <c r="Q5" s="1048"/>
      <c r="R5" s="1048" t="s">
        <v>778</v>
      </c>
      <c r="S5" s="1048"/>
      <c r="T5" s="1048"/>
      <c r="U5" s="1020"/>
      <c r="V5" s="1020"/>
      <c r="W5" s="1020"/>
      <c r="X5" s="1021"/>
      <c r="Y5" s="966" t="s">
        <v>353</v>
      </c>
      <c r="Z5" s="2110"/>
      <c r="AA5" s="967" t="s">
        <v>2246</v>
      </c>
      <c r="AB5" s="968" t="s">
        <v>2229</v>
      </c>
      <c r="AC5" s="968" t="s">
        <v>2249</v>
      </c>
      <c r="AD5" s="1617">
        <v>1</v>
      </c>
      <c r="AE5" s="2110"/>
      <c r="AF5" s="1630" t="s">
        <v>2693</v>
      </c>
      <c r="AG5" s="1659" t="s">
        <v>2701</v>
      </c>
      <c r="AH5" s="1616"/>
      <c r="AI5" s="1736">
        <v>1</v>
      </c>
      <c r="AJ5" s="2110"/>
      <c r="AK5" s="1816" t="s">
        <v>2988</v>
      </c>
      <c r="AL5" s="1812" t="s">
        <v>2701</v>
      </c>
      <c r="AM5" s="1737"/>
    </row>
    <row r="6" spans="1:39" s="911" customFormat="1" ht="113.25" customHeight="1" x14ac:dyDescent="0.25">
      <c r="A6" s="2100"/>
      <c r="B6" s="2026"/>
      <c r="C6" s="754" t="s">
        <v>1560</v>
      </c>
      <c r="D6" s="754" t="s">
        <v>1561</v>
      </c>
      <c r="E6" s="754" t="s">
        <v>1730</v>
      </c>
      <c r="F6" s="754" t="s">
        <v>101</v>
      </c>
      <c r="G6" s="969" t="s">
        <v>1558</v>
      </c>
      <c r="H6" s="970" t="s">
        <v>1672</v>
      </c>
      <c r="I6" s="1040" t="s">
        <v>1397</v>
      </c>
      <c r="J6" s="1041" t="s">
        <v>1397</v>
      </c>
      <c r="K6" s="1041" t="s">
        <v>1397</v>
      </c>
      <c r="L6" s="1041" t="s">
        <v>1397</v>
      </c>
      <c r="M6" s="1041"/>
      <c r="N6" s="1041"/>
      <c r="O6" s="1041"/>
      <c r="P6" s="1041"/>
      <c r="Q6" s="1041"/>
      <c r="R6" s="1041"/>
      <c r="S6" s="1041"/>
      <c r="T6" s="1041"/>
      <c r="U6" s="973">
        <v>1</v>
      </c>
      <c r="V6" s="973">
        <v>0.98</v>
      </c>
      <c r="W6" s="974" t="s">
        <v>2058</v>
      </c>
      <c r="X6" s="975" t="s">
        <v>2061</v>
      </c>
      <c r="Y6" s="962">
        <v>1</v>
      </c>
      <c r="Z6" s="962">
        <v>1</v>
      </c>
      <c r="AA6" s="914" t="s">
        <v>2246</v>
      </c>
      <c r="AB6" s="963" t="s">
        <v>2230</v>
      </c>
      <c r="AC6" s="963" t="s">
        <v>2231</v>
      </c>
      <c r="AD6" s="962">
        <v>1</v>
      </c>
      <c r="AE6" s="962">
        <v>1</v>
      </c>
      <c r="AF6" s="1629" t="s">
        <v>2246</v>
      </c>
      <c r="AG6" s="1612" t="s">
        <v>2695</v>
      </c>
      <c r="AH6" s="1612" t="s">
        <v>2231</v>
      </c>
      <c r="AI6" s="962">
        <v>1</v>
      </c>
      <c r="AJ6" s="962">
        <v>1</v>
      </c>
      <c r="AK6" s="1817" t="s">
        <v>2987</v>
      </c>
      <c r="AL6" s="1813" t="s">
        <v>2981</v>
      </c>
      <c r="AM6" s="1734"/>
    </row>
    <row r="7" spans="1:39" s="911" customFormat="1" ht="81.75" customHeight="1" x14ac:dyDescent="0.25">
      <c r="A7" s="2100"/>
      <c r="B7" s="2026"/>
      <c r="C7" s="2026" t="s">
        <v>1739</v>
      </c>
      <c r="D7" s="2030" t="s">
        <v>1399</v>
      </c>
      <c r="E7" s="2030" t="s">
        <v>105</v>
      </c>
      <c r="F7" s="2030" t="s">
        <v>109</v>
      </c>
      <c r="G7" s="1951" t="s">
        <v>1558</v>
      </c>
      <c r="H7" s="960" t="s">
        <v>1647</v>
      </c>
      <c r="I7" s="1042" t="s">
        <v>1397</v>
      </c>
      <c r="J7" s="1043" t="s">
        <v>1397</v>
      </c>
      <c r="K7" s="1043"/>
      <c r="L7" s="1044"/>
      <c r="M7" s="1044"/>
      <c r="N7" s="1044"/>
      <c r="O7" s="1044"/>
      <c r="P7" s="1044"/>
      <c r="Q7" s="1044"/>
      <c r="R7" s="1044"/>
      <c r="S7" s="1044"/>
      <c r="T7" s="1044"/>
      <c r="U7" s="976">
        <v>0.7</v>
      </c>
      <c r="V7" s="976">
        <v>0.7</v>
      </c>
      <c r="W7" s="755" t="s">
        <v>2059</v>
      </c>
      <c r="X7" s="1019"/>
      <c r="Y7" s="996">
        <v>1</v>
      </c>
      <c r="Z7" s="2108">
        <v>0.67</v>
      </c>
      <c r="AA7" s="758" t="s">
        <v>2246</v>
      </c>
      <c r="AB7" s="759" t="s">
        <v>2248</v>
      </c>
      <c r="AC7" s="759"/>
      <c r="AD7" s="1618">
        <v>1</v>
      </c>
      <c r="AE7" s="2108">
        <v>0.67</v>
      </c>
      <c r="AF7" s="1631" t="s">
        <v>2246</v>
      </c>
      <c r="AG7" s="759" t="s">
        <v>2695</v>
      </c>
      <c r="AH7" s="759" t="s">
        <v>2231</v>
      </c>
      <c r="AI7" s="1804">
        <v>1</v>
      </c>
      <c r="AJ7" s="2108">
        <v>0.75</v>
      </c>
      <c r="AK7" s="1818" t="s">
        <v>2987</v>
      </c>
      <c r="AL7" s="1814" t="s">
        <v>2695</v>
      </c>
      <c r="AM7" s="759"/>
    </row>
    <row r="8" spans="1:39" s="911" customFormat="1" ht="120" x14ac:dyDescent="0.25">
      <c r="A8" s="2100"/>
      <c r="B8" s="2026"/>
      <c r="C8" s="2026"/>
      <c r="D8" s="2030"/>
      <c r="E8" s="2030"/>
      <c r="F8" s="2030"/>
      <c r="G8" s="1951"/>
      <c r="H8" s="960" t="s">
        <v>1648</v>
      </c>
      <c r="I8" s="1045"/>
      <c r="J8" s="1046"/>
      <c r="K8" s="1046"/>
      <c r="L8" s="1046" t="s">
        <v>1397</v>
      </c>
      <c r="M8" s="1047"/>
      <c r="N8" s="1047"/>
      <c r="O8" s="1047"/>
      <c r="P8" s="1047"/>
      <c r="Q8" s="1047"/>
      <c r="R8" s="1047"/>
      <c r="S8" s="1047"/>
      <c r="T8" s="1047"/>
      <c r="U8" s="1018"/>
      <c r="V8" s="1018"/>
      <c r="W8" s="1018"/>
      <c r="X8" s="1022"/>
      <c r="Y8" s="996">
        <v>1</v>
      </c>
      <c r="Z8" s="2110"/>
      <c r="AA8" s="758" t="s">
        <v>2246</v>
      </c>
      <c r="AB8" s="759" t="s">
        <v>2250</v>
      </c>
      <c r="AC8" s="759" t="s">
        <v>2232</v>
      </c>
      <c r="AD8" s="1618">
        <v>1</v>
      </c>
      <c r="AE8" s="2110"/>
      <c r="AF8" s="1631" t="s">
        <v>2246</v>
      </c>
      <c r="AG8" s="759" t="s">
        <v>2695</v>
      </c>
      <c r="AH8" s="759" t="s">
        <v>2231</v>
      </c>
      <c r="AI8" s="1804">
        <v>1</v>
      </c>
      <c r="AJ8" s="2110"/>
      <c r="AK8" s="1818" t="s">
        <v>2989</v>
      </c>
      <c r="AL8" s="1814" t="s">
        <v>2695</v>
      </c>
      <c r="AM8" s="759"/>
    </row>
    <row r="9" spans="1:39" s="911" customFormat="1" ht="57" customHeight="1" x14ac:dyDescent="0.25">
      <c r="A9" s="2100"/>
      <c r="B9" s="2026"/>
      <c r="C9" s="2026"/>
      <c r="D9" s="2030"/>
      <c r="E9" s="2030"/>
      <c r="F9" s="2030"/>
      <c r="G9" s="1951"/>
      <c r="H9" s="960" t="s">
        <v>112</v>
      </c>
      <c r="I9" s="1060"/>
      <c r="J9" s="1061"/>
      <c r="K9" s="1061"/>
      <c r="L9" s="1061"/>
      <c r="M9" s="1061" t="s">
        <v>1397</v>
      </c>
      <c r="N9" s="1062"/>
      <c r="O9" s="1062"/>
      <c r="P9" s="1062"/>
      <c r="Q9" s="1062"/>
      <c r="R9" s="965" t="s">
        <v>1397</v>
      </c>
      <c r="S9" s="1062"/>
      <c r="T9" s="1062"/>
      <c r="U9" s="1023"/>
      <c r="V9" s="1023"/>
      <c r="W9" s="1023"/>
      <c r="X9" s="1024"/>
      <c r="Y9" s="996">
        <v>0</v>
      </c>
      <c r="Z9" s="2109"/>
      <c r="AA9" s="758"/>
      <c r="AB9" s="759" t="s">
        <v>2251</v>
      </c>
      <c r="AC9" s="759" t="s">
        <v>2233</v>
      </c>
      <c r="AD9" s="1618">
        <v>0</v>
      </c>
      <c r="AE9" s="2109"/>
      <c r="AF9" s="1631" t="s">
        <v>2702</v>
      </c>
      <c r="AG9" s="759" t="s">
        <v>2703</v>
      </c>
      <c r="AH9" s="759" t="s">
        <v>2233</v>
      </c>
      <c r="AI9" s="1804">
        <v>0.25</v>
      </c>
      <c r="AJ9" s="2109"/>
      <c r="AK9" s="1818" t="s">
        <v>2990</v>
      </c>
      <c r="AL9" s="1814" t="s">
        <v>2982</v>
      </c>
      <c r="AM9" s="759"/>
    </row>
    <row r="10" spans="1:39" s="911" customFormat="1" ht="70.5" customHeight="1" x14ac:dyDescent="0.25">
      <c r="A10" s="2100"/>
      <c r="B10" s="2026"/>
      <c r="C10" s="2030" t="s">
        <v>116</v>
      </c>
      <c r="D10" s="2030" t="s">
        <v>1401</v>
      </c>
      <c r="E10" s="2030" t="s">
        <v>1664</v>
      </c>
      <c r="F10" s="2030" t="s">
        <v>118</v>
      </c>
      <c r="G10" s="2026" t="s">
        <v>1558</v>
      </c>
      <c r="H10" s="960" t="s">
        <v>1731</v>
      </c>
      <c r="I10" s="1051"/>
      <c r="J10" s="1052"/>
      <c r="K10" s="1052"/>
      <c r="L10" s="1052" t="s">
        <v>1397</v>
      </c>
      <c r="M10" s="1052" t="s">
        <v>1397</v>
      </c>
      <c r="N10" s="1053"/>
      <c r="O10" s="1053"/>
      <c r="P10" s="1053"/>
      <c r="Q10" s="1053"/>
      <c r="R10" s="1053"/>
      <c r="S10" s="1053"/>
      <c r="T10" s="1053"/>
      <c r="U10" s="1025"/>
      <c r="V10" s="1025"/>
      <c r="W10" s="1025"/>
      <c r="X10" s="1026"/>
      <c r="Y10" s="996">
        <v>1</v>
      </c>
      <c r="Z10" s="2108">
        <v>0.93</v>
      </c>
      <c r="AA10" s="914" t="s">
        <v>2252</v>
      </c>
      <c r="AB10" s="963" t="s">
        <v>2234</v>
      </c>
      <c r="AC10" s="2113" t="s">
        <v>2253</v>
      </c>
      <c r="AD10" s="1618">
        <v>1</v>
      </c>
      <c r="AE10" s="2108">
        <v>0.93</v>
      </c>
      <c r="AF10" s="1629" t="s">
        <v>2252</v>
      </c>
      <c r="AG10" s="1612" t="s">
        <v>2234</v>
      </c>
      <c r="AH10" s="2113" t="s">
        <v>2253</v>
      </c>
      <c r="AI10" s="1738">
        <v>1</v>
      </c>
      <c r="AJ10" s="2108">
        <v>1</v>
      </c>
      <c r="AK10" s="1817" t="s">
        <v>2991</v>
      </c>
      <c r="AL10" s="1813" t="s">
        <v>2234</v>
      </c>
      <c r="AM10" s="2113"/>
    </row>
    <row r="11" spans="1:39" s="911" customFormat="1" ht="81.75" customHeight="1" x14ac:dyDescent="0.25">
      <c r="A11" s="2100"/>
      <c r="B11" s="2026"/>
      <c r="C11" s="2030"/>
      <c r="D11" s="2030"/>
      <c r="E11" s="2030"/>
      <c r="F11" s="2030"/>
      <c r="G11" s="2026"/>
      <c r="H11" s="960" t="s">
        <v>1403</v>
      </c>
      <c r="I11" s="1054"/>
      <c r="J11" s="1055"/>
      <c r="K11" s="1055"/>
      <c r="L11" s="1055" t="s">
        <v>1397</v>
      </c>
      <c r="M11" s="1055" t="s">
        <v>1397</v>
      </c>
      <c r="N11" s="1055" t="s">
        <v>1397</v>
      </c>
      <c r="O11" s="1055" t="s">
        <v>1397</v>
      </c>
      <c r="P11" s="1055" t="s">
        <v>1397</v>
      </c>
      <c r="Q11" s="1055" t="s">
        <v>1397</v>
      </c>
      <c r="R11" s="1055" t="s">
        <v>1397</v>
      </c>
      <c r="S11" s="1055" t="s">
        <v>1397</v>
      </c>
      <c r="T11" s="1055" t="s">
        <v>1397</v>
      </c>
      <c r="U11" s="1027"/>
      <c r="V11" s="1027"/>
      <c r="W11" s="1027"/>
      <c r="X11" s="1028"/>
      <c r="Y11" s="996">
        <v>1</v>
      </c>
      <c r="Z11" s="2110"/>
      <c r="AA11" s="963" t="s">
        <v>2252</v>
      </c>
      <c r="AB11" s="963" t="s">
        <v>2235</v>
      </c>
      <c r="AC11" s="2107"/>
      <c r="AD11" s="1618">
        <v>1</v>
      </c>
      <c r="AE11" s="2110"/>
      <c r="AF11" s="1612" t="s">
        <v>2252</v>
      </c>
      <c r="AG11" s="1612" t="s">
        <v>2235</v>
      </c>
      <c r="AH11" s="2107"/>
      <c r="AI11" s="1738">
        <v>1</v>
      </c>
      <c r="AJ11" s="2110"/>
      <c r="AK11" s="1813" t="s">
        <v>2992</v>
      </c>
      <c r="AL11" s="1813" t="s">
        <v>2235</v>
      </c>
      <c r="AM11" s="2107"/>
    </row>
    <row r="12" spans="1:39" s="911" customFormat="1" ht="240" x14ac:dyDescent="0.25">
      <c r="A12" s="2100"/>
      <c r="B12" s="2026"/>
      <c r="C12" s="2030"/>
      <c r="D12" s="2030"/>
      <c r="E12" s="2030"/>
      <c r="F12" s="2030"/>
      <c r="G12" s="2026"/>
      <c r="H12" s="960" t="s">
        <v>1732</v>
      </c>
      <c r="I12" s="1056"/>
      <c r="J12" s="1057"/>
      <c r="K12" s="1057"/>
      <c r="L12" s="1057" t="s">
        <v>1397</v>
      </c>
      <c r="M12" s="1057" t="s">
        <v>1397</v>
      </c>
      <c r="N12" s="1057" t="s">
        <v>1397</v>
      </c>
      <c r="O12" s="1057" t="s">
        <v>1397</v>
      </c>
      <c r="P12" s="1057" t="s">
        <v>1397</v>
      </c>
      <c r="Q12" s="1057" t="s">
        <v>1397</v>
      </c>
      <c r="R12" s="1057" t="s">
        <v>1397</v>
      </c>
      <c r="S12" s="1057" t="s">
        <v>1397</v>
      </c>
      <c r="T12" s="1057" t="s">
        <v>1397</v>
      </c>
      <c r="U12" s="1029"/>
      <c r="V12" s="1029"/>
      <c r="W12" s="1029"/>
      <c r="X12" s="1030"/>
      <c r="Y12" s="996">
        <v>0.8</v>
      </c>
      <c r="Z12" s="2109"/>
      <c r="AA12" s="963" t="s">
        <v>2252</v>
      </c>
      <c r="AB12" s="963" t="s">
        <v>2236</v>
      </c>
      <c r="AC12" s="963" t="s">
        <v>2237</v>
      </c>
      <c r="AD12" s="1618">
        <v>0.8</v>
      </c>
      <c r="AE12" s="2109"/>
      <c r="AF12" s="1661" t="s">
        <v>2704</v>
      </c>
      <c r="AG12" s="1661" t="s">
        <v>2705</v>
      </c>
      <c r="AH12" s="1612" t="s">
        <v>2237</v>
      </c>
      <c r="AI12" s="1738">
        <v>1</v>
      </c>
      <c r="AJ12" s="2109"/>
      <c r="AK12" s="1813" t="s">
        <v>2993</v>
      </c>
      <c r="AL12" s="1813" t="s">
        <v>2983</v>
      </c>
      <c r="AM12" s="1734"/>
    </row>
    <row r="13" spans="1:39" s="911" customFormat="1" ht="90" customHeight="1" x14ac:dyDescent="0.25">
      <c r="A13" s="2100"/>
      <c r="B13" s="2026"/>
      <c r="C13" s="2030" t="s">
        <v>121</v>
      </c>
      <c r="D13" s="2030" t="s">
        <v>122</v>
      </c>
      <c r="E13" s="2030" t="s">
        <v>1740</v>
      </c>
      <c r="F13" s="2030" t="s">
        <v>1740</v>
      </c>
      <c r="G13" s="1951" t="s">
        <v>1558</v>
      </c>
      <c r="H13" s="960" t="s">
        <v>2238</v>
      </c>
      <c r="I13" s="1051"/>
      <c r="J13" s="1052"/>
      <c r="K13" s="1052"/>
      <c r="L13" s="1052" t="s">
        <v>1397</v>
      </c>
      <c r="M13" s="1052" t="s">
        <v>1397</v>
      </c>
      <c r="N13" s="1052" t="s">
        <v>1397</v>
      </c>
      <c r="O13" s="1052" t="s">
        <v>1397</v>
      </c>
      <c r="P13" s="1052" t="s">
        <v>1397</v>
      </c>
      <c r="Q13" s="1052" t="s">
        <v>1397</v>
      </c>
      <c r="R13" s="1052" t="s">
        <v>1397</v>
      </c>
      <c r="S13" s="1052" t="s">
        <v>1397</v>
      </c>
      <c r="T13" s="1052" t="s">
        <v>1397</v>
      </c>
      <c r="U13" s="1031"/>
      <c r="V13" s="1031"/>
      <c r="W13" s="1031"/>
      <c r="X13" s="1032"/>
      <c r="Y13" s="890">
        <v>1</v>
      </c>
      <c r="Z13" s="2104">
        <v>0.75</v>
      </c>
      <c r="AA13" s="963" t="s">
        <v>2254</v>
      </c>
      <c r="AB13" s="963" t="s">
        <v>2255</v>
      </c>
      <c r="AC13" s="2113" t="s">
        <v>2256</v>
      </c>
      <c r="AD13" s="1610">
        <v>1</v>
      </c>
      <c r="AE13" s="2104">
        <v>0.92</v>
      </c>
      <c r="AF13" s="1612" t="s">
        <v>2254</v>
      </c>
      <c r="AG13" s="1612" t="s">
        <v>2255</v>
      </c>
      <c r="AH13" s="2106" t="s">
        <v>2706</v>
      </c>
      <c r="AI13" s="1731">
        <v>1</v>
      </c>
      <c r="AJ13" s="2104">
        <v>1</v>
      </c>
      <c r="AK13" s="1813" t="s">
        <v>2994</v>
      </c>
      <c r="AL13" s="1813" t="s">
        <v>2255</v>
      </c>
      <c r="AM13" s="2106"/>
    </row>
    <row r="14" spans="1:39" s="911" customFormat="1" ht="345" x14ac:dyDescent="0.25">
      <c r="A14" s="2100"/>
      <c r="B14" s="2026"/>
      <c r="C14" s="2030"/>
      <c r="D14" s="2030"/>
      <c r="E14" s="2030"/>
      <c r="F14" s="2030"/>
      <c r="G14" s="1951"/>
      <c r="H14" s="960" t="s">
        <v>2239</v>
      </c>
      <c r="I14" s="1058"/>
      <c r="J14" s="1059"/>
      <c r="K14" s="1057"/>
      <c r="L14" s="1057" t="s">
        <v>1397</v>
      </c>
      <c r="M14" s="1057" t="s">
        <v>1397</v>
      </c>
      <c r="N14" s="1057" t="s">
        <v>1397</v>
      </c>
      <c r="O14" s="1057" t="s">
        <v>1397</v>
      </c>
      <c r="P14" s="1057" t="s">
        <v>1397</v>
      </c>
      <c r="Q14" s="1057" t="s">
        <v>1397</v>
      </c>
      <c r="R14" s="1057" t="s">
        <v>1397</v>
      </c>
      <c r="S14" s="1057" t="s">
        <v>1397</v>
      </c>
      <c r="T14" s="1057" t="s">
        <v>1397</v>
      </c>
      <c r="U14" s="1029"/>
      <c r="V14" s="1029"/>
      <c r="W14" s="1029"/>
      <c r="X14" s="1030"/>
      <c r="Y14" s="890">
        <v>0.5</v>
      </c>
      <c r="Z14" s="2105"/>
      <c r="AA14" s="963" t="s">
        <v>2257</v>
      </c>
      <c r="AB14" s="963" t="s">
        <v>2258</v>
      </c>
      <c r="AC14" s="2107"/>
      <c r="AD14" s="1610">
        <v>0.84</v>
      </c>
      <c r="AE14" s="2105"/>
      <c r="AF14" s="1612" t="s">
        <v>2257</v>
      </c>
      <c r="AG14" s="1612" t="s">
        <v>2696</v>
      </c>
      <c r="AH14" s="2107"/>
      <c r="AI14" s="1731">
        <v>1</v>
      </c>
      <c r="AJ14" s="2105"/>
      <c r="AK14" s="1813" t="s">
        <v>2995</v>
      </c>
      <c r="AL14" s="1813" t="s">
        <v>2984</v>
      </c>
      <c r="AM14" s="2107"/>
    </row>
    <row r="15" spans="1:39" s="911" customFormat="1" ht="120" x14ac:dyDescent="0.25">
      <c r="A15" s="2100"/>
      <c r="B15" s="2026"/>
      <c r="C15" s="2030" t="s">
        <v>1565</v>
      </c>
      <c r="D15" s="2030" t="s">
        <v>1566</v>
      </c>
      <c r="E15" s="2030" t="s">
        <v>1465</v>
      </c>
      <c r="F15" s="2030" t="s">
        <v>1466</v>
      </c>
      <c r="G15" s="2026" t="s">
        <v>1567</v>
      </c>
      <c r="H15" s="960" t="s">
        <v>1568</v>
      </c>
      <c r="I15" s="1063"/>
      <c r="J15" s="1053"/>
      <c r="K15" s="1052"/>
      <c r="L15" s="983" t="s">
        <v>1397</v>
      </c>
      <c r="M15" s="1052"/>
      <c r="N15" s="1052"/>
      <c r="O15" s="1052"/>
      <c r="P15" s="1052"/>
      <c r="Q15" s="1052"/>
      <c r="R15" s="1052"/>
      <c r="S15" s="1052"/>
      <c r="T15" s="1052"/>
      <c r="U15" s="979"/>
      <c r="V15" s="979"/>
      <c r="W15" s="979"/>
      <c r="X15" s="984"/>
      <c r="Y15" s="996">
        <v>1</v>
      </c>
      <c r="Z15" s="2108">
        <v>1</v>
      </c>
      <c r="AA15" s="914" t="s">
        <v>2259</v>
      </c>
      <c r="AB15" s="963" t="s">
        <v>2260</v>
      </c>
      <c r="AC15" s="963" t="s">
        <v>2261</v>
      </c>
      <c r="AD15" s="1618">
        <v>1</v>
      </c>
      <c r="AE15" s="2108">
        <v>1</v>
      </c>
      <c r="AF15" s="1629" t="s">
        <v>2259</v>
      </c>
      <c r="AG15" s="1612" t="s">
        <v>2695</v>
      </c>
      <c r="AH15" s="1612" t="s">
        <v>2261</v>
      </c>
      <c r="AI15" s="1738">
        <v>1</v>
      </c>
      <c r="AJ15" s="2108">
        <v>1</v>
      </c>
      <c r="AK15" s="1817" t="s">
        <v>2996</v>
      </c>
      <c r="AL15" s="1813" t="s">
        <v>2695</v>
      </c>
      <c r="AM15" s="1734"/>
    </row>
    <row r="16" spans="1:39" s="911" customFormat="1" ht="120" x14ac:dyDescent="0.25">
      <c r="A16" s="2100"/>
      <c r="B16" s="2026"/>
      <c r="C16" s="2030"/>
      <c r="D16" s="2030"/>
      <c r="E16" s="2030"/>
      <c r="F16" s="2030"/>
      <c r="G16" s="2026"/>
      <c r="H16" s="960" t="s">
        <v>1495</v>
      </c>
      <c r="I16" s="1058"/>
      <c r="J16" s="1059"/>
      <c r="K16" s="1057"/>
      <c r="L16" s="1057"/>
      <c r="M16" s="1057"/>
      <c r="N16" s="1057"/>
      <c r="O16" s="985" t="s">
        <v>1397</v>
      </c>
      <c r="P16" s="1057"/>
      <c r="Q16" s="1057"/>
      <c r="R16" s="1057"/>
      <c r="S16" s="1057"/>
      <c r="T16" s="1057"/>
      <c r="U16" s="982"/>
      <c r="V16" s="982"/>
      <c r="W16" s="982"/>
      <c r="X16" s="986"/>
      <c r="Y16" s="997" t="s">
        <v>353</v>
      </c>
      <c r="Z16" s="2109"/>
      <c r="AA16" s="914"/>
      <c r="AB16" s="963" t="s">
        <v>2240</v>
      </c>
      <c r="AC16" s="963" t="s">
        <v>2241</v>
      </c>
      <c r="AD16" s="1658">
        <v>1</v>
      </c>
      <c r="AE16" s="2109"/>
      <c r="AF16" s="1629" t="s">
        <v>2697</v>
      </c>
      <c r="AG16" s="1661" t="s">
        <v>2707</v>
      </c>
      <c r="AH16" s="1612"/>
      <c r="AI16" s="1738">
        <v>1</v>
      </c>
      <c r="AJ16" s="2109"/>
      <c r="AK16" s="1817" t="s">
        <v>2997</v>
      </c>
      <c r="AL16" s="1813" t="s">
        <v>2707</v>
      </c>
      <c r="AM16" s="1734"/>
    </row>
    <row r="17" spans="1:39" s="911" customFormat="1" ht="195" x14ac:dyDescent="0.25">
      <c r="A17" s="2100"/>
      <c r="B17" s="2026"/>
      <c r="C17" s="2119" t="s">
        <v>1469</v>
      </c>
      <c r="D17" s="2119" t="s">
        <v>1569</v>
      </c>
      <c r="E17" s="2119" t="s">
        <v>1467</v>
      </c>
      <c r="F17" s="2119" t="s">
        <v>1466</v>
      </c>
      <c r="G17" s="1991" t="s">
        <v>1558</v>
      </c>
      <c r="H17" s="987" t="s">
        <v>1496</v>
      </c>
      <c r="I17" s="1065"/>
      <c r="J17" s="1066"/>
      <c r="K17" s="1064"/>
      <c r="L17" s="1064"/>
      <c r="M17" s="1064"/>
      <c r="N17" s="983" t="s">
        <v>1397</v>
      </c>
      <c r="O17" s="983" t="s">
        <v>1397</v>
      </c>
      <c r="P17" s="1064"/>
      <c r="Q17" s="1064"/>
      <c r="R17" s="1064"/>
      <c r="S17" s="1064"/>
      <c r="T17" s="1064"/>
      <c r="U17" s="988"/>
      <c r="V17" s="988"/>
      <c r="W17" s="988"/>
      <c r="X17" s="989"/>
      <c r="Y17" s="996">
        <v>1</v>
      </c>
      <c r="Z17" s="2108">
        <v>0.9</v>
      </c>
      <c r="AA17" s="990" t="s">
        <v>2246</v>
      </c>
      <c r="AB17" s="991" t="s">
        <v>2262</v>
      </c>
      <c r="AC17" s="963" t="s">
        <v>2244</v>
      </c>
      <c r="AD17" s="1618">
        <v>1</v>
      </c>
      <c r="AE17" s="2108">
        <v>0.9</v>
      </c>
      <c r="AF17" s="1628" t="s">
        <v>2698</v>
      </c>
      <c r="AG17" s="1660" t="s">
        <v>2708</v>
      </c>
      <c r="AH17" s="1612"/>
      <c r="AI17" s="1738">
        <v>1</v>
      </c>
      <c r="AJ17" s="2108">
        <v>1</v>
      </c>
      <c r="AK17" s="1819" t="s">
        <v>2998</v>
      </c>
      <c r="AL17" s="1815" t="s">
        <v>2708</v>
      </c>
      <c r="AM17" s="1734"/>
    </row>
    <row r="18" spans="1:39" s="911" customFormat="1" ht="300" x14ac:dyDescent="0.25">
      <c r="A18" s="2100"/>
      <c r="B18" s="2026"/>
      <c r="C18" s="2030"/>
      <c r="D18" s="2030"/>
      <c r="E18" s="2030"/>
      <c r="F18" s="2030"/>
      <c r="G18" s="2026"/>
      <c r="H18" s="960" t="s">
        <v>1497</v>
      </c>
      <c r="I18" s="1067"/>
      <c r="J18" s="1047"/>
      <c r="K18" s="1046"/>
      <c r="L18" s="1046"/>
      <c r="M18" s="1046"/>
      <c r="N18" s="961" t="s">
        <v>1397</v>
      </c>
      <c r="O18" s="1046"/>
      <c r="P18" s="1046"/>
      <c r="Q18" s="1046"/>
      <c r="R18" s="961" t="s">
        <v>1397</v>
      </c>
      <c r="S18" s="1046"/>
      <c r="T18" s="1046"/>
      <c r="U18" s="977"/>
      <c r="V18" s="977"/>
      <c r="W18" s="977"/>
      <c r="X18" s="992"/>
      <c r="Y18" s="996">
        <v>0.8</v>
      </c>
      <c r="Z18" s="2110"/>
      <c r="AA18" s="914" t="s">
        <v>2263</v>
      </c>
      <c r="AB18" s="963" t="s">
        <v>2242</v>
      </c>
      <c r="AC18" s="963" t="s">
        <v>2241</v>
      </c>
      <c r="AD18" s="1618">
        <v>0.8</v>
      </c>
      <c r="AE18" s="2110"/>
      <c r="AF18" s="1629" t="s">
        <v>2699</v>
      </c>
      <c r="AG18" s="1661" t="s">
        <v>2709</v>
      </c>
      <c r="AH18" s="1612"/>
      <c r="AI18" s="1738">
        <v>1</v>
      </c>
      <c r="AJ18" s="2110"/>
      <c r="AK18" s="1817" t="s">
        <v>2999</v>
      </c>
      <c r="AL18" s="1813" t="s">
        <v>2985</v>
      </c>
      <c r="AM18" s="1734"/>
    </row>
    <row r="19" spans="1:39" s="911" customFormat="1" ht="195" x14ac:dyDescent="0.25">
      <c r="A19" s="2100"/>
      <c r="B19" s="2026"/>
      <c r="C19" s="2030"/>
      <c r="D19" s="2030"/>
      <c r="E19" s="2030"/>
      <c r="F19" s="2030"/>
      <c r="G19" s="2026"/>
      <c r="H19" s="960" t="s">
        <v>1498</v>
      </c>
      <c r="I19" s="1068"/>
      <c r="J19" s="1062"/>
      <c r="K19" s="1061"/>
      <c r="L19" s="1061"/>
      <c r="M19" s="1061"/>
      <c r="N19" s="1061"/>
      <c r="O19" s="1061"/>
      <c r="P19" s="1061"/>
      <c r="Q19" s="985" t="s">
        <v>1397</v>
      </c>
      <c r="R19" s="985" t="s">
        <v>1397</v>
      </c>
      <c r="S19" s="985" t="s">
        <v>1397</v>
      </c>
      <c r="T19" s="1061"/>
      <c r="U19" s="978"/>
      <c r="V19" s="978"/>
      <c r="W19" s="978"/>
      <c r="X19" s="993"/>
      <c r="Y19" s="997" t="s">
        <v>353</v>
      </c>
      <c r="Z19" s="2109"/>
      <c r="AA19" s="914"/>
      <c r="AB19" s="963" t="s">
        <v>2243</v>
      </c>
      <c r="AC19" s="963" t="s">
        <v>2241</v>
      </c>
      <c r="AD19" s="1619" t="s">
        <v>353</v>
      </c>
      <c r="AE19" s="2109"/>
      <c r="AF19" s="1629"/>
      <c r="AG19" s="1612" t="s">
        <v>2243</v>
      </c>
      <c r="AH19" s="1702" t="s">
        <v>2842</v>
      </c>
      <c r="AI19" s="962">
        <v>1</v>
      </c>
      <c r="AJ19" s="2109"/>
      <c r="AK19" s="1817" t="s">
        <v>3000</v>
      </c>
      <c r="AL19" s="1813" t="s">
        <v>2986</v>
      </c>
      <c r="AM19" s="1749"/>
    </row>
    <row r="20" spans="1:39" s="911" customFormat="1" ht="15.75" customHeight="1" x14ac:dyDescent="0.25">
      <c r="A20" s="747"/>
      <c r="B20" s="748"/>
      <c r="C20" s="754"/>
      <c r="D20" s="754"/>
      <c r="E20" s="754"/>
      <c r="F20" s="754"/>
      <c r="G20" s="748"/>
      <c r="H20" s="960"/>
      <c r="I20" s="1033"/>
      <c r="J20" s="1034"/>
      <c r="K20" s="1011"/>
      <c r="L20" s="1011"/>
      <c r="M20" s="1011"/>
      <c r="N20" s="1011"/>
      <c r="O20" s="1011"/>
      <c r="P20" s="1011"/>
      <c r="Q20" s="1011"/>
      <c r="R20" s="1011"/>
      <c r="S20" s="1011"/>
      <c r="T20" s="1011"/>
      <c r="U20" s="1011"/>
      <c r="V20" s="1011"/>
      <c r="W20" s="1011"/>
      <c r="X20" s="1012"/>
      <c r="Y20" s="1013"/>
      <c r="Z20" s="1013">
        <v>0.89</v>
      </c>
      <c r="AA20" s="1014"/>
      <c r="AB20" s="1014"/>
      <c r="AC20" s="995"/>
      <c r="AD20" s="1013"/>
      <c r="AE20" s="1013">
        <v>0.89</v>
      </c>
      <c r="AF20" s="1014"/>
      <c r="AG20" s="1014"/>
      <c r="AH20" s="995"/>
      <c r="AI20" s="1013"/>
      <c r="AJ20" s="1013">
        <v>0.96</v>
      </c>
      <c r="AK20" s="1014"/>
      <c r="AL20" s="1014"/>
      <c r="AM20" s="995"/>
    </row>
    <row r="21" spans="1:39" ht="15.75" customHeight="1" x14ac:dyDescent="0.25">
      <c r="A21" s="889"/>
      <c r="B21" s="889"/>
      <c r="C21" s="889"/>
      <c r="E21" s="889"/>
      <c r="F21" s="889"/>
      <c r="G21" s="889"/>
      <c r="H21" s="889"/>
      <c r="Y21" s="889"/>
      <c r="Z21" s="889"/>
      <c r="AA21" s="889"/>
      <c r="AB21" s="889"/>
      <c r="AC21" s="889"/>
      <c r="AD21" s="889"/>
      <c r="AE21" s="889"/>
      <c r="AF21" s="889"/>
      <c r="AG21" s="889"/>
      <c r="AH21" s="889"/>
    </row>
    <row r="22" spans="1:39" ht="30" x14ac:dyDescent="0.25">
      <c r="A22" s="911" t="s">
        <v>2280</v>
      </c>
      <c r="B22" s="889"/>
      <c r="C22" s="889"/>
      <c r="E22" s="889"/>
      <c r="F22" s="889"/>
      <c r="G22" s="889"/>
      <c r="H22" s="889"/>
      <c r="I22" s="1015"/>
      <c r="J22" s="1015"/>
      <c r="K22" s="1015"/>
      <c r="L22" s="1015"/>
      <c r="M22" s="1015"/>
      <c r="N22" s="1015"/>
      <c r="O22" s="1015"/>
      <c r="P22" s="1015"/>
      <c r="Q22" s="1015"/>
      <c r="U22" s="998" t="s">
        <v>2025</v>
      </c>
      <c r="V22" s="998"/>
      <c r="W22" s="998"/>
      <c r="X22" s="999"/>
      <c r="Z22" s="1117" t="s">
        <v>2408</v>
      </c>
      <c r="AA22" s="1000" t="s">
        <v>2409</v>
      </c>
      <c r="AB22" s="1038"/>
      <c r="AE22" s="1117" t="s">
        <v>2408</v>
      </c>
      <c r="AF22" s="1000" t="s">
        <v>2700</v>
      </c>
      <c r="AG22" s="1038"/>
      <c r="AI22" s="994"/>
      <c r="AJ22" s="1117" t="s">
        <v>2408</v>
      </c>
      <c r="AK22" s="1000" t="s">
        <v>2700</v>
      </c>
      <c r="AL22" s="1038"/>
      <c r="AM22" s="995"/>
    </row>
    <row r="23" spans="1:39" x14ac:dyDescent="0.25">
      <c r="A23" s="889"/>
      <c r="B23" s="889"/>
      <c r="C23" s="889"/>
      <c r="E23" s="889"/>
      <c r="F23" s="889"/>
      <c r="G23" s="889"/>
      <c r="H23" s="889"/>
      <c r="U23" s="998" t="s">
        <v>2060</v>
      </c>
      <c r="V23" s="1001" t="s">
        <v>2027</v>
      </c>
      <c r="W23" s="1002">
        <v>0.21</v>
      </c>
      <c r="X23" s="1003"/>
      <c r="Z23" s="1117" t="s">
        <v>2418</v>
      </c>
      <c r="AA23" s="1000" t="s">
        <v>2376</v>
      </c>
      <c r="AB23" s="1518">
        <f>(89%*25%)</f>
        <v>0.2225</v>
      </c>
      <c r="AE23" s="1117" t="s">
        <v>2418</v>
      </c>
      <c r="AF23" s="1000" t="s">
        <v>2376</v>
      </c>
      <c r="AG23" s="1518">
        <f>(89%*25%)</f>
        <v>0.2225</v>
      </c>
      <c r="AI23" s="994"/>
      <c r="AJ23" s="1117" t="s">
        <v>3010</v>
      </c>
      <c r="AK23" s="1000" t="s">
        <v>2376</v>
      </c>
      <c r="AL23" s="1518">
        <f>(96%*25%)</f>
        <v>0.24</v>
      </c>
      <c r="AM23" s="995"/>
    </row>
    <row r="24" spans="1:39" ht="22.15" customHeight="1" x14ac:dyDescent="0.25">
      <c r="A24" s="889"/>
      <c r="B24" s="889"/>
      <c r="C24" s="889"/>
      <c r="E24" s="889"/>
      <c r="F24" s="889"/>
      <c r="G24" s="889"/>
      <c r="H24" s="889"/>
      <c r="U24" s="1004">
        <f>(84%*25%)</f>
        <v>0.21</v>
      </c>
      <c r="V24" s="998"/>
      <c r="W24" s="998"/>
      <c r="X24" s="1005"/>
      <c r="AA24" s="994"/>
      <c r="AB24" s="994"/>
      <c r="AC24" s="994"/>
      <c r="AF24" s="994"/>
      <c r="AG24" s="994"/>
      <c r="AH24" s="994"/>
    </row>
    <row r="25" spans="1:39" x14ac:dyDescent="0.25">
      <c r="A25" s="889"/>
      <c r="B25" s="889"/>
      <c r="C25" s="889"/>
      <c r="E25" s="889"/>
      <c r="F25" s="889"/>
      <c r="G25" s="889"/>
      <c r="H25" s="889"/>
      <c r="U25" s="1006"/>
      <c r="V25" s="1006"/>
      <c r="W25" s="1006"/>
      <c r="X25" s="1007"/>
    </row>
    <row r="26" spans="1:39" x14ac:dyDescent="0.25">
      <c r="A26" s="889"/>
      <c r="B26" s="889"/>
      <c r="C26" s="889"/>
      <c r="E26" s="889"/>
      <c r="F26" s="889"/>
      <c r="G26" s="889"/>
      <c r="H26" s="889"/>
      <c r="U26" s="1006"/>
      <c r="V26" s="1006"/>
      <c r="W26" s="1006"/>
      <c r="X26" s="1007"/>
    </row>
    <row r="27" spans="1:39" x14ac:dyDescent="0.25">
      <c r="A27" s="889"/>
      <c r="B27" s="889"/>
      <c r="C27" s="889"/>
      <c r="E27" s="889"/>
      <c r="F27" s="889"/>
      <c r="G27" s="889"/>
      <c r="H27" s="889"/>
      <c r="U27" s="902"/>
      <c r="V27" s="902"/>
      <c r="W27" s="902"/>
      <c r="X27" s="902"/>
    </row>
  </sheetData>
  <mergeCells count="62">
    <mergeCell ref="Z13:Z14"/>
    <mergeCell ref="AC13:AC14"/>
    <mergeCell ref="Z15:Z16"/>
    <mergeCell ref="Z17:Z19"/>
    <mergeCell ref="I1:T1"/>
    <mergeCell ref="U1:X2"/>
    <mergeCell ref="Z4:Z5"/>
    <mergeCell ref="Z7:Z9"/>
    <mergeCell ref="Z10:Z12"/>
    <mergeCell ref="Y1:AC1"/>
    <mergeCell ref="AC10:AC11"/>
    <mergeCell ref="C17:C19"/>
    <mergeCell ref="D17:D19"/>
    <mergeCell ref="E17:E19"/>
    <mergeCell ref="F17:F19"/>
    <mergeCell ref="G17:G19"/>
    <mergeCell ref="C15:C16"/>
    <mergeCell ref="D15:D16"/>
    <mergeCell ref="E15:E16"/>
    <mergeCell ref="F15:F16"/>
    <mergeCell ref="G15:G16"/>
    <mergeCell ref="F7:F9"/>
    <mergeCell ref="G7:G9"/>
    <mergeCell ref="C13:C14"/>
    <mergeCell ref="D13:D14"/>
    <mergeCell ref="E13:E14"/>
    <mergeCell ref="F13:F14"/>
    <mergeCell ref="G13:G14"/>
    <mergeCell ref="A1:H1"/>
    <mergeCell ref="F4:F5"/>
    <mergeCell ref="G4:G5"/>
    <mergeCell ref="A4:A19"/>
    <mergeCell ref="B4:B19"/>
    <mergeCell ref="C4:C5"/>
    <mergeCell ref="D4:D5"/>
    <mergeCell ref="E4:E5"/>
    <mergeCell ref="C10:C12"/>
    <mergeCell ref="D10:D12"/>
    <mergeCell ref="E10:E12"/>
    <mergeCell ref="F10:F12"/>
    <mergeCell ref="G10:G12"/>
    <mergeCell ref="C7:C9"/>
    <mergeCell ref="D7:D9"/>
    <mergeCell ref="E7:E9"/>
    <mergeCell ref="AE13:AE14"/>
    <mergeCell ref="AH13:AH14"/>
    <mergeCell ref="AE15:AE16"/>
    <mergeCell ref="AE17:AE19"/>
    <mergeCell ref="AD1:AH1"/>
    <mergeCell ref="AE4:AE5"/>
    <mergeCell ref="AE7:AE9"/>
    <mergeCell ref="AE10:AE12"/>
    <mergeCell ref="AH10:AH11"/>
    <mergeCell ref="AJ13:AJ14"/>
    <mergeCell ref="AM13:AM14"/>
    <mergeCell ref="AJ15:AJ16"/>
    <mergeCell ref="AJ17:AJ19"/>
    <mergeCell ref="AI1:AM1"/>
    <mergeCell ref="AJ4:AJ5"/>
    <mergeCell ref="AJ7:AJ9"/>
    <mergeCell ref="AJ10:AJ12"/>
    <mergeCell ref="AM10:AM11"/>
  </mergeCells>
  <pageMargins left="0.70866141732283472" right="0.70866141732283472" top="0.74803149606299213" bottom="0.74803149606299213" header="0.31496062992125984" footer="0.31496062992125984"/>
  <pageSetup scale="25"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8"/>
    <pageSetUpPr fitToPage="1"/>
  </sheetPr>
  <dimension ref="A1:AL18"/>
  <sheetViews>
    <sheetView topLeftCell="C1" zoomScale="85" zoomScaleNormal="85" zoomScaleSheetLayoutView="85" workbookViewId="0">
      <pane xSplit="6" ySplit="3" topLeftCell="AF7" activePane="bottomRight" state="frozen"/>
      <selection activeCell="C1" sqref="C1"/>
      <selection pane="topRight" activeCell="I1" sqref="I1"/>
      <selection pane="bottomLeft" activeCell="C4" sqref="C4"/>
      <selection pane="bottomRight" activeCell="AK17" sqref="AK17"/>
    </sheetView>
  </sheetViews>
  <sheetFormatPr baseColWidth="10" defaultColWidth="11.5703125" defaultRowHeight="15" x14ac:dyDescent="0.25"/>
  <cols>
    <col min="1" max="1" width="15.7109375" style="907" customWidth="1"/>
    <col min="2" max="2" width="17.85546875" style="908" customWidth="1"/>
    <col min="3" max="3" width="21.140625" style="897" customWidth="1"/>
    <col min="4" max="4" width="16.42578125" style="889" customWidth="1"/>
    <col min="5" max="5" width="16.5703125" style="897" customWidth="1"/>
    <col min="6" max="6" width="26" style="897" customWidth="1"/>
    <col min="7" max="7" width="18" style="897" customWidth="1"/>
    <col min="8" max="8" width="35.140625" style="898" customWidth="1"/>
    <col min="9" max="9" width="7" style="889" customWidth="1"/>
    <col min="10" max="10" width="9" style="889" customWidth="1"/>
    <col min="11" max="11" width="7.7109375" style="889" customWidth="1"/>
    <col min="12" max="12" width="6" style="889" customWidth="1"/>
    <col min="13" max="13" width="6.7109375" style="889" customWidth="1"/>
    <col min="14" max="14" width="6.5703125" style="889" customWidth="1"/>
    <col min="15" max="15" width="6" style="889" customWidth="1"/>
    <col min="16" max="16" width="8.5703125" style="889" customWidth="1"/>
    <col min="17" max="17" width="11.85546875" style="889" customWidth="1"/>
    <col min="18" max="18" width="9.28515625" style="889" customWidth="1"/>
    <col min="19" max="19" width="11.85546875" style="889" customWidth="1"/>
    <col min="20" max="20" width="10.7109375" style="889" customWidth="1"/>
    <col min="21" max="21" width="9.140625" style="889" customWidth="1"/>
    <col min="22" max="22" width="14.140625" style="889" customWidth="1"/>
    <col min="23" max="23" width="44" style="889" customWidth="1"/>
    <col min="24" max="24" width="11.140625" style="889" customWidth="1"/>
    <col min="25" max="25" width="17.7109375" style="889" customWidth="1"/>
    <col min="26" max="26" width="35.42578125" style="889" customWidth="1"/>
    <col min="27" max="27" width="32.42578125" style="889" customWidth="1"/>
    <col min="28" max="28" width="21.7109375" style="889" customWidth="1"/>
    <col min="29" max="29" width="11.140625" style="889" customWidth="1"/>
    <col min="30" max="30" width="17.7109375" style="889" customWidth="1"/>
    <col min="31" max="31" width="43.28515625" style="889" customWidth="1"/>
    <col min="32" max="32" width="50.28515625" style="889" customWidth="1"/>
    <col min="33" max="33" width="31.42578125" style="889" customWidth="1"/>
    <col min="34" max="35" width="11.5703125" style="889"/>
    <col min="36" max="36" width="23.28515625" style="889" customWidth="1"/>
    <col min="37" max="37" width="41.42578125" style="889" customWidth="1"/>
    <col min="38" max="16384" width="11.5703125" style="889"/>
  </cols>
  <sheetData>
    <row r="1" spans="1:38" ht="59.25" customHeight="1" x14ac:dyDescent="0.25">
      <c r="A1" s="2099" t="s">
        <v>2554</v>
      </c>
      <c r="B1" s="2099"/>
      <c r="C1" s="2099"/>
      <c r="D1" s="2099"/>
      <c r="E1" s="2099"/>
      <c r="F1" s="2099"/>
      <c r="G1" s="2099"/>
      <c r="H1" s="2099"/>
      <c r="I1" s="1938" t="s">
        <v>1351</v>
      </c>
      <c r="J1" s="1938"/>
      <c r="K1" s="1938"/>
      <c r="L1" s="1938"/>
      <c r="M1" s="1938"/>
      <c r="N1" s="1938"/>
      <c r="O1" s="1938"/>
      <c r="P1" s="1938"/>
      <c r="Q1" s="1938"/>
      <c r="R1" s="1938"/>
      <c r="S1" s="1938"/>
      <c r="T1" s="1938"/>
      <c r="U1" s="2022" t="s">
        <v>1970</v>
      </c>
      <c r="V1" s="2023"/>
      <c r="W1" s="2024"/>
      <c r="X1" s="1982" t="s">
        <v>2138</v>
      </c>
      <c r="Y1" s="2112"/>
      <c r="Z1" s="2112"/>
      <c r="AA1" s="2112"/>
      <c r="AB1" s="2112"/>
      <c r="AC1" s="1982" t="s">
        <v>2631</v>
      </c>
      <c r="AD1" s="2112"/>
      <c r="AE1" s="2112"/>
      <c r="AF1" s="2112"/>
      <c r="AG1" s="2112"/>
      <c r="AH1" s="1982" t="s">
        <v>2872</v>
      </c>
      <c r="AI1" s="2112"/>
      <c r="AJ1" s="2112"/>
      <c r="AK1" s="2112"/>
      <c r="AL1" s="2112"/>
    </row>
    <row r="2" spans="1:38" ht="7.5" customHeight="1" x14ac:dyDescent="0.25">
      <c r="A2" s="903"/>
      <c r="B2" s="897"/>
      <c r="C2" s="810"/>
      <c r="D2" s="810"/>
      <c r="E2" s="810"/>
      <c r="F2" s="810"/>
      <c r="G2" s="811"/>
      <c r="H2" s="796"/>
    </row>
    <row r="3" spans="1:38" s="946" customFormat="1" ht="51.75" customHeight="1" x14ac:dyDescent="0.25">
      <c r="A3" s="780" t="s">
        <v>1221</v>
      </c>
      <c r="B3" s="780" t="s">
        <v>47</v>
      </c>
      <c r="C3" s="780" t="s">
        <v>1461</v>
      </c>
      <c r="D3" s="780" t="s">
        <v>1</v>
      </c>
      <c r="E3" s="780" t="s">
        <v>51</v>
      </c>
      <c r="F3" s="780" t="s">
        <v>2216</v>
      </c>
      <c r="G3" s="780" t="s">
        <v>3</v>
      </c>
      <c r="H3" s="780" t="s">
        <v>1291</v>
      </c>
      <c r="I3" s="814" t="s">
        <v>1352</v>
      </c>
      <c r="J3" s="782" t="s">
        <v>1353</v>
      </c>
      <c r="K3" s="782" t="s">
        <v>1354</v>
      </c>
      <c r="L3" s="782" t="s">
        <v>1355</v>
      </c>
      <c r="M3" s="782" t="s">
        <v>1356</v>
      </c>
      <c r="N3" s="782" t="s">
        <v>1357</v>
      </c>
      <c r="O3" s="782" t="s">
        <v>1358</v>
      </c>
      <c r="P3" s="782" t="s">
        <v>1359</v>
      </c>
      <c r="Q3" s="782" t="s">
        <v>1360</v>
      </c>
      <c r="R3" s="782" t="s">
        <v>1361</v>
      </c>
      <c r="S3" s="782" t="s">
        <v>1362</v>
      </c>
      <c r="T3" s="782" t="s">
        <v>1363</v>
      </c>
      <c r="U3" s="782" t="s">
        <v>1926</v>
      </c>
      <c r="V3" s="782" t="s">
        <v>1927</v>
      </c>
      <c r="W3" s="782" t="s">
        <v>347</v>
      </c>
      <c r="X3" s="780" t="s">
        <v>1926</v>
      </c>
      <c r="Y3" s="780" t="s">
        <v>1927</v>
      </c>
      <c r="Z3" s="780" t="s">
        <v>2126</v>
      </c>
      <c r="AA3" s="780" t="s">
        <v>1925</v>
      </c>
      <c r="AB3" s="780" t="s">
        <v>1928</v>
      </c>
      <c r="AC3" s="780" t="s">
        <v>1926</v>
      </c>
      <c r="AD3" s="780" t="s">
        <v>1927</v>
      </c>
      <c r="AE3" s="780" t="s">
        <v>2126</v>
      </c>
      <c r="AF3" s="780" t="s">
        <v>1925</v>
      </c>
      <c r="AG3" s="780" t="s">
        <v>1928</v>
      </c>
      <c r="AH3" s="780" t="s">
        <v>1926</v>
      </c>
      <c r="AI3" s="780" t="s">
        <v>1927</v>
      </c>
      <c r="AJ3" s="780" t="s">
        <v>2126</v>
      </c>
      <c r="AK3" s="780" t="s">
        <v>1925</v>
      </c>
      <c r="AL3" s="780" t="s">
        <v>1928</v>
      </c>
    </row>
    <row r="4" spans="1:38" s="911" customFormat="1" ht="55.5" customHeight="1" x14ac:dyDescent="0.25">
      <c r="A4" s="2100" t="s">
        <v>1481</v>
      </c>
      <c r="B4" s="2026" t="s">
        <v>374</v>
      </c>
      <c r="C4" s="2041" t="s">
        <v>1741</v>
      </c>
      <c r="D4" s="2134" t="s">
        <v>1570</v>
      </c>
      <c r="E4" s="2134" t="s">
        <v>56</v>
      </c>
      <c r="F4" s="2134" t="s">
        <v>1742</v>
      </c>
      <c r="G4" s="2135" t="s">
        <v>1571</v>
      </c>
      <c r="H4" s="1069" t="s">
        <v>1252</v>
      </c>
      <c r="I4" s="1063"/>
      <c r="J4" s="1053"/>
      <c r="K4" s="1053"/>
      <c r="L4" s="1053"/>
      <c r="M4" s="1053"/>
      <c r="N4" s="1088" t="s">
        <v>1397</v>
      </c>
      <c r="O4" s="1088" t="s">
        <v>1397</v>
      </c>
      <c r="P4" s="1088" t="s">
        <v>1397</v>
      </c>
      <c r="Q4" s="1088" t="s">
        <v>1397</v>
      </c>
      <c r="R4" s="1088" t="s">
        <v>1397</v>
      </c>
      <c r="S4" s="1088" t="s">
        <v>1397</v>
      </c>
      <c r="T4" s="1088" t="s">
        <v>1397</v>
      </c>
      <c r="U4" s="1070">
        <v>0.3</v>
      </c>
      <c r="V4" s="2136">
        <v>0.3</v>
      </c>
      <c r="W4" s="1071" t="s">
        <v>2169</v>
      </c>
      <c r="X4" s="1097">
        <v>1</v>
      </c>
      <c r="Y4" s="2129">
        <v>1</v>
      </c>
      <c r="Z4" s="1069" t="s">
        <v>2170</v>
      </c>
      <c r="AA4" s="2133" t="s">
        <v>2174</v>
      </c>
      <c r="AB4" s="917"/>
      <c r="AC4" s="1097">
        <v>1</v>
      </c>
      <c r="AD4" s="2129">
        <v>1</v>
      </c>
      <c r="AE4" s="1069" t="s">
        <v>2710</v>
      </c>
      <c r="AF4" s="2133" t="s">
        <v>2713</v>
      </c>
      <c r="AG4" s="2126"/>
      <c r="AH4" s="1097">
        <v>1</v>
      </c>
      <c r="AI4" s="2129">
        <v>1</v>
      </c>
      <c r="AJ4" s="1069" t="s">
        <v>2710</v>
      </c>
      <c r="AK4" s="1809" t="s">
        <v>2973</v>
      </c>
      <c r="AL4" s="2126"/>
    </row>
    <row r="5" spans="1:38" s="911" customFormat="1" ht="47.25" customHeight="1" x14ac:dyDescent="0.25">
      <c r="A5" s="2100"/>
      <c r="B5" s="2026"/>
      <c r="C5" s="2041"/>
      <c r="D5" s="2134"/>
      <c r="E5" s="2134"/>
      <c r="F5" s="2134"/>
      <c r="G5" s="2135"/>
      <c r="H5" s="1069" t="s">
        <v>2265</v>
      </c>
      <c r="I5" s="1089"/>
      <c r="J5" s="1090"/>
      <c r="K5" s="1090"/>
      <c r="L5" s="1090"/>
      <c r="M5" s="1090"/>
      <c r="N5" s="1055" t="s">
        <v>1397</v>
      </c>
      <c r="O5" s="1055" t="s">
        <v>1397</v>
      </c>
      <c r="P5" s="1055" t="s">
        <v>1397</v>
      </c>
      <c r="Q5" s="1055" t="s">
        <v>1397</v>
      </c>
      <c r="R5" s="1055" t="s">
        <v>1397</v>
      </c>
      <c r="S5" s="1055" t="s">
        <v>1397</v>
      </c>
      <c r="T5" s="1091" t="s">
        <v>1397</v>
      </c>
      <c r="U5" s="1070">
        <v>0.3</v>
      </c>
      <c r="V5" s="2137"/>
      <c r="W5" s="1069" t="s">
        <v>2171</v>
      </c>
      <c r="X5" s="1097">
        <v>1</v>
      </c>
      <c r="Y5" s="2130"/>
      <c r="Z5" s="1069" t="s">
        <v>2172</v>
      </c>
      <c r="AA5" s="2133"/>
      <c r="AB5" s="917"/>
      <c r="AC5" s="1097">
        <v>1</v>
      </c>
      <c r="AD5" s="2130"/>
      <c r="AE5" s="1069" t="s">
        <v>2711</v>
      </c>
      <c r="AF5" s="2133"/>
      <c r="AG5" s="2127"/>
      <c r="AH5" s="1097">
        <v>1</v>
      </c>
      <c r="AI5" s="2130"/>
      <c r="AJ5" s="1069" t="s">
        <v>2711</v>
      </c>
      <c r="AK5" s="1810" t="s">
        <v>2974</v>
      </c>
      <c r="AL5" s="2127"/>
    </row>
    <row r="6" spans="1:38" s="911" customFormat="1" ht="42.6" customHeight="1" x14ac:dyDescent="0.25">
      <c r="A6" s="2100"/>
      <c r="B6" s="2026"/>
      <c r="C6" s="2041"/>
      <c r="D6" s="2134"/>
      <c r="E6" s="2134"/>
      <c r="F6" s="2134"/>
      <c r="G6" s="2135"/>
      <c r="H6" s="914" t="s">
        <v>1495</v>
      </c>
      <c r="I6" s="1056"/>
      <c r="J6" s="1057"/>
      <c r="K6" s="1057"/>
      <c r="L6" s="1057"/>
      <c r="M6" s="1057"/>
      <c r="N6" s="1055" t="s">
        <v>1397</v>
      </c>
      <c r="O6" s="1055" t="s">
        <v>1397</v>
      </c>
      <c r="P6" s="1055" t="s">
        <v>1397</v>
      </c>
      <c r="Q6" s="1055" t="s">
        <v>1397</v>
      </c>
      <c r="R6" s="1055" t="s">
        <v>1397</v>
      </c>
      <c r="S6" s="1055" t="s">
        <v>1397</v>
      </c>
      <c r="T6" s="1055" t="s">
        <v>1397</v>
      </c>
      <c r="U6" s="1073">
        <v>0.3</v>
      </c>
      <c r="V6" s="2138"/>
      <c r="W6" s="751" t="s">
        <v>2317</v>
      </c>
      <c r="X6" s="1097">
        <v>1</v>
      </c>
      <c r="Y6" s="2130"/>
      <c r="Z6" s="914" t="s">
        <v>2173</v>
      </c>
      <c r="AA6" s="2133"/>
      <c r="AB6" s="917"/>
      <c r="AC6" s="1097">
        <v>1</v>
      </c>
      <c r="AD6" s="2130"/>
      <c r="AE6" s="1629" t="s">
        <v>2712</v>
      </c>
      <c r="AF6" s="2133"/>
      <c r="AG6" s="2128"/>
      <c r="AH6" s="1097">
        <v>1</v>
      </c>
      <c r="AI6" s="2130"/>
      <c r="AJ6" s="1748" t="s">
        <v>2712</v>
      </c>
      <c r="AK6" s="1810" t="s">
        <v>2975</v>
      </c>
      <c r="AL6" s="2128"/>
    </row>
    <row r="7" spans="1:38" s="911" customFormat="1" ht="60" customHeight="1" x14ac:dyDescent="0.25">
      <c r="A7" s="2100"/>
      <c r="B7" s="2026"/>
      <c r="C7" s="2041" t="s">
        <v>1572</v>
      </c>
      <c r="D7" s="2134" t="s">
        <v>1573</v>
      </c>
      <c r="E7" s="2134" t="s">
        <v>1574</v>
      </c>
      <c r="F7" s="2134" t="s">
        <v>1743</v>
      </c>
      <c r="G7" s="2135" t="s">
        <v>1571</v>
      </c>
      <c r="H7" s="1069" t="s">
        <v>1575</v>
      </c>
      <c r="I7" s="1051"/>
      <c r="J7" s="1052"/>
      <c r="K7" s="1052"/>
      <c r="L7" s="1053"/>
      <c r="M7" s="1053"/>
      <c r="N7" s="1052" t="s">
        <v>1397</v>
      </c>
      <c r="O7" s="1052" t="s">
        <v>1397</v>
      </c>
      <c r="P7" s="1052" t="s">
        <v>1397</v>
      </c>
      <c r="Q7" s="1052" t="s">
        <v>1397</v>
      </c>
      <c r="R7" s="1052" t="s">
        <v>1397</v>
      </c>
      <c r="S7" s="1052" t="s">
        <v>1397</v>
      </c>
      <c r="T7" s="1052" t="s">
        <v>1397</v>
      </c>
      <c r="U7" s="1074">
        <v>0.3</v>
      </c>
      <c r="V7" s="2136">
        <v>0.3</v>
      </c>
      <c r="W7" s="1223" t="s">
        <v>2318</v>
      </c>
      <c r="X7" s="1097">
        <v>1</v>
      </c>
      <c r="Y7" s="2129">
        <v>0.75</v>
      </c>
      <c r="Z7" s="1069" t="s">
        <v>2175</v>
      </c>
      <c r="AA7" s="2133" t="s">
        <v>2321</v>
      </c>
      <c r="AB7" s="917"/>
      <c r="AC7" s="1097">
        <v>1</v>
      </c>
      <c r="AD7" s="2129">
        <v>1</v>
      </c>
      <c r="AE7" s="2059" t="s">
        <v>2714</v>
      </c>
      <c r="AF7" s="2133" t="s">
        <v>2715</v>
      </c>
      <c r="AG7" s="2126"/>
      <c r="AH7" s="1097">
        <v>1</v>
      </c>
      <c r="AI7" s="2129">
        <v>1</v>
      </c>
      <c r="AJ7" s="2059" t="s">
        <v>2714</v>
      </c>
      <c r="AK7" s="1810" t="s">
        <v>2976</v>
      </c>
      <c r="AL7" s="2126"/>
    </row>
    <row r="8" spans="1:38" s="911" customFormat="1" ht="60" customHeight="1" x14ac:dyDescent="0.25">
      <c r="A8" s="2100"/>
      <c r="B8" s="2026"/>
      <c r="C8" s="2041"/>
      <c r="D8" s="2134"/>
      <c r="E8" s="2134"/>
      <c r="F8" s="2134"/>
      <c r="G8" s="2135"/>
      <c r="H8" s="1069" t="s">
        <v>1576</v>
      </c>
      <c r="I8" s="1056"/>
      <c r="J8" s="1057"/>
      <c r="K8" s="1057"/>
      <c r="L8" s="1057"/>
      <c r="M8" s="1059"/>
      <c r="N8" s="1057" t="s">
        <v>1397</v>
      </c>
      <c r="O8" s="1057" t="s">
        <v>1397</v>
      </c>
      <c r="P8" s="1057" t="s">
        <v>1397</v>
      </c>
      <c r="Q8" s="1057" t="s">
        <v>1397</v>
      </c>
      <c r="R8" s="1057" t="s">
        <v>1397</v>
      </c>
      <c r="S8" s="1057" t="s">
        <v>1397</v>
      </c>
      <c r="T8" s="1057" t="s">
        <v>1397</v>
      </c>
      <c r="U8" s="1073">
        <v>0.3</v>
      </c>
      <c r="V8" s="2138"/>
      <c r="W8" s="1069" t="s">
        <v>2176</v>
      </c>
      <c r="X8" s="1097">
        <v>0.5</v>
      </c>
      <c r="Y8" s="2130"/>
      <c r="Z8" s="1069" t="s">
        <v>2177</v>
      </c>
      <c r="AA8" s="2133"/>
      <c r="AB8" s="917"/>
      <c r="AC8" s="1097">
        <v>1</v>
      </c>
      <c r="AD8" s="2130"/>
      <c r="AE8" s="2061"/>
      <c r="AF8" s="2133"/>
      <c r="AG8" s="2128"/>
      <c r="AH8" s="1097">
        <v>1</v>
      </c>
      <c r="AI8" s="2130"/>
      <c r="AJ8" s="2061"/>
      <c r="AK8" s="1810" t="s">
        <v>2977</v>
      </c>
      <c r="AL8" s="2128"/>
    </row>
    <row r="9" spans="1:38" s="911" customFormat="1" ht="51" customHeight="1" x14ac:dyDescent="0.25">
      <c r="A9" s="2100"/>
      <c r="B9" s="2026"/>
      <c r="C9" s="2041" t="s">
        <v>1796</v>
      </c>
      <c r="D9" s="2134" t="s">
        <v>1577</v>
      </c>
      <c r="E9" s="2134" t="s">
        <v>1578</v>
      </c>
      <c r="F9" s="2134" t="s">
        <v>1579</v>
      </c>
      <c r="G9" s="2135" t="s">
        <v>1571</v>
      </c>
      <c r="H9" s="785" t="s">
        <v>2266</v>
      </c>
      <c r="I9" s="1051"/>
      <c r="J9" s="1052"/>
      <c r="K9" s="1052"/>
      <c r="L9" s="1052"/>
      <c r="M9" s="1052"/>
      <c r="N9" s="1052" t="s">
        <v>1906</v>
      </c>
      <c r="O9" s="1052" t="s">
        <v>1906</v>
      </c>
      <c r="P9" s="1052" t="s">
        <v>1906</v>
      </c>
      <c r="Q9" s="1052" t="s">
        <v>1906</v>
      </c>
      <c r="R9" s="1052" t="s">
        <v>1906</v>
      </c>
      <c r="S9" s="1052" t="s">
        <v>1906</v>
      </c>
      <c r="T9" s="1052" t="s">
        <v>1906</v>
      </c>
      <c r="U9" s="1075">
        <v>1</v>
      </c>
      <c r="V9" s="2139">
        <v>0.6</v>
      </c>
      <c r="W9" s="1069" t="s">
        <v>1906</v>
      </c>
      <c r="X9" s="1097" t="s">
        <v>1906</v>
      </c>
      <c r="Y9" s="2129">
        <v>0.94</v>
      </c>
      <c r="Z9" s="1069" t="s">
        <v>2178</v>
      </c>
      <c r="AA9" s="2133" t="s">
        <v>2166</v>
      </c>
      <c r="AB9" s="917"/>
      <c r="AC9" s="1097" t="s">
        <v>1906</v>
      </c>
      <c r="AD9" s="2129">
        <v>0.94</v>
      </c>
      <c r="AE9" s="1069" t="s">
        <v>2178</v>
      </c>
      <c r="AF9" s="2133" t="s">
        <v>2717</v>
      </c>
      <c r="AG9" s="2126"/>
      <c r="AH9" s="1097" t="s">
        <v>1906</v>
      </c>
      <c r="AI9" s="2129">
        <v>0.95</v>
      </c>
      <c r="AJ9" s="1069" t="s">
        <v>2178</v>
      </c>
      <c r="AK9" s="2131" t="s">
        <v>2978</v>
      </c>
      <c r="AL9" s="2126"/>
    </row>
    <row r="10" spans="1:38" s="911" customFormat="1" ht="44.25" customHeight="1" x14ac:dyDescent="0.25">
      <c r="A10" s="2100"/>
      <c r="B10" s="2026"/>
      <c r="C10" s="2041"/>
      <c r="D10" s="2134"/>
      <c r="E10" s="2134"/>
      <c r="F10" s="2134"/>
      <c r="G10" s="2135"/>
      <c r="H10" s="1069" t="s">
        <v>1582</v>
      </c>
      <c r="I10" s="1054"/>
      <c r="J10" s="1055"/>
      <c r="K10" s="1055"/>
      <c r="L10" s="1090"/>
      <c r="M10" s="1090"/>
      <c r="N10" s="1055" t="s">
        <v>1397</v>
      </c>
      <c r="O10" s="1055" t="s">
        <v>1397</v>
      </c>
      <c r="P10" s="1055" t="s">
        <v>1397</v>
      </c>
      <c r="Q10" s="1090"/>
      <c r="R10" s="1090"/>
      <c r="S10" s="1090"/>
      <c r="T10" s="1090"/>
      <c r="U10" s="1076">
        <v>1</v>
      </c>
      <c r="V10" s="2140"/>
      <c r="W10" s="1223" t="s">
        <v>2319</v>
      </c>
      <c r="X10" s="1097">
        <v>1</v>
      </c>
      <c r="Y10" s="2130"/>
      <c r="Z10" s="1069" t="s">
        <v>2179</v>
      </c>
      <c r="AA10" s="2133"/>
      <c r="AB10" s="917"/>
      <c r="AC10" s="1097">
        <v>1</v>
      </c>
      <c r="AD10" s="2130"/>
      <c r="AE10" s="1069" t="s">
        <v>2716</v>
      </c>
      <c r="AF10" s="2133"/>
      <c r="AG10" s="2127"/>
      <c r="AH10" s="1097">
        <v>1</v>
      </c>
      <c r="AI10" s="2130"/>
      <c r="AJ10" s="1069" t="s">
        <v>2716</v>
      </c>
      <c r="AK10" s="2132"/>
      <c r="AL10" s="2127"/>
    </row>
    <row r="11" spans="1:38" s="911" customFormat="1" ht="47.25" customHeight="1" x14ac:dyDescent="0.25">
      <c r="A11" s="2100"/>
      <c r="B11" s="2026"/>
      <c r="C11" s="2041"/>
      <c r="D11" s="2134"/>
      <c r="E11" s="2134"/>
      <c r="F11" s="2134"/>
      <c r="G11" s="2135"/>
      <c r="H11" s="1069" t="s">
        <v>2168</v>
      </c>
      <c r="I11" s="1054"/>
      <c r="J11" s="1055"/>
      <c r="K11" s="1055"/>
      <c r="L11" s="1055"/>
      <c r="M11" s="1090"/>
      <c r="N11" s="1055" t="s">
        <v>1397</v>
      </c>
      <c r="O11" s="1055" t="s">
        <v>1397</v>
      </c>
      <c r="P11" s="1055" t="s">
        <v>1397</v>
      </c>
      <c r="Q11" s="1090"/>
      <c r="R11" s="1090"/>
      <c r="S11" s="1090"/>
      <c r="T11" s="1090"/>
      <c r="U11" s="1076">
        <v>0.2</v>
      </c>
      <c r="V11" s="2140"/>
      <c r="W11" s="1069" t="s">
        <v>2180</v>
      </c>
      <c r="X11" s="1097">
        <v>1</v>
      </c>
      <c r="Y11" s="2130"/>
      <c r="Z11" s="1069" t="s">
        <v>2179</v>
      </c>
      <c r="AA11" s="2133"/>
      <c r="AB11" s="917"/>
      <c r="AC11" s="1097">
        <v>1</v>
      </c>
      <c r="AD11" s="2130"/>
      <c r="AE11" s="1069" t="s">
        <v>2716</v>
      </c>
      <c r="AF11" s="2133"/>
      <c r="AG11" s="2127"/>
      <c r="AH11" s="1097">
        <v>1</v>
      </c>
      <c r="AI11" s="2130"/>
      <c r="AJ11" s="1069" t="s">
        <v>2716</v>
      </c>
      <c r="AK11" s="1811" t="s">
        <v>2979</v>
      </c>
      <c r="AL11" s="2127"/>
    </row>
    <row r="12" spans="1:38" s="911" customFormat="1" ht="55.5" customHeight="1" x14ac:dyDescent="0.25">
      <c r="A12" s="2100"/>
      <c r="B12" s="2026"/>
      <c r="C12" s="2041"/>
      <c r="D12" s="2134"/>
      <c r="E12" s="2134"/>
      <c r="F12" s="2134"/>
      <c r="G12" s="2135"/>
      <c r="H12" s="1069" t="s">
        <v>2267</v>
      </c>
      <c r="I12" s="1092"/>
      <c r="J12" s="1093"/>
      <c r="K12" s="1093"/>
      <c r="L12" s="1093"/>
      <c r="M12" s="1094"/>
      <c r="N12" s="1094"/>
      <c r="O12" s="1055" t="s">
        <v>1397</v>
      </c>
      <c r="P12" s="1055" t="s">
        <v>1397</v>
      </c>
      <c r="Q12" s="1094"/>
      <c r="R12" s="1094"/>
      <c r="S12" s="1094"/>
      <c r="T12" s="1094"/>
      <c r="U12" s="1078"/>
      <c r="V12" s="2140"/>
      <c r="W12" s="1223" t="s">
        <v>2320</v>
      </c>
      <c r="X12" s="1097">
        <v>1</v>
      </c>
      <c r="Y12" s="2130"/>
      <c r="Z12" s="1069" t="s">
        <v>2179</v>
      </c>
      <c r="AA12" s="2133"/>
      <c r="AB12" s="917"/>
      <c r="AC12" s="1097">
        <v>1</v>
      </c>
      <c r="AD12" s="2130"/>
      <c r="AE12" s="1069" t="s">
        <v>2716</v>
      </c>
      <c r="AF12" s="2133"/>
      <c r="AG12" s="2127"/>
      <c r="AH12" s="1097">
        <v>1</v>
      </c>
      <c r="AI12" s="2130"/>
      <c r="AJ12" s="1069" t="s">
        <v>2716</v>
      </c>
      <c r="AK12" s="2131" t="s">
        <v>2980</v>
      </c>
      <c r="AL12" s="2127"/>
    </row>
    <row r="13" spans="1:38" s="911" customFormat="1" ht="64.5" customHeight="1" thickBot="1" x14ac:dyDescent="0.3">
      <c r="A13" s="2100"/>
      <c r="B13" s="2026"/>
      <c r="C13" s="2041"/>
      <c r="D13" s="2134"/>
      <c r="E13" s="2134"/>
      <c r="F13" s="2134"/>
      <c r="G13" s="2135"/>
      <c r="H13" s="1069" t="s">
        <v>2268</v>
      </c>
      <c r="I13" s="1056"/>
      <c r="J13" s="1057"/>
      <c r="K13" s="1057"/>
      <c r="L13" s="1057"/>
      <c r="M13" s="1057"/>
      <c r="N13" s="1057" t="s">
        <v>1397</v>
      </c>
      <c r="O13" s="1057" t="s">
        <v>1397</v>
      </c>
      <c r="P13" s="1057" t="s">
        <v>1397</v>
      </c>
      <c r="Q13" s="1057" t="s">
        <v>1397</v>
      </c>
      <c r="R13" s="1057"/>
      <c r="S13" s="1057"/>
      <c r="T13" s="1057"/>
      <c r="U13" s="1079">
        <v>0.2</v>
      </c>
      <c r="V13" s="2141"/>
      <c r="W13" s="1069" t="s">
        <v>2167</v>
      </c>
      <c r="X13" s="1097">
        <v>0.75</v>
      </c>
      <c r="Y13" s="2130"/>
      <c r="Z13" s="1069" t="s">
        <v>2181</v>
      </c>
      <c r="AA13" s="2133"/>
      <c r="AB13" s="917"/>
      <c r="AC13" s="1097">
        <v>0.75</v>
      </c>
      <c r="AD13" s="2130"/>
      <c r="AE13" s="1069" t="s">
        <v>2181</v>
      </c>
      <c r="AF13" s="2133"/>
      <c r="AG13" s="2128"/>
      <c r="AH13" s="1097">
        <v>0.8</v>
      </c>
      <c r="AI13" s="2130"/>
      <c r="AJ13" s="1069" t="s">
        <v>2181</v>
      </c>
      <c r="AK13" s="2132"/>
      <c r="AL13" s="2128"/>
    </row>
    <row r="14" spans="1:38" ht="15.75" thickTop="1" x14ac:dyDescent="0.25">
      <c r="A14" s="905" t="s">
        <v>2280</v>
      </c>
      <c r="B14" s="906"/>
      <c r="C14" s="894"/>
      <c r="D14" s="895"/>
      <c r="E14" s="894"/>
      <c r="F14" s="894"/>
      <c r="G14" s="894"/>
      <c r="H14" s="896"/>
      <c r="I14" s="1080"/>
      <c r="J14" s="1011"/>
      <c r="K14" s="1011"/>
      <c r="L14" s="1011"/>
      <c r="M14" s="1011"/>
      <c r="N14" s="1011"/>
      <c r="O14" s="1011"/>
      <c r="P14" s="1011"/>
      <c r="Q14" s="1011"/>
      <c r="R14" s="1011"/>
      <c r="S14" s="1081"/>
      <c r="T14" s="1082"/>
      <c r="U14" s="1082"/>
      <c r="V14" s="1083">
        <v>0.4</v>
      </c>
      <c r="W14" s="1084"/>
      <c r="X14" s="1095"/>
      <c r="Y14" s="1096">
        <v>0.9</v>
      </c>
      <c r="Z14" s="1085"/>
      <c r="AA14" s="895"/>
      <c r="AB14" s="895"/>
      <c r="AC14" s="1095"/>
      <c r="AD14" s="1096">
        <v>0.98</v>
      </c>
      <c r="AE14" s="1085"/>
      <c r="AF14" s="895"/>
      <c r="AG14" s="895"/>
      <c r="AH14" s="1095"/>
      <c r="AI14" s="1096"/>
      <c r="AJ14" s="1085"/>
      <c r="AK14" s="895"/>
      <c r="AL14" s="895"/>
    </row>
    <row r="15" spans="1:38" x14ac:dyDescent="0.25">
      <c r="A15" s="905"/>
      <c r="B15" s="906"/>
      <c r="C15" s="894"/>
      <c r="D15" s="895"/>
      <c r="E15" s="894"/>
      <c r="F15" s="894"/>
      <c r="G15" s="894"/>
      <c r="H15" s="896"/>
      <c r="I15" s="971"/>
      <c r="J15" s="972"/>
      <c r="K15" s="972"/>
      <c r="L15" s="972"/>
      <c r="M15" s="972"/>
      <c r="N15" s="972"/>
      <c r="O15" s="972"/>
      <c r="P15" s="972"/>
      <c r="Q15" s="972"/>
      <c r="R15" s="972"/>
      <c r="S15" s="1086"/>
      <c r="T15" s="1082"/>
      <c r="U15" s="1082"/>
      <c r="V15" s="1087">
        <f>(40%*25%)</f>
        <v>0.1</v>
      </c>
      <c r="W15" s="1084"/>
      <c r="X15" s="1082"/>
      <c r="Y15" s="1084"/>
      <c r="Z15" s="1084"/>
      <c r="AA15" s="895"/>
      <c r="AB15" s="895"/>
      <c r="AC15" s="1082"/>
      <c r="AD15" s="1084"/>
      <c r="AE15" s="1084"/>
      <c r="AF15" s="895"/>
      <c r="AG15" s="895"/>
      <c r="AH15" s="1082"/>
      <c r="AI15" s="1084"/>
      <c r="AJ15" s="1084"/>
      <c r="AK15" s="895"/>
      <c r="AL15" s="895"/>
    </row>
    <row r="16" spans="1:38" x14ac:dyDescent="0.25">
      <c r="Y16" s="735" t="s">
        <v>2407</v>
      </c>
      <c r="Z16" s="735" t="s">
        <v>2403</v>
      </c>
      <c r="AD16" s="735" t="s">
        <v>2407</v>
      </c>
      <c r="AE16" s="735" t="s">
        <v>2719</v>
      </c>
      <c r="AI16" s="735" t="s">
        <v>2407</v>
      </c>
      <c r="AJ16" s="735" t="s">
        <v>2719</v>
      </c>
    </row>
    <row r="17" spans="25:37" x14ac:dyDescent="0.25">
      <c r="Y17" s="735" t="s">
        <v>2419</v>
      </c>
      <c r="Z17" s="735" t="s">
        <v>2376</v>
      </c>
      <c r="AA17" s="1518">
        <f>(90%*25%)</f>
        <v>0.22500000000000001</v>
      </c>
      <c r="AD17" s="735" t="s">
        <v>2718</v>
      </c>
      <c r="AE17" s="735" t="s">
        <v>2376</v>
      </c>
      <c r="AF17" s="1518">
        <f>(98%*25%)</f>
        <v>0.245</v>
      </c>
      <c r="AI17" s="735" t="s">
        <v>2718</v>
      </c>
      <c r="AJ17" s="735" t="s">
        <v>2371</v>
      </c>
      <c r="AK17" s="1518">
        <f>(98%*25%)</f>
        <v>0.245</v>
      </c>
    </row>
    <row r="18" spans="25:37" x14ac:dyDescent="0.25">
      <c r="Y18" s="908"/>
      <c r="Z18" s="908"/>
      <c r="AD18" s="908"/>
      <c r="AE18" s="908"/>
    </row>
  </sheetData>
  <mergeCells count="51">
    <mergeCell ref="AD9:AD13"/>
    <mergeCell ref="AF9:AF13"/>
    <mergeCell ref="AG9:AG13"/>
    <mergeCell ref="AI9:AI13"/>
    <mergeCell ref="AA4:AA6"/>
    <mergeCell ref="AA7:AA8"/>
    <mergeCell ref="AA9:AA13"/>
    <mergeCell ref="V4:V6"/>
    <mergeCell ref="V7:V8"/>
    <mergeCell ref="V9:V13"/>
    <mergeCell ref="Y4:Y6"/>
    <mergeCell ref="Y7:Y8"/>
    <mergeCell ref="G4:G6"/>
    <mergeCell ref="A1:H1"/>
    <mergeCell ref="A4:A13"/>
    <mergeCell ref="B4:B13"/>
    <mergeCell ref="Y9:Y13"/>
    <mergeCell ref="I1:T1"/>
    <mergeCell ref="U1:W1"/>
    <mergeCell ref="X1:AB1"/>
    <mergeCell ref="C9:C13"/>
    <mergeCell ref="G7:G8"/>
    <mergeCell ref="D9:D13"/>
    <mergeCell ref="E9:E13"/>
    <mergeCell ref="F9:F13"/>
    <mergeCell ref="G9:G13"/>
    <mergeCell ref="C4:C6"/>
    <mergeCell ref="D4:D6"/>
    <mergeCell ref="E4:E6"/>
    <mergeCell ref="F4:F6"/>
    <mergeCell ref="C7:C8"/>
    <mergeCell ref="D7:D8"/>
    <mergeCell ref="E7:E8"/>
    <mergeCell ref="F7:F8"/>
    <mergeCell ref="AC1:AG1"/>
    <mergeCell ref="AD4:AD6"/>
    <mergeCell ref="AF4:AF6"/>
    <mergeCell ref="AD7:AD8"/>
    <mergeCell ref="AF7:AF8"/>
    <mergeCell ref="AE7:AE8"/>
    <mergeCell ref="AG4:AG6"/>
    <mergeCell ref="AG7:AG8"/>
    <mergeCell ref="AL9:AL13"/>
    <mergeCell ref="AH1:AL1"/>
    <mergeCell ref="AI4:AI6"/>
    <mergeCell ref="AL4:AL6"/>
    <mergeCell ref="AI7:AI8"/>
    <mergeCell ref="AJ7:AJ8"/>
    <mergeCell ref="AL7:AL8"/>
    <mergeCell ref="AK9:AK10"/>
    <mergeCell ref="AK12:AK13"/>
  </mergeCells>
  <pageMargins left="0.70866141732283472" right="0.70866141732283472" top="0.74803149606299213" bottom="0.74803149606299213" header="0.31496062992125984" footer="0.31496062992125984"/>
  <pageSetup scale="29" fitToHeight="0"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AN25"/>
  <sheetViews>
    <sheetView topLeftCell="C1" zoomScale="80" zoomScaleNormal="80" workbookViewId="0">
      <pane xSplit="6" ySplit="3" topLeftCell="AJ16" activePane="bottomRight" state="frozen"/>
      <selection activeCell="S8" sqref="S8:S9"/>
      <selection pane="topRight" activeCell="S8" sqref="S8:S9"/>
      <selection pane="bottomLeft" activeCell="S8" sqref="S8:S9"/>
      <selection pane="bottomRight" activeCell="AK15" sqref="AK15:AK20"/>
    </sheetView>
  </sheetViews>
  <sheetFormatPr baseColWidth="10" defaultRowHeight="15" x14ac:dyDescent="0.25"/>
  <cols>
    <col min="1" max="1" width="20.85546875" style="889" customWidth="1"/>
    <col min="2" max="2" width="20.140625" style="889" customWidth="1"/>
    <col min="3" max="3" width="27.140625" style="889" customWidth="1"/>
    <col min="4" max="4" width="18.5703125" style="889" customWidth="1"/>
    <col min="5" max="5" width="16.42578125" style="889" customWidth="1"/>
    <col min="6" max="6" width="19.42578125" style="889" customWidth="1"/>
    <col min="7" max="7" width="20.28515625" style="889" customWidth="1"/>
    <col min="8" max="8" width="39.28515625" style="889" customWidth="1"/>
    <col min="9" max="9" width="7.42578125" style="889" bestFit="1" customWidth="1"/>
    <col min="10" max="10" width="9.5703125" style="889" bestFit="1" customWidth="1"/>
    <col min="11" max="11" width="8" style="889" bestFit="1" customWidth="1"/>
    <col min="12" max="12" width="6.42578125" style="889" bestFit="1" customWidth="1"/>
    <col min="13" max="14" width="6.7109375" style="889" bestFit="1" customWidth="1"/>
    <col min="15" max="15" width="6.28515625" style="889" bestFit="1" customWidth="1"/>
    <col min="16" max="16" width="8.85546875" style="889" bestFit="1" customWidth="1"/>
    <col min="17" max="17" width="12.42578125" style="889" bestFit="1" customWidth="1"/>
    <col min="18" max="18" width="9.85546875" style="889" bestFit="1" customWidth="1"/>
    <col min="19" max="19" width="12.28515625" style="889" bestFit="1" customWidth="1"/>
    <col min="20" max="20" width="11.28515625" style="889" bestFit="1" customWidth="1"/>
    <col min="21" max="21" width="11.42578125" style="889" customWidth="1"/>
    <col min="22" max="22" width="14.85546875" style="889" customWidth="1"/>
    <col min="23" max="23" width="45.42578125" style="889" customWidth="1"/>
    <col min="24" max="25" width="11.42578125" style="889" customWidth="1"/>
    <col min="26" max="26" width="17.42578125" style="889" customWidth="1"/>
    <col min="27" max="27" width="22.85546875" style="889" customWidth="1"/>
    <col min="28" max="28" width="34.28515625" style="1101" customWidth="1"/>
    <col min="29" max="29" width="55.7109375" style="1101" customWidth="1"/>
    <col min="30" max="30" width="34" style="1101" customWidth="1"/>
    <col min="31" max="31" width="17.42578125" style="889" bestFit="1" customWidth="1"/>
    <col min="32" max="32" width="22.85546875" style="889" customWidth="1"/>
    <col min="33" max="33" width="34.28515625" style="1101" customWidth="1"/>
    <col min="34" max="34" width="62.28515625" style="1101" customWidth="1"/>
    <col min="35" max="35" width="34" style="1101" customWidth="1"/>
    <col min="36" max="37" width="11.42578125" style="889"/>
    <col min="38" max="38" width="67.42578125" style="889" customWidth="1"/>
    <col min="39" max="39" width="46.42578125" style="889" customWidth="1"/>
    <col min="40" max="40" width="32.5703125" style="889" customWidth="1"/>
    <col min="41" max="44" width="11.42578125" style="889"/>
    <col min="45" max="45" width="21.85546875" style="889" customWidth="1"/>
    <col min="46" max="16384" width="11.42578125" style="889"/>
  </cols>
  <sheetData>
    <row r="1" spans="1:40" ht="58.5" customHeight="1" x14ac:dyDescent="0.25">
      <c r="A1" s="2099" t="s">
        <v>2555</v>
      </c>
      <c r="B1" s="2099"/>
      <c r="C1" s="2099"/>
      <c r="D1" s="2099"/>
      <c r="E1" s="2099"/>
      <c r="F1" s="2099"/>
      <c r="G1" s="2099"/>
      <c r="H1" s="2099"/>
      <c r="I1" s="1938" t="s">
        <v>1351</v>
      </c>
      <c r="J1" s="1938"/>
      <c r="K1" s="1938"/>
      <c r="L1" s="1938"/>
      <c r="M1" s="1938"/>
      <c r="N1" s="1938"/>
      <c r="O1" s="1938"/>
      <c r="P1" s="1938"/>
      <c r="Q1" s="1938"/>
      <c r="R1" s="1938"/>
      <c r="S1" s="1938"/>
      <c r="T1" s="1938"/>
      <c r="U1" s="2166" t="s">
        <v>1970</v>
      </c>
      <c r="V1" s="2166"/>
      <c r="W1" s="2167"/>
      <c r="X1" s="942"/>
      <c r="Z1" s="1982" t="s">
        <v>2138</v>
      </c>
      <c r="AA1" s="2112"/>
      <c r="AB1" s="2112"/>
      <c r="AC1" s="2112"/>
      <c r="AD1" s="2112"/>
      <c r="AE1" s="1982" t="s">
        <v>2631</v>
      </c>
      <c r="AF1" s="2112"/>
      <c r="AG1" s="2112"/>
      <c r="AH1" s="2112"/>
      <c r="AI1" s="2112"/>
      <c r="AJ1" s="1982" t="s">
        <v>2871</v>
      </c>
      <c r="AK1" s="2112"/>
      <c r="AL1" s="2112"/>
      <c r="AM1" s="2112"/>
      <c r="AN1" s="2112"/>
    </row>
    <row r="2" spans="1:40" ht="10.5" customHeight="1" x14ac:dyDescent="0.25">
      <c r="A2" s="903"/>
      <c r="B2" s="897"/>
      <c r="C2" s="810"/>
      <c r="D2" s="810"/>
      <c r="E2" s="810"/>
      <c r="F2" s="810"/>
      <c r="G2" s="811"/>
      <c r="H2" s="796"/>
      <c r="X2" s="810"/>
      <c r="AL2" s="1101"/>
      <c r="AM2" s="1101"/>
      <c r="AN2" s="1101"/>
    </row>
    <row r="3" spans="1:40" s="909" customFormat="1" ht="45" x14ac:dyDescent="0.25">
      <c r="A3" s="780" t="s">
        <v>1221</v>
      </c>
      <c r="B3" s="780" t="s">
        <v>47</v>
      </c>
      <c r="C3" s="780" t="s">
        <v>1461</v>
      </c>
      <c r="D3" s="780" t="s">
        <v>1</v>
      </c>
      <c r="E3" s="780" t="s">
        <v>51</v>
      </c>
      <c r="F3" s="780" t="s">
        <v>2216</v>
      </c>
      <c r="G3" s="780" t="s">
        <v>3</v>
      </c>
      <c r="H3" s="780" t="s">
        <v>1291</v>
      </c>
      <c r="I3" s="782" t="s">
        <v>1352</v>
      </c>
      <c r="J3" s="782" t="s">
        <v>1353</v>
      </c>
      <c r="K3" s="782" t="s">
        <v>1354</v>
      </c>
      <c r="L3" s="782" t="s">
        <v>1355</v>
      </c>
      <c r="M3" s="782" t="s">
        <v>1356</v>
      </c>
      <c r="N3" s="782" t="s">
        <v>1357</v>
      </c>
      <c r="O3" s="782" t="s">
        <v>1358</v>
      </c>
      <c r="P3" s="782" t="s">
        <v>1359</v>
      </c>
      <c r="Q3" s="782" t="s">
        <v>1360</v>
      </c>
      <c r="R3" s="782" t="s">
        <v>1361</v>
      </c>
      <c r="S3" s="782" t="s">
        <v>1362</v>
      </c>
      <c r="T3" s="782" t="s">
        <v>1363</v>
      </c>
      <c r="U3" s="782" t="s">
        <v>1926</v>
      </c>
      <c r="V3" s="782" t="s">
        <v>1927</v>
      </c>
      <c r="W3" s="782" t="s">
        <v>1957</v>
      </c>
      <c r="X3" s="783"/>
      <c r="Y3" s="783"/>
      <c r="Z3" s="780" t="s">
        <v>1926</v>
      </c>
      <c r="AA3" s="780" t="s">
        <v>1927</v>
      </c>
      <c r="AB3" s="780" t="s">
        <v>2126</v>
      </c>
      <c r="AC3" s="780" t="s">
        <v>2159</v>
      </c>
      <c r="AD3" s="780" t="s">
        <v>1928</v>
      </c>
      <c r="AE3" s="782" t="s">
        <v>1926</v>
      </c>
      <c r="AF3" s="782" t="s">
        <v>1927</v>
      </c>
      <c r="AG3" s="782" t="s">
        <v>2126</v>
      </c>
      <c r="AH3" s="782" t="s">
        <v>2159</v>
      </c>
      <c r="AI3" s="782" t="s">
        <v>1928</v>
      </c>
      <c r="AJ3" s="1770" t="s">
        <v>1926</v>
      </c>
      <c r="AK3" s="1770" t="s">
        <v>1927</v>
      </c>
      <c r="AL3" s="1770" t="s">
        <v>2126</v>
      </c>
      <c r="AM3" s="1770" t="s">
        <v>2159</v>
      </c>
      <c r="AN3" s="1770" t="s">
        <v>1928</v>
      </c>
    </row>
    <row r="4" spans="1:40" s="911" customFormat="1" ht="30" customHeight="1" x14ac:dyDescent="0.25">
      <c r="A4" s="1950" t="s">
        <v>1855</v>
      </c>
      <c r="B4" s="2026" t="s">
        <v>1552</v>
      </c>
      <c r="C4" s="2159" t="s">
        <v>1468</v>
      </c>
      <c r="D4" s="2160" t="s">
        <v>1553</v>
      </c>
      <c r="E4" s="2159" t="s">
        <v>1463</v>
      </c>
      <c r="F4" s="2159" t="s">
        <v>1737</v>
      </c>
      <c r="G4" s="2159" t="s">
        <v>1554</v>
      </c>
      <c r="H4" s="787" t="s">
        <v>1555</v>
      </c>
      <c r="I4" s="1049"/>
      <c r="J4" s="1044"/>
      <c r="K4" s="1044"/>
      <c r="L4" s="1044"/>
      <c r="M4" s="1044"/>
      <c r="N4" s="1043"/>
      <c r="O4" s="1044"/>
      <c r="P4" s="1044"/>
      <c r="Q4" s="1044"/>
      <c r="R4" s="1044"/>
      <c r="S4" s="1044"/>
      <c r="T4" s="1132"/>
      <c r="U4" s="994" t="s">
        <v>1906</v>
      </c>
      <c r="V4" s="2171" t="s">
        <v>1906</v>
      </c>
      <c r="W4" s="2113" t="s">
        <v>2158</v>
      </c>
      <c r="X4" s="1102"/>
      <c r="Y4" s="2096" t="s">
        <v>85</v>
      </c>
      <c r="Z4" s="1622" t="s">
        <v>1906</v>
      </c>
      <c r="AA4" s="2092" t="s">
        <v>1906</v>
      </c>
      <c r="AB4" s="2144" t="s">
        <v>1906</v>
      </c>
      <c r="AC4" s="2106" t="s">
        <v>2322</v>
      </c>
      <c r="AD4" s="2113" t="s">
        <v>2182</v>
      </c>
      <c r="AE4" s="1622" t="s">
        <v>1906</v>
      </c>
      <c r="AF4" s="2092" t="s">
        <v>1906</v>
      </c>
      <c r="AG4" s="2144" t="s">
        <v>1906</v>
      </c>
      <c r="AH4" s="2106" t="s">
        <v>2733</v>
      </c>
      <c r="AI4" s="2113" t="s">
        <v>2720</v>
      </c>
      <c r="AJ4" s="1808">
        <v>1</v>
      </c>
      <c r="AK4" s="2092">
        <v>1</v>
      </c>
      <c r="AL4" s="2144"/>
      <c r="AM4" s="2106" t="s">
        <v>3008</v>
      </c>
      <c r="AN4" s="2106"/>
    </row>
    <row r="5" spans="1:40" s="911" customFormat="1" ht="24" customHeight="1" x14ac:dyDescent="0.25">
      <c r="A5" s="1950"/>
      <c r="B5" s="2026"/>
      <c r="C5" s="2159"/>
      <c r="D5" s="2160"/>
      <c r="E5" s="2159"/>
      <c r="F5" s="2159"/>
      <c r="G5" s="2159"/>
      <c r="H5" s="787" t="s">
        <v>1248</v>
      </c>
      <c r="I5" s="1067"/>
      <c r="J5" s="1047"/>
      <c r="K5" s="1047"/>
      <c r="L5" s="1047"/>
      <c r="M5" s="1047"/>
      <c r="N5" s="1046"/>
      <c r="O5" s="1047"/>
      <c r="P5" s="1047"/>
      <c r="Q5" s="1047"/>
      <c r="R5" s="1047"/>
      <c r="S5" s="1047"/>
      <c r="T5" s="1133"/>
      <c r="U5" s="994" t="s">
        <v>1906</v>
      </c>
      <c r="V5" s="2172"/>
      <c r="W5" s="2154"/>
      <c r="X5" s="1104"/>
      <c r="Y5" s="2097"/>
      <c r="Z5" s="1622" t="s">
        <v>1906</v>
      </c>
      <c r="AA5" s="2142"/>
      <c r="AB5" s="2093"/>
      <c r="AC5" s="2145"/>
      <c r="AD5" s="2154"/>
      <c r="AE5" s="1622" t="s">
        <v>1906</v>
      </c>
      <c r="AF5" s="2142"/>
      <c r="AG5" s="2093"/>
      <c r="AH5" s="2145"/>
      <c r="AI5" s="2154"/>
      <c r="AJ5" s="1808">
        <v>1</v>
      </c>
      <c r="AK5" s="2142"/>
      <c r="AL5" s="2093"/>
      <c r="AM5" s="2145"/>
      <c r="AN5" s="2145"/>
    </row>
    <row r="6" spans="1:40" s="911" customFormat="1" ht="30" customHeight="1" x14ac:dyDescent="0.25">
      <c r="A6" s="1950"/>
      <c r="B6" s="2026"/>
      <c r="C6" s="2159"/>
      <c r="D6" s="2160"/>
      <c r="E6" s="2159"/>
      <c r="F6" s="2159"/>
      <c r="G6" s="2159"/>
      <c r="H6" s="788" t="s">
        <v>1504</v>
      </c>
      <c r="I6" s="1045"/>
      <c r="J6" s="1046"/>
      <c r="K6" s="1046"/>
      <c r="L6" s="1046"/>
      <c r="M6" s="1046"/>
      <c r="N6" s="1046"/>
      <c r="O6" s="1046"/>
      <c r="P6" s="1046"/>
      <c r="Q6" s="1046"/>
      <c r="R6" s="1046"/>
      <c r="S6" s="1046"/>
      <c r="T6" s="1133"/>
      <c r="U6" s="994" t="s">
        <v>1906</v>
      </c>
      <c r="V6" s="2172"/>
      <c r="W6" s="2154"/>
      <c r="X6" s="1104"/>
      <c r="Y6" s="2097"/>
      <c r="Z6" s="1622" t="s">
        <v>1906</v>
      </c>
      <c r="AA6" s="2142"/>
      <c r="AB6" s="2093"/>
      <c r="AC6" s="2145"/>
      <c r="AD6" s="2154"/>
      <c r="AE6" s="1622" t="s">
        <v>1906</v>
      </c>
      <c r="AF6" s="2142"/>
      <c r="AG6" s="2093"/>
      <c r="AH6" s="2145"/>
      <c r="AI6" s="2154"/>
      <c r="AJ6" s="1808">
        <v>1</v>
      </c>
      <c r="AK6" s="2142"/>
      <c r="AL6" s="2093"/>
      <c r="AM6" s="2145"/>
      <c r="AN6" s="2145"/>
    </row>
    <row r="7" spans="1:40" s="911" customFormat="1" ht="22.5" customHeight="1" x14ac:dyDescent="0.25">
      <c r="A7" s="1950"/>
      <c r="B7" s="2026"/>
      <c r="C7" s="2159"/>
      <c r="D7" s="2160"/>
      <c r="E7" s="2159"/>
      <c r="F7" s="2159"/>
      <c r="G7" s="2159"/>
      <c r="H7" s="788" t="s">
        <v>1505</v>
      </c>
      <c r="I7" s="1045"/>
      <c r="J7" s="1046"/>
      <c r="K7" s="1046"/>
      <c r="L7" s="1047"/>
      <c r="M7" s="1047"/>
      <c r="N7" s="1046"/>
      <c r="O7" s="1047"/>
      <c r="P7" s="1047"/>
      <c r="Q7" s="1047"/>
      <c r="R7" s="1047"/>
      <c r="S7" s="1047"/>
      <c r="T7" s="1133"/>
      <c r="U7" s="994" t="s">
        <v>1906</v>
      </c>
      <c r="V7" s="2172"/>
      <c r="W7" s="2154"/>
      <c r="X7" s="1104"/>
      <c r="Y7" s="2097"/>
      <c r="Z7" s="1622" t="s">
        <v>1906</v>
      </c>
      <c r="AA7" s="2142"/>
      <c r="AB7" s="2093"/>
      <c r="AC7" s="2145"/>
      <c r="AD7" s="2154"/>
      <c r="AE7" s="1622" t="s">
        <v>1906</v>
      </c>
      <c r="AF7" s="2142"/>
      <c r="AG7" s="2093"/>
      <c r="AH7" s="2145"/>
      <c r="AI7" s="2154"/>
      <c r="AJ7" s="1808">
        <v>1</v>
      </c>
      <c r="AK7" s="2142"/>
      <c r="AL7" s="2093"/>
      <c r="AM7" s="2145"/>
      <c r="AN7" s="2145"/>
    </row>
    <row r="8" spans="1:40" s="911" customFormat="1" ht="44.25" customHeight="1" x14ac:dyDescent="0.25">
      <c r="A8" s="1950"/>
      <c r="B8" s="2026"/>
      <c r="C8" s="2159"/>
      <c r="D8" s="2160"/>
      <c r="E8" s="2159"/>
      <c r="F8" s="2159"/>
      <c r="G8" s="2159"/>
      <c r="H8" s="788" t="s">
        <v>1506</v>
      </c>
      <c r="I8" s="1123"/>
      <c r="J8" s="1124"/>
      <c r="K8" s="1124"/>
      <c r="L8" s="1124"/>
      <c r="M8" s="1124"/>
      <c r="N8" s="1124"/>
      <c r="O8" s="1124"/>
      <c r="P8" s="1124"/>
      <c r="Q8" s="1124"/>
      <c r="R8" s="1124"/>
      <c r="S8" s="1124"/>
      <c r="T8" s="1134"/>
      <c r="U8" s="1105" t="s">
        <v>1906</v>
      </c>
      <c r="V8" s="2173"/>
      <c r="W8" s="2107"/>
      <c r="X8" s="1104"/>
      <c r="Y8" s="2097"/>
      <c r="Z8" s="1610" t="s">
        <v>1906</v>
      </c>
      <c r="AA8" s="2143"/>
      <c r="AB8" s="2094"/>
      <c r="AC8" s="2146"/>
      <c r="AD8" s="2107"/>
      <c r="AE8" s="1610" t="s">
        <v>1906</v>
      </c>
      <c r="AF8" s="2143"/>
      <c r="AG8" s="2094"/>
      <c r="AH8" s="2146"/>
      <c r="AI8" s="2107"/>
      <c r="AJ8" s="1808">
        <v>1</v>
      </c>
      <c r="AK8" s="2143"/>
      <c r="AL8" s="2094"/>
      <c r="AM8" s="2146"/>
      <c r="AN8" s="2146"/>
    </row>
    <row r="9" spans="1:40" s="911" customFormat="1" ht="165" x14ac:dyDescent="0.25">
      <c r="A9" s="1950" t="s">
        <v>1482</v>
      </c>
      <c r="B9" s="2026" t="s">
        <v>1583</v>
      </c>
      <c r="C9" s="2041" t="s">
        <v>1856</v>
      </c>
      <c r="D9" s="2067" t="s">
        <v>1585</v>
      </c>
      <c r="E9" s="2158" t="s">
        <v>1744</v>
      </c>
      <c r="F9" s="2158" t="s">
        <v>1745</v>
      </c>
      <c r="G9" s="2041" t="s">
        <v>1847</v>
      </c>
      <c r="H9" s="1106" t="s">
        <v>1587</v>
      </c>
      <c r="I9" s="1051" t="s">
        <v>1397</v>
      </c>
      <c r="J9" s="1052" t="s">
        <v>1397</v>
      </c>
      <c r="K9" s="1052" t="s">
        <v>1397</v>
      </c>
      <c r="L9" s="1052" t="s">
        <v>1397</v>
      </c>
      <c r="M9" s="1052" t="s">
        <v>1397</v>
      </c>
      <c r="N9" s="1052" t="s">
        <v>1397</v>
      </c>
      <c r="O9" s="1052" t="s">
        <v>1397</v>
      </c>
      <c r="P9" s="1052" t="s">
        <v>1397</v>
      </c>
      <c r="Q9" s="1052" t="s">
        <v>1397</v>
      </c>
      <c r="R9" s="1052" t="s">
        <v>1397</v>
      </c>
      <c r="S9" s="1052" t="s">
        <v>1397</v>
      </c>
      <c r="T9" s="1135" t="s">
        <v>1397</v>
      </c>
      <c r="U9" s="1125">
        <v>1</v>
      </c>
      <c r="V9" s="2174">
        <v>0.88</v>
      </c>
      <c r="W9" s="1121" t="s">
        <v>1958</v>
      </c>
      <c r="X9" s="1107">
        <v>43465</v>
      </c>
      <c r="Y9" s="2161" t="s">
        <v>128</v>
      </c>
      <c r="Z9" s="1618">
        <v>1</v>
      </c>
      <c r="AA9" s="2104">
        <v>0.93</v>
      </c>
      <c r="AB9" s="1629" t="s">
        <v>2183</v>
      </c>
      <c r="AC9" s="1621" t="s">
        <v>2323</v>
      </c>
      <c r="AD9" s="2113" t="s">
        <v>2185</v>
      </c>
      <c r="AE9" s="1618">
        <v>1</v>
      </c>
      <c r="AF9" s="2104">
        <v>0.97</v>
      </c>
      <c r="AG9" s="1069" t="s">
        <v>2183</v>
      </c>
      <c r="AH9" s="1621" t="s">
        <v>2721</v>
      </c>
      <c r="AI9" s="2113"/>
      <c r="AJ9" s="1804">
        <v>1</v>
      </c>
      <c r="AK9" s="2104">
        <v>1</v>
      </c>
      <c r="AL9" s="1807" t="s">
        <v>2183</v>
      </c>
      <c r="AM9" s="1806" t="s">
        <v>3009</v>
      </c>
      <c r="AN9" s="1806"/>
    </row>
    <row r="10" spans="1:40" s="911" customFormat="1" ht="60" x14ac:dyDescent="0.25">
      <c r="A10" s="1950"/>
      <c r="B10" s="2026"/>
      <c r="C10" s="2041"/>
      <c r="D10" s="2067"/>
      <c r="E10" s="2158"/>
      <c r="F10" s="2158"/>
      <c r="G10" s="2041"/>
      <c r="H10" s="1106" t="s">
        <v>1588</v>
      </c>
      <c r="I10" s="1054" t="s">
        <v>1397</v>
      </c>
      <c r="J10" s="1055" t="s">
        <v>1397</v>
      </c>
      <c r="K10" s="1055" t="s">
        <v>1397</v>
      </c>
      <c r="L10" s="1055" t="s">
        <v>1397</v>
      </c>
      <c r="M10" s="1055" t="s">
        <v>1397</v>
      </c>
      <c r="N10" s="1055" t="s">
        <v>1397</v>
      </c>
      <c r="O10" s="1055" t="s">
        <v>1397</v>
      </c>
      <c r="P10" s="1055" t="s">
        <v>1397</v>
      </c>
      <c r="Q10" s="1055" t="s">
        <v>1397</v>
      </c>
      <c r="R10" s="1055" t="s">
        <v>1397</v>
      </c>
      <c r="S10" s="1055" t="s">
        <v>1397</v>
      </c>
      <c r="T10" s="1091" t="s">
        <v>1397</v>
      </c>
      <c r="U10" s="1126">
        <v>1</v>
      </c>
      <c r="V10" s="2175"/>
      <c r="W10" s="1122" t="s">
        <v>1959</v>
      </c>
      <c r="X10" s="1108">
        <v>43466</v>
      </c>
      <c r="Y10" s="2162"/>
      <c r="Z10" s="1618">
        <v>1</v>
      </c>
      <c r="AA10" s="2147"/>
      <c r="AB10" s="1629" t="s">
        <v>2183</v>
      </c>
      <c r="AC10" s="1612" t="s">
        <v>2160</v>
      </c>
      <c r="AD10" s="2154"/>
      <c r="AE10" s="1618">
        <v>1</v>
      </c>
      <c r="AF10" s="2147"/>
      <c r="AG10" s="1069" t="s">
        <v>2183</v>
      </c>
      <c r="AH10" s="1612" t="s">
        <v>2722</v>
      </c>
      <c r="AI10" s="2154"/>
      <c r="AJ10" s="1804">
        <v>1</v>
      </c>
      <c r="AK10" s="2147"/>
      <c r="AL10" s="1807" t="s">
        <v>2183</v>
      </c>
      <c r="AM10" s="1806" t="s">
        <v>3003</v>
      </c>
      <c r="AN10" s="1773"/>
    </row>
    <row r="11" spans="1:40" s="911" customFormat="1" ht="132.75" customHeight="1" x14ac:dyDescent="0.25">
      <c r="A11" s="1950"/>
      <c r="B11" s="2026"/>
      <c r="C11" s="2041"/>
      <c r="D11" s="2067"/>
      <c r="E11" s="2158"/>
      <c r="F11" s="2158"/>
      <c r="G11" s="2041"/>
      <c r="H11" s="1106" t="s">
        <v>1470</v>
      </c>
      <c r="I11" s="1056"/>
      <c r="J11" s="1057"/>
      <c r="K11" s="1057"/>
      <c r="L11" s="1057" t="s">
        <v>1397</v>
      </c>
      <c r="M11" s="1057" t="s">
        <v>1397</v>
      </c>
      <c r="N11" s="1057" t="s">
        <v>1397</v>
      </c>
      <c r="O11" s="1059"/>
      <c r="P11" s="1059"/>
      <c r="Q11" s="1057" t="s">
        <v>1397</v>
      </c>
      <c r="R11" s="1059"/>
      <c r="S11" s="1059"/>
      <c r="T11" s="1136"/>
      <c r="U11" s="1127" t="s">
        <v>1906</v>
      </c>
      <c r="V11" s="2176"/>
      <c r="W11" s="1109" t="s">
        <v>1960</v>
      </c>
      <c r="X11" s="1110">
        <v>43467</v>
      </c>
      <c r="Y11" s="2163"/>
      <c r="Z11" s="1610">
        <v>0.8</v>
      </c>
      <c r="AA11" s="2105"/>
      <c r="AB11" s="1629" t="s">
        <v>2184</v>
      </c>
      <c r="AC11" s="1621" t="s">
        <v>2324</v>
      </c>
      <c r="AD11" s="2107"/>
      <c r="AE11" s="1610">
        <v>0.9</v>
      </c>
      <c r="AF11" s="2105"/>
      <c r="AG11" s="1069" t="s">
        <v>2184</v>
      </c>
      <c r="AH11" s="1621" t="s">
        <v>2723</v>
      </c>
      <c r="AI11" s="2107"/>
      <c r="AJ11" s="1803">
        <v>0.9</v>
      </c>
      <c r="AK11" s="2105"/>
      <c r="AL11" s="1807" t="s">
        <v>2184</v>
      </c>
      <c r="AM11" s="1806" t="s">
        <v>3004</v>
      </c>
      <c r="AN11" s="1773"/>
    </row>
    <row r="12" spans="1:40" s="911" customFormat="1" ht="90" x14ac:dyDescent="0.25">
      <c r="A12" s="1950"/>
      <c r="B12" s="2026"/>
      <c r="C12" s="2159" t="s">
        <v>1749</v>
      </c>
      <c r="D12" s="2164" t="s">
        <v>1589</v>
      </c>
      <c r="E12" s="2165" t="s">
        <v>1746</v>
      </c>
      <c r="F12" s="2165" t="s">
        <v>1747</v>
      </c>
      <c r="G12" s="2159" t="s">
        <v>1590</v>
      </c>
      <c r="H12" s="1106" t="s">
        <v>1591</v>
      </c>
      <c r="I12" s="1051"/>
      <c r="J12" s="1052"/>
      <c r="K12" s="1052" t="s">
        <v>1397</v>
      </c>
      <c r="L12" s="1052"/>
      <c r="M12" s="1052"/>
      <c r="N12" s="1052"/>
      <c r="O12" s="1052"/>
      <c r="P12" s="1052"/>
      <c r="Q12" s="1052"/>
      <c r="R12" s="1052"/>
      <c r="S12" s="1052"/>
      <c r="T12" s="1135"/>
      <c r="U12" s="1128">
        <v>1</v>
      </c>
      <c r="V12" s="2168">
        <v>1</v>
      </c>
      <c r="W12" s="1111" t="s">
        <v>2325</v>
      </c>
      <c r="X12" s="1107">
        <v>43465</v>
      </c>
      <c r="Y12" s="2161" t="s">
        <v>136</v>
      </c>
      <c r="Z12" s="1610">
        <v>1</v>
      </c>
      <c r="AA12" s="2148">
        <v>1</v>
      </c>
      <c r="AB12" s="1631" t="s">
        <v>2326</v>
      </c>
      <c r="AC12" s="1631" t="s">
        <v>2327</v>
      </c>
      <c r="AD12" s="2155" t="s">
        <v>2134</v>
      </c>
      <c r="AE12" s="1610">
        <v>1</v>
      </c>
      <c r="AF12" s="2148">
        <v>1</v>
      </c>
      <c r="AG12" s="785" t="s">
        <v>2326</v>
      </c>
      <c r="AH12" s="1631" t="s">
        <v>2724</v>
      </c>
      <c r="AI12" s="2155"/>
      <c r="AJ12" s="1803">
        <v>1</v>
      </c>
      <c r="AK12" s="2148"/>
      <c r="AL12" s="1807" t="s">
        <v>2326</v>
      </c>
      <c r="AM12" s="1807" t="s">
        <v>3005</v>
      </c>
      <c r="AN12" s="1111"/>
    </row>
    <row r="13" spans="1:40" s="911" customFormat="1" ht="150" x14ac:dyDescent="0.25">
      <c r="A13" s="1950"/>
      <c r="B13" s="2026"/>
      <c r="C13" s="2159"/>
      <c r="D13" s="2164"/>
      <c r="E13" s="2165"/>
      <c r="F13" s="2165"/>
      <c r="G13" s="2159"/>
      <c r="H13" s="1106" t="s">
        <v>1477</v>
      </c>
      <c r="I13" s="1054"/>
      <c r="J13" s="1055"/>
      <c r="K13" s="1055" t="s">
        <v>1397</v>
      </c>
      <c r="L13" s="1055" t="s">
        <v>1397</v>
      </c>
      <c r="M13" s="1055" t="s">
        <v>1397</v>
      </c>
      <c r="N13" s="1055" t="s">
        <v>1397</v>
      </c>
      <c r="O13" s="1055" t="s">
        <v>1397</v>
      </c>
      <c r="P13" s="1055" t="s">
        <v>1397</v>
      </c>
      <c r="Q13" s="1055" t="s">
        <v>1397</v>
      </c>
      <c r="R13" s="1055" t="s">
        <v>1397</v>
      </c>
      <c r="S13" s="1055" t="s">
        <v>1397</v>
      </c>
      <c r="T13" s="1091" t="s">
        <v>1397</v>
      </c>
      <c r="U13" s="1129">
        <v>1</v>
      </c>
      <c r="V13" s="2169"/>
      <c r="W13" s="787" t="s">
        <v>2328</v>
      </c>
      <c r="X13" s="1108">
        <v>43465</v>
      </c>
      <c r="Y13" s="2162"/>
      <c r="Z13" s="1610">
        <v>1</v>
      </c>
      <c r="AA13" s="2149"/>
      <c r="AB13" s="787" t="s">
        <v>2186</v>
      </c>
      <c r="AC13" s="787" t="s">
        <v>2734</v>
      </c>
      <c r="AD13" s="2156"/>
      <c r="AE13" s="1610">
        <v>1</v>
      </c>
      <c r="AF13" s="2149"/>
      <c r="AG13" s="1692" t="s">
        <v>2736</v>
      </c>
      <c r="AH13" s="787" t="s">
        <v>2725</v>
      </c>
      <c r="AI13" s="2156"/>
      <c r="AJ13" s="1803">
        <v>1</v>
      </c>
      <c r="AK13" s="2149"/>
      <c r="AL13" s="787" t="s">
        <v>2186</v>
      </c>
      <c r="AM13" s="787" t="s">
        <v>3001</v>
      </c>
      <c r="AN13" s="1111"/>
    </row>
    <row r="14" spans="1:40" s="911" customFormat="1" ht="88.5" customHeight="1" x14ac:dyDescent="0.25">
      <c r="A14" s="1950"/>
      <c r="B14" s="2026"/>
      <c r="C14" s="2159"/>
      <c r="D14" s="2164"/>
      <c r="E14" s="2165"/>
      <c r="F14" s="2165"/>
      <c r="G14" s="2159"/>
      <c r="H14" s="1106" t="s">
        <v>139</v>
      </c>
      <c r="I14" s="1056" t="s">
        <v>1397</v>
      </c>
      <c r="J14" s="1057" t="s">
        <v>1397</v>
      </c>
      <c r="K14" s="1057" t="s">
        <v>1397</v>
      </c>
      <c r="L14" s="1057" t="s">
        <v>1397</v>
      </c>
      <c r="M14" s="1057" t="s">
        <v>1397</v>
      </c>
      <c r="N14" s="1057" t="s">
        <v>1397</v>
      </c>
      <c r="O14" s="1057" t="s">
        <v>1397</v>
      </c>
      <c r="P14" s="1057" t="s">
        <v>1397</v>
      </c>
      <c r="Q14" s="1057" t="s">
        <v>1397</v>
      </c>
      <c r="R14" s="1057" t="s">
        <v>1397</v>
      </c>
      <c r="S14" s="1057" t="s">
        <v>1397</v>
      </c>
      <c r="T14" s="1137" t="s">
        <v>1397</v>
      </c>
      <c r="U14" s="1130">
        <v>1</v>
      </c>
      <c r="V14" s="2170"/>
      <c r="W14" s="758" t="s">
        <v>2329</v>
      </c>
      <c r="X14" s="1110">
        <v>43465</v>
      </c>
      <c r="Y14" s="2163"/>
      <c r="Z14" s="1610">
        <v>1</v>
      </c>
      <c r="AA14" s="2150"/>
      <c r="AB14" s="1631" t="s">
        <v>2161</v>
      </c>
      <c r="AC14" s="1631" t="s">
        <v>2161</v>
      </c>
      <c r="AD14" s="2157"/>
      <c r="AE14" s="1610">
        <v>1</v>
      </c>
      <c r="AF14" s="2150"/>
      <c r="AG14" s="785" t="s">
        <v>2161</v>
      </c>
      <c r="AH14" s="1631" t="s">
        <v>2161</v>
      </c>
      <c r="AI14" s="2157"/>
      <c r="AJ14" s="1803">
        <v>1</v>
      </c>
      <c r="AK14" s="2150"/>
      <c r="AL14" s="1807"/>
      <c r="AM14" s="1807" t="s">
        <v>3006</v>
      </c>
      <c r="AN14" s="1111"/>
    </row>
    <row r="15" spans="1:40" s="911" customFormat="1" ht="48" customHeight="1" x14ac:dyDescent="0.25">
      <c r="A15" s="1950"/>
      <c r="B15" s="2026"/>
      <c r="C15" s="2041" t="s">
        <v>1471</v>
      </c>
      <c r="D15" s="2041" t="s">
        <v>141</v>
      </c>
      <c r="E15" s="2041" t="s">
        <v>1750</v>
      </c>
      <c r="F15" s="2041" t="s">
        <v>143</v>
      </c>
      <c r="G15" s="2041" t="s">
        <v>1592</v>
      </c>
      <c r="H15" s="1106" t="s">
        <v>2269</v>
      </c>
      <c r="I15" s="1051" t="s">
        <v>1397</v>
      </c>
      <c r="J15" s="1052" t="s">
        <v>1397</v>
      </c>
      <c r="K15" s="1052" t="s">
        <v>1397</v>
      </c>
      <c r="L15" s="1053"/>
      <c r="M15" s="1053"/>
      <c r="N15" s="1052" t="s">
        <v>1397</v>
      </c>
      <c r="O15" s="1053"/>
      <c r="P15" s="1053"/>
      <c r="Q15" s="1052" t="s">
        <v>1397</v>
      </c>
      <c r="R15" s="1053"/>
      <c r="S15" s="1053"/>
      <c r="T15" s="1135"/>
      <c r="U15" s="1128">
        <v>1</v>
      </c>
      <c r="V15" s="2168">
        <v>1</v>
      </c>
      <c r="W15" s="1111" t="s">
        <v>2330</v>
      </c>
      <c r="X15" s="1107">
        <v>43465</v>
      </c>
      <c r="Y15" s="2161" t="s">
        <v>144</v>
      </c>
      <c r="Z15" s="1610">
        <v>1</v>
      </c>
      <c r="AA15" s="2148">
        <v>1</v>
      </c>
      <c r="AB15" s="1620" t="s">
        <v>2331</v>
      </c>
      <c r="AC15" s="1612" t="s">
        <v>2187</v>
      </c>
      <c r="AD15" s="2155" t="s">
        <v>2332</v>
      </c>
      <c r="AE15" s="1610">
        <v>1</v>
      </c>
      <c r="AF15" s="2148">
        <v>1</v>
      </c>
      <c r="AG15" s="1693" t="s">
        <v>2331</v>
      </c>
      <c r="AH15" s="1612" t="s">
        <v>2726</v>
      </c>
      <c r="AI15" s="2155" t="s">
        <v>2737</v>
      </c>
      <c r="AJ15" s="1803">
        <v>1</v>
      </c>
      <c r="AK15" s="2148">
        <v>1</v>
      </c>
      <c r="AL15" s="1807" t="s">
        <v>2331</v>
      </c>
      <c r="AM15" s="1806" t="s">
        <v>3007</v>
      </c>
      <c r="AN15" s="1111"/>
    </row>
    <row r="16" spans="1:40" s="911" customFormat="1" ht="75" x14ac:dyDescent="0.25">
      <c r="A16" s="1950"/>
      <c r="B16" s="2026"/>
      <c r="C16" s="2041"/>
      <c r="D16" s="2041"/>
      <c r="E16" s="2041"/>
      <c r="F16" s="2041"/>
      <c r="G16" s="2041"/>
      <c r="H16" s="1106" t="s">
        <v>2270</v>
      </c>
      <c r="I16" s="1054"/>
      <c r="J16" s="1055" t="s">
        <v>1397</v>
      </c>
      <c r="K16" s="1055" t="s">
        <v>1397</v>
      </c>
      <c r="L16" s="1055"/>
      <c r="M16" s="1055"/>
      <c r="N16" s="1112" t="s">
        <v>1397</v>
      </c>
      <c r="O16" s="1055"/>
      <c r="P16" s="1055"/>
      <c r="Q16" s="1112" t="s">
        <v>1397</v>
      </c>
      <c r="R16" s="1055"/>
      <c r="S16" s="1055"/>
      <c r="T16" s="1091"/>
      <c r="U16" s="1129">
        <v>1</v>
      </c>
      <c r="V16" s="2169"/>
      <c r="W16" s="1113" t="s">
        <v>2333</v>
      </c>
      <c r="X16" s="1108">
        <v>43465</v>
      </c>
      <c r="Y16" s="2162"/>
      <c r="Z16" s="1610">
        <v>1</v>
      </c>
      <c r="AA16" s="2149"/>
      <c r="AB16" s="1113"/>
      <c r="AC16" s="1621" t="s">
        <v>2334</v>
      </c>
      <c r="AD16" s="2156"/>
      <c r="AE16" s="1610">
        <v>1</v>
      </c>
      <c r="AF16" s="2149"/>
      <c r="AG16" s="1106"/>
      <c r="AH16" s="1621" t="s">
        <v>2791</v>
      </c>
      <c r="AI16" s="2156"/>
      <c r="AJ16" s="1805" t="s">
        <v>3011</v>
      </c>
      <c r="AK16" s="2149"/>
      <c r="AL16" s="787"/>
      <c r="AM16" s="2151" t="s">
        <v>3002</v>
      </c>
      <c r="AN16" s="1111"/>
    </row>
    <row r="17" spans="1:40" s="911" customFormat="1" ht="165" customHeight="1" x14ac:dyDescent="0.25">
      <c r="A17" s="1950"/>
      <c r="B17" s="2026"/>
      <c r="C17" s="2041"/>
      <c r="D17" s="2041"/>
      <c r="E17" s="2041"/>
      <c r="F17" s="2041"/>
      <c r="G17" s="2041"/>
      <c r="H17" s="1106" t="s">
        <v>2271</v>
      </c>
      <c r="I17" s="1054"/>
      <c r="J17" s="1055"/>
      <c r="K17" s="1055"/>
      <c r="L17" s="1055" t="s">
        <v>1397</v>
      </c>
      <c r="M17" s="1055" t="s">
        <v>1397</v>
      </c>
      <c r="N17" s="1055" t="s">
        <v>1397</v>
      </c>
      <c r="O17" s="1090"/>
      <c r="P17" s="1055" t="s">
        <v>1397</v>
      </c>
      <c r="Q17" s="1055" t="s">
        <v>1397</v>
      </c>
      <c r="R17" s="1055" t="s">
        <v>1397</v>
      </c>
      <c r="S17" s="1055" t="s">
        <v>1397</v>
      </c>
      <c r="T17" s="1091"/>
      <c r="U17" s="1131" t="s">
        <v>1906</v>
      </c>
      <c r="V17" s="2169"/>
      <c r="W17" s="1111" t="s">
        <v>1961</v>
      </c>
      <c r="X17" s="1108">
        <v>43465</v>
      </c>
      <c r="Y17" s="2162"/>
      <c r="Z17" s="1610">
        <v>1</v>
      </c>
      <c r="AA17" s="2149"/>
      <c r="AB17" s="1620" t="s">
        <v>2190</v>
      </c>
      <c r="AC17" s="1621" t="s">
        <v>2335</v>
      </c>
      <c r="AD17" s="2156"/>
      <c r="AE17" s="1610">
        <v>1</v>
      </c>
      <c r="AF17" s="2149"/>
      <c r="AG17" s="1693" t="s">
        <v>2190</v>
      </c>
      <c r="AH17" s="1621" t="s">
        <v>2735</v>
      </c>
      <c r="AI17" s="2156"/>
      <c r="AJ17" s="1805" t="s">
        <v>3011</v>
      </c>
      <c r="AK17" s="2149"/>
      <c r="AL17" s="787"/>
      <c r="AM17" s="2152"/>
      <c r="AN17" s="1111"/>
    </row>
    <row r="18" spans="1:40" s="911" customFormat="1" ht="75" x14ac:dyDescent="0.25">
      <c r="A18" s="1950"/>
      <c r="B18" s="2026"/>
      <c r="C18" s="2041"/>
      <c r="D18" s="2041"/>
      <c r="E18" s="2041"/>
      <c r="F18" s="2041"/>
      <c r="G18" s="2041"/>
      <c r="H18" s="1106" t="s">
        <v>2272</v>
      </c>
      <c r="I18" s="1054"/>
      <c r="J18" s="1055"/>
      <c r="K18" s="1055"/>
      <c r="L18" s="1055" t="s">
        <v>1397</v>
      </c>
      <c r="M18" s="1055" t="s">
        <v>1397</v>
      </c>
      <c r="N18" s="1055" t="s">
        <v>1397</v>
      </c>
      <c r="O18" s="1055" t="s">
        <v>1397</v>
      </c>
      <c r="P18" s="1055" t="s">
        <v>1397</v>
      </c>
      <c r="Q18" s="1055" t="s">
        <v>1397</v>
      </c>
      <c r="R18" s="1055" t="s">
        <v>1397</v>
      </c>
      <c r="S18" s="1055" t="s">
        <v>1397</v>
      </c>
      <c r="T18" s="1091" t="s">
        <v>1397</v>
      </c>
      <c r="U18" s="1131" t="s">
        <v>1906</v>
      </c>
      <c r="V18" s="2169"/>
      <c r="W18" s="792" t="s">
        <v>2336</v>
      </c>
      <c r="X18" s="1108">
        <v>43465</v>
      </c>
      <c r="Y18" s="2162"/>
      <c r="Z18" s="1610">
        <v>1</v>
      </c>
      <c r="AA18" s="2149"/>
      <c r="AB18" s="1620" t="s">
        <v>2190</v>
      </c>
      <c r="AC18" s="1106" t="s">
        <v>2274</v>
      </c>
      <c r="AD18" s="2156"/>
      <c r="AE18" s="1610">
        <v>1</v>
      </c>
      <c r="AF18" s="2149"/>
      <c r="AG18" s="1693" t="s">
        <v>2190</v>
      </c>
      <c r="AH18" s="1106" t="s">
        <v>2727</v>
      </c>
      <c r="AI18" s="2156"/>
      <c r="AJ18" s="1805" t="s">
        <v>3011</v>
      </c>
      <c r="AK18" s="2149"/>
      <c r="AL18" s="787"/>
      <c r="AM18" s="2152"/>
      <c r="AN18" s="1111"/>
    </row>
    <row r="19" spans="1:40" s="911" customFormat="1" ht="39" customHeight="1" x14ac:dyDescent="0.25">
      <c r="A19" s="1950"/>
      <c r="B19" s="2026"/>
      <c r="C19" s="2041"/>
      <c r="D19" s="2041"/>
      <c r="E19" s="2041"/>
      <c r="F19" s="2041"/>
      <c r="G19" s="2041"/>
      <c r="H19" s="1106" t="s">
        <v>149</v>
      </c>
      <c r="I19" s="1054"/>
      <c r="J19" s="1055"/>
      <c r="K19" s="1055"/>
      <c r="L19" s="1055" t="s">
        <v>1397</v>
      </c>
      <c r="M19" s="1055" t="s">
        <v>1397</v>
      </c>
      <c r="N19" s="1055" t="s">
        <v>1397</v>
      </c>
      <c r="O19" s="1055" t="s">
        <v>1397</v>
      </c>
      <c r="P19" s="1055" t="s">
        <v>1397</v>
      </c>
      <c r="Q19" s="1055" t="s">
        <v>1397</v>
      </c>
      <c r="R19" s="1055" t="s">
        <v>1397</v>
      </c>
      <c r="S19" s="1055" t="s">
        <v>1397</v>
      </c>
      <c r="T19" s="1091" t="s">
        <v>1397</v>
      </c>
      <c r="U19" s="1131" t="s">
        <v>1906</v>
      </c>
      <c r="V19" s="2169"/>
      <c r="W19" s="1113" t="s">
        <v>2337</v>
      </c>
      <c r="X19" s="1108">
        <v>43465</v>
      </c>
      <c r="Y19" s="2162"/>
      <c r="Z19" s="1610">
        <v>1</v>
      </c>
      <c r="AA19" s="2149"/>
      <c r="AB19" s="1620" t="s">
        <v>2190</v>
      </c>
      <c r="AC19" s="1612" t="s">
        <v>2188</v>
      </c>
      <c r="AD19" s="2156"/>
      <c r="AE19" s="1610">
        <v>1</v>
      </c>
      <c r="AF19" s="2149"/>
      <c r="AG19" s="1693" t="s">
        <v>2190</v>
      </c>
      <c r="AH19" s="1612" t="s">
        <v>2728</v>
      </c>
      <c r="AI19" s="2156"/>
      <c r="AJ19" s="1805" t="s">
        <v>3011</v>
      </c>
      <c r="AK19" s="2149"/>
      <c r="AL19" s="787"/>
      <c r="AM19" s="2152"/>
      <c r="AN19" s="1111"/>
    </row>
    <row r="20" spans="1:40" s="911" customFormat="1" ht="45" x14ac:dyDescent="0.25">
      <c r="A20" s="1950"/>
      <c r="B20" s="2026"/>
      <c r="C20" s="2041"/>
      <c r="D20" s="2041"/>
      <c r="E20" s="2041"/>
      <c r="F20" s="2041"/>
      <c r="G20" s="2041"/>
      <c r="H20" s="1106" t="s">
        <v>2273</v>
      </c>
      <c r="I20" s="1056"/>
      <c r="J20" s="1057"/>
      <c r="K20" s="1057"/>
      <c r="L20" s="1057" t="s">
        <v>1397</v>
      </c>
      <c r="M20" s="1057" t="s">
        <v>1397</v>
      </c>
      <c r="N20" s="1057" t="s">
        <v>1397</v>
      </c>
      <c r="O20" s="1057" t="s">
        <v>1397</v>
      </c>
      <c r="P20" s="1057" t="s">
        <v>1397</v>
      </c>
      <c r="Q20" s="1057" t="s">
        <v>1397</v>
      </c>
      <c r="R20" s="1057" t="s">
        <v>1397</v>
      </c>
      <c r="S20" s="1057" t="s">
        <v>1397</v>
      </c>
      <c r="T20" s="1137" t="s">
        <v>1397</v>
      </c>
      <c r="U20" s="1130" t="s">
        <v>1906</v>
      </c>
      <c r="V20" s="2170"/>
      <c r="W20" s="1113" t="s">
        <v>2338</v>
      </c>
      <c r="X20" s="1110">
        <v>43465</v>
      </c>
      <c r="Y20" s="2163"/>
      <c r="Z20" s="1610">
        <v>1</v>
      </c>
      <c r="AA20" s="2150"/>
      <c r="AB20" s="1620" t="s">
        <v>2339</v>
      </c>
      <c r="AC20" s="1612" t="s">
        <v>2189</v>
      </c>
      <c r="AD20" s="2157"/>
      <c r="AE20" s="1610">
        <v>1</v>
      </c>
      <c r="AF20" s="2150"/>
      <c r="AG20" s="1693" t="s">
        <v>2339</v>
      </c>
      <c r="AH20" s="1661" t="s">
        <v>2732</v>
      </c>
      <c r="AI20" s="2157"/>
      <c r="AJ20" s="1805" t="s">
        <v>3011</v>
      </c>
      <c r="AK20" s="2150"/>
      <c r="AL20" s="787"/>
      <c r="AM20" s="2153"/>
      <c r="AN20" s="1111"/>
    </row>
    <row r="21" spans="1:40" x14ac:dyDescent="0.25">
      <c r="A21" s="905" t="s">
        <v>2280</v>
      </c>
      <c r="B21" s="906"/>
      <c r="C21" s="894"/>
      <c r="D21" s="895"/>
      <c r="E21" s="894"/>
      <c r="F21" s="894"/>
      <c r="G21" s="894"/>
      <c r="H21" s="896"/>
      <c r="I21" s="1080"/>
      <c r="J21" s="1011"/>
      <c r="K21" s="1011"/>
      <c r="L21" s="1010"/>
      <c r="M21" s="1010"/>
      <c r="N21" s="1010"/>
      <c r="O21" s="1010"/>
      <c r="P21" s="1010"/>
      <c r="Q21" s="1010"/>
      <c r="R21" s="1118"/>
      <c r="S21" s="905"/>
      <c r="T21" s="905"/>
      <c r="U21" s="905"/>
      <c r="V21" s="905"/>
      <c r="W21" s="905"/>
      <c r="X21" s="905"/>
      <c r="Y21" s="905"/>
      <c r="Z21" s="905"/>
      <c r="AA21" s="1016">
        <v>0.98</v>
      </c>
      <c r="AB21" s="918"/>
      <c r="AC21" s="1115"/>
      <c r="AD21" s="1385"/>
      <c r="AE21" s="905"/>
      <c r="AF21" s="1016">
        <v>0.99</v>
      </c>
      <c r="AG21" s="918"/>
      <c r="AH21" s="1115"/>
      <c r="AI21" s="1385"/>
      <c r="AJ21" s="1774"/>
      <c r="AK21" s="1016">
        <v>1</v>
      </c>
      <c r="AL21" s="918"/>
      <c r="AM21" s="1115"/>
      <c r="AN21" s="1385"/>
    </row>
    <row r="22" spans="1:40" ht="18" customHeight="1" x14ac:dyDescent="0.25">
      <c r="A22" s="905"/>
      <c r="B22" s="906"/>
      <c r="C22" s="894"/>
      <c r="D22" s="895"/>
      <c r="E22" s="894"/>
      <c r="F22" s="894"/>
      <c r="G22" s="894"/>
      <c r="H22" s="896"/>
      <c r="I22" s="971"/>
      <c r="J22" s="972"/>
      <c r="K22" s="972"/>
      <c r="L22" s="972"/>
      <c r="M22" s="972"/>
      <c r="N22" s="972"/>
      <c r="O22" s="972"/>
      <c r="P22" s="972"/>
      <c r="Q22" s="972"/>
      <c r="R22" s="1086"/>
      <c r="S22" s="997"/>
      <c r="T22" s="997"/>
      <c r="U22" s="1184" t="s">
        <v>1962</v>
      </c>
      <c r="V22" s="1386">
        <v>0.96</v>
      </c>
      <c r="W22" s="1387" t="s">
        <v>1963</v>
      </c>
      <c r="X22" s="997"/>
      <c r="Y22" s="997"/>
      <c r="Z22" s="895"/>
      <c r="AA22" s="895"/>
      <c r="AB22" s="918"/>
      <c r="AC22" s="918"/>
      <c r="AE22" s="895"/>
      <c r="AF22" s="895"/>
      <c r="AG22" s="918"/>
      <c r="AH22" s="918"/>
      <c r="AJ22" s="1775"/>
      <c r="AK22" s="1775"/>
      <c r="AL22" s="918"/>
      <c r="AM22" s="918"/>
      <c r="AN22" s="1101"/>
    </row>
    <row r="23" spans="1:40" ht="18" customHeight="1" x14ac:dyDescent="0.25">
      <c r="C23" s="897"/>
      <c r="E23" s="897"/>
      <c r="F23" s="897"/>
      <c r="G23" s="897"/>
      <c r="H23" s="898"/>
      <c r="U23" s="899" t="s">
        <v>1964</v>
      </c>
      <c r="V23" s="899">
        <v>4</v>
      </c>
      <c r="W23" s="1116">
        <v>0.24</v>
      </c>
      <c r="AL23" s="1101"/>
      <c r="AM23" s="1101"/>
      <c r="AN23" s="1101"/>
    </row>
    <row r="24" spans="1:40" x14ac:dyDescent="0.25">
      <c r="C24" s="897"/>
      <c r="E24" s="897"/>
      <c r="F24" s="897"/>
      <c r="G24" s="897"/>
      <c r="H24" s="898"/>
      <c r="Z24" s="1143" t="s">
        <v>2406</v>
      </c>
      <c r="AA24" s="1144" t="s">
        <v>2403</v>
      </c>
      <c r="AE24" s="1143" t="s">
        <v>2406</v>
      </c>
      <c r="AF24" s="1144" t="s">
        <v>2403</v>
      </c>
      <c r="AJ24" s="1143" t="s">
        <v>2406</v>
      </c>
      <c r="AK24" s="1144" t="s">
        <v>2403</v>
      </c>
      <c r="AL24" s="1101"/>
      <c r="AM24" s="1101"/>
      <c r="AN24" s="1101"/>
    </row>
    <row r="25" spans="1:40" x14ac:dyDescent="0.25">
      <c r="Z25" s="1144" t="s">
        <v>2420</v>
      </c>
      <c r="AA25" s="1144" t="s">
        <v>2376</v>
      </c>
      <c r="AB25" s="1510">
        <f>(98%*25%)</f>
        <v>0.245</v>
      </c>
      <c r="AE25" s="1144" t="s">
        <v>2729</v>
      </c>
      <c r="AF25" s="1144" t="s">
        <v>2376</v>
      </c>
      <c r="AG25" s="1510">
        <f>(99%*25%)</f>
        <v>0.2475</v>
      </c>
      <c r="AJ25" s="1144" t="s">
        <v>2547</v>
      </c>
      <c r="AK25" s="1144" t="s">
        <v>2376</v>
      </c>
      <c r="AL25" s="1510">
        <f>(100%*25%)</f>
        <v>0.25</v>
      </c>
      <c r="AM25" s="1101"/>
      <c r="AN25" s="1101"/>
    </row>
  </sheetData>
  <mergeCells count="67">
    <mergeCell ref="AD4:AD8"/>
    <mergeCell ref="AD9:AD11"/>
    <mergeCell ref="AD12:AD14"/>
    <mergeCell ref="AD15:AD20"/>
    <mergeCell ref="U1:W1"/>
    <mergeCell ref="AA12:AA14"/>
    <mergeCell ref="AA15:AA20"/>
    <mergeCell ref="AC4:AC8"/>
    <mergeCell ref="W4:W8"/>
    <mergeCell ref="V15:V20"/>
    <mergeCell ref="Z1:AD1"/>
    <mergeCell ref="V12:V14"/>
    <mergeCell ref="V4:V8"/>
    <mergeCell ref="V9:V11"/>
    <mergeCell ref="AB4:AB8"/>
    <mergeCell ref="AA9:AA11"/>
    <mergeCell ref="Y12:Y14"/>
    <mergeCell ref="Y4:Y8"/>
    <mergeCell ref="Y15:Y20"/>
    <mergeCell ref="A9:A20"/>
    <mergeCell ref="B9:B20"/>
    <mergeCell ref="C9:C11"/>
    <mergeCell ref="D9:D11"/>
    <mergeCell ref="C15:C20"/>
    <mergeCell ref="D15:D20"/>
    <mergeCell ref="E15:E20"/>
    <mergeCell ref="E9:E11"/>
    <mergeCell ref="Y9:Y11"/>
    <mergeCell ref="C12:C14"/>
    <mergeCell ref="D12:D14"/>
    <mergeCell ref="E12:E14"/>
    <mergeCell ref="F12:F14"/>
    <mergeCell ref="AA4:AA8"/>
    <mergeCell ref="A1:H1"/>
    <mergeCell ref="I1:T1"/>
    <mergeCell ref="A4:A8"/>
    <mergeCell ref="B4:B8"/>
    <mergeCell ref="C4:C8"/>
    <mergeCell ref="D4:D8"/>
    <mergeCell ref="E4:E8"/>
    <mergeCell ref="F4:F8"/>
    <mergeCell ref="G4:G8"/>
    <mergeCell ref="F9:F11"/>
    <mergeCell ref="G9:G11"/>
    <mergeCell ref="F15:F20"/>
    <mergeCell ref="G15:G20"/>
    <mergeCell ref="G12:G14"/>
    <mergeCell ref="AE1:AI1"/>
    <mergeCell ref="AF4:AF8"/>
    <mergeCell ref="AG4:AG8"/>
    <mergeCell ref="AH4:AH8"/>
    <mergeCell ref="AI4:AI8"/>
    <mergeCell ref="AK9:AK11"/>
    <mergeCell ref="AK12:AK14"/>
    <mergeCell ref="AK15:AK20"/>
    <mergeCell ref="AM16:AM20"/>
    <mergeCell ref="AF9:AF11"/>
    <mergeCell ref="AI9:AI11"/>
    <mergeCell ref="AF12:AF14"/>
    <mergeCell ref="AI12:AI14"/>
    <mergeCell ref="AF15:AF20"/>
    <mergeCell ref="AI15:AI20"/>
    <mergeCell ref="AJ1:AN1"/>
    <mergeCell ref="AK4:AK8"/>
    <mergeCell ref="AL4:AL8"/>
    <mergeCell ref="AM4:AM8"/>
    <mergeCell ref="AN4:AN8"/>
  </mergeCell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8"/>
  </sheetPr>
  <dimension ref="A1:AL12"/>
  <sheetViews>
    <sheetView topLeftCell="C1" zoomScale="85" zoomScaleNormal="85" zoomScaleSheetLayoutView="80" workbookViewId="0">
      <pane xSplit="6" ySplit="3" topLeftCell="AG4" activePane="bottomRight" state="frozen"/>
      <selection activeCell="S8" sqref="S8:S9"/>
      <selection pane="topRight" activeCell="S8" sqref="S8:S9"/>
      <selection pane="bottomLeft" activeCell="S8" sqref="S8:S9"/>
      <selection pane="bottomRight" activeCell="AK10" sqref="AK10"/>
    </sheetView>
  </sheetViews>
  <sheetFormatPr baseColWidth="10" defaultColWidth="11.5703125" defaultRowHeight="15" x14ac:dyDescent="0.25"/>
  <cols>
    <col min="1" max="1" width="15.5703125" style="879" customWidth="1"/>
    <col min="2" max="2" width="15.7109375" style="850" customWidth="1"/>
    <col min="3" max="3" width="20.5703125" style="805" customWidth="1"/>
    <col min="4" max="4" width="10.85546875" style="753" customWidth="1"/>
    <col min="5" max="5" width="16.42578125" style="805" customWidth="1"/>
    <col min="6" max="6" width="17.28515625" style="805" customWidth="1"/>
    <col min="7" max="7" width="15.140625" style="805" customWidth="1"/>
    <col min="8" max="8" width="43" style="806" customWidth="1"/>
    <col min="9" max="9" width="7" style="753" bestFit="1" customWidth="1"/>
    <col min="10" max="10" width="9" style="753" bestFit="1" customWidth="1"/>
    <col min="11" max="11" width="7.7109375" style="753" bestFit="1" customWidth="1"/>
    <col min="12" max="12" width="6" style="753" bestFit="1" customWidth="1"/>
    <col min="13" max="13" width="6.7109375" style="753" bestFit="1" customWidth="1"/>
    <col min="14" max="14" width="6.5703125" style="753" bestFit="1" customWidth="1"/>
    <col min="15" max="15" width="6" style="753" bestFit="1" customWidth="1"/>
    <col min="16" max="16" width="8.5703125" style="753" bestFit="1" customWidth="1"/>
    <col min="17" max="17" width="11.85546875" style="753" bestFit="1" customWidth="1"/>
    <col min="18" max="18" width="9.28515625" style="753" bestFit="1" customWidth="1"/>
    <col min="19" max="19" width="11.85546875" style="753" bestFit="1" customWidth="1"/>
    <col min="20" max="20" width="10.7109375" style="753" bestFit="1" customWidth="1"/>
    <col min="21" max="21" width="10" style="753" hidden="1" customWidth="1"/>
    <col min="22" max="22" width="17" style="753" hidden="1" customWidth="1"/>
    <col min="23" max="23" width="86.85546875" style="753" hidden="1" customWidth="1"/>
    <col min="24" max="24" width="16.7109375" style="753" hidden="1" customWidth="1"/>
    <col min="25" max="25" width="18.140625" style="753" hidden="1" customWidth="1"/>
    <col min="26" max="26" width="19.28515625" style="753" hidden="1" customWidth="1"/>
    <col min="27" max="27" width="52.28515625" style="753" hidden="1" customWidth="1"/>
    <col min="28" max="28" width="33.28515625" style="753" hidden="1" customWidth="1"/>
    <col min="29" max="29" width="16.7109375" style="753" customWidth="1"/>
    <col min="30" max="30" width="18.140625" style="753" customWidth="1"/>
    <col min="31" max="31" width="19.28515625" style="753" customWidth="1"/>
    <col min="32" max="32" width="52.28515625" style="753" customWidth="1"/>
    <col min="33" max="33" width="33.28515625" style="753" customWidth="1"/>
    <col min="34" max="35" width="11.5703125" style="753"/>
    <col min="36" max="36" width="18.140625" style="753" customWidth="1"/>
    <col min="37" max="37" width="55" style="753" customWidth="1"/>
    <col min="38" max="38" width="21.28515625" style="753" customWidth="1"/>
    <col min="39" max="16384" width="11.5703125" style="753"/>
  </cols>
  <sheetData>
    <row r="1" spans="1:38" ht="64.5" customHeight="1" x14ac:dyDescent="0.25">
      <c r="A1" s="1949" t="s">
        <v>2570</v>
      </c>
      <c r="B1" s="1949"/>
      <c r="C1" s="1949"/>
      <c r="D1" s="1949"/>
      <c r="E1" s="1949"/>
      <c r="F1" s="1949"/>
      <c r="G1" s="1949"/>
      <c r="H1" s="1949"/>
      <c r="I1" s="2178" t="s">
        <v>1351</v>
      </c>
      <c r="J1" s="2178"/>
      <c r="K1" s="2178"/>
      <c r="L1" s="2178"/>
      <c r="M1" s="2178"/>
      <c r="N1" s="2178"/>
      <c r="O1" s="2178"/>
      <c r="P1" s="2178"/>
      <c r="Q1" s="2178"/>
      <c r="R1" s="2178"/>
      <c r="S1" s="2178"/>
      <c r="T1" s="2178"/>
      <c r="U1" s="2184" t="s">
        <v>1970</v>
      </c>
      <c r="V1" s="2184"/>
      <c r="W1" s="2184"/>
      <c r="X1" s="2177" t="s">
        <v>2138</v>
      </c>
      <c r="Y1" s="2178"/>
      <c r="Z1" s="2178"/>
      <c r="AA1" s="2178"/>
      <c r="AB1" s="2178"/>
      <c r="AC1" s="2177" t="s">
        <v>2631</v>
      </c>
      <c r="AD1" s="2178"/>
      <c r="AE1" s="2178"/>
      <c r="AF1" s="2178"/>
      <c r="AG1" s="2178"/>
      <c r="AH1" s="2177" t="s">
        <v>2871</v>
      </c>
      <c r="AI1" s="2178"/>
      <c r="AJ1" s="2178"/>
      <c r="AK1" s="2178"/>
      <c r="AL1" s="2178"/>
    </row>
    <row r="2" spans="1:38" ht="8.25" customHeight="1" x14ac:dyDescent="0.25">
      <c r="A2" s="809"/>
      <c r="B2" s="805"/>
      <c r="C2" s="810"/>
      <c r="D2" s="810"/>
      <c r="E2" s="810"/>
      <c r="F2" s="810"/>
      <c r="G2" s="811"/>
      <c r="H2" s="796"/>
    </row>
    <row r="3" spans="1:38" s="853" customFormat="1" ht="51.75" customHeight="1" x14ac:dyDescent="0.25">
      <c r="A3" s="780" t="s">
        <v>1221</v>
      </c>
      <c r="B3" s="780" t="s">
        <v>47</v>
      </c>
      <c r="C3" s="780" t="s">
        <v>1461</v>
      </c>
      <c r="D3" s="780" t="s">
        <v>1</v>
      </c>
      <c r="E3" s="780" t="s">
        <v>51</v>
      </c>
      <c r="F3" s="780" t="s">
        <v>2216</v>
      </c>
      <c r="G3" s="780" t="s">
        <v>3</v>
      </c>
      <c r="H3" s="780" t="s">
        <v>1291</v>
      </c>
      <c r="I3" s="780" t="s">
        <v>1352</v>
      </c>
      <c r="J3" s="780" t="s">
        <v>1353</v>
      </c>
      <c r="K3" s="780" t="s">
        <v>1354</v>
      </c>
      <c r="L3" s="780" t="s">
        <v>1355</v>
      </c>
      <c r="M3" s="780" t="s">
        <v>1356</v>
      </c>
      <c r="N3" s="780" t="s">
        <v>1357</v>
      </c>
      <c r="O3" s="780" t="s">
        <v>1358</v>
      </c>
      <c r="P3" s="780" t="s">
        <v>1359</v>
      </c>
      <c r="Q3" s="780" t="s">
        <v>1360</v>
      </c>
      <c r="R3" s="780" t="s">
        <v>1361</v>
      </c>
      <c r="S3" s="780" t="s">
        <v>1362</v>
      </c>
      <c r="T3" s="780" t="s">
        <v>1363</v>
      </c>
      <c r="U3" s="780" t="s">
        <v>1926</v>
      </c>
      <c r="V3" s="780" t="s">
        <v>1927</v>
      </c>
      <c r="W3" s="780" t="s">
        <v>347</v>
      </c>
      <c r="X3" s="780" t="s">
        <v>1926</v>
      </c>
      <c r="Y3" s="780" t="s">
        <v>1927</v>
      </c>
      <c r="Z3" s="780" t="s">
        <v>2126</v>
      </c>
      <c r="AA3" s="780" t="s">
        <v>2159</v>
      </c>
      <c r="AB3" s="780" t="s">
        <v>1928</v>
      </c>
      <c r="AC3" s="780" t="s">
        <v>1926</v>
      </c>
      <c r="AD3" s="780" t="s">
        <v>1927</v>
      </c>
      <c r="AE3" s="780" t="s">
        <v>2126</v>
      </c>
      <c r="AF3" s="780" t="s">
        <v>2159</v>
      </c>
      <c r="AG3" s="780" t="s">
        <v>1928</v>
      </c>
      <c r="AH3" s="780" t="s">
        <v>1926</v>
      </c>
      <c r="AI3" s="780" t="s">
        <v>1927</v>
      </c>
      <c r="AJ3" s="780" t="s">
        <v>2126</v>
      </c>
      <c r="AK3" s="780" t="s">
        <v>2159</v>
      </c>
      <c r="AL3" s="780" t="s">
        <v>1928</v>
      </c>
    </row>
    <row r="4" spans="1:38" s="872" customFormat="1" ht="43.5" customHeight="1" x14ac:dyDescent="0.25">
      <c r="A4" s="2185" t="s">
        <v>1303</v>
      </c>
      <c r="B4" s="2186" t="s">
        <v>1857</v>
      </c>
      <c r="C4" s="2186" t="s">
        <v>1858</v>
      </c>
      <c r="D4" s="2187">
        <v>1</v>
      </c>
      <c r="E4" s="2186" t="s">
        <v>2476</v>
      </c>
      <c r="F4" s="2186" t="s">
        <v>1859</v>
      </c>
      <c r="G4" s="2186" t="s">
        <v>1860</v>
      </c>
      <c r="H4" s="1223" t="s">
        <v>1861</v>
      </c>
      <c r="I4" s="1318"/>
      <c r="J4" s="1319"/>
      <c r="K4" s="1320" t="s">
        <v>1397</v>
      </c>
      <c r="L4" s="1320"/>
      <c r="M4" s="1320"/>
      <c r="N4" s="1320"/>
      <c r="O4" s="1320"/>
      <c r="P4" s="1320"/>
      <c r="Q4" s="1320"/>
      <c r="R4" s="1320"/>
      <c r="S4" s="1320"/>
      <c r="T4" s="1312"/>
      <c r="U4" s="886">
        <v>1</v>
      </c>
      <c r="V4" s="2182">
        <v>1</v>
      </c>
      <c r="W4" s="2180" t="s">
        <v>2117</v>
      </c>
      <c r="X4" s="1495">
        <v>1</v>
      </c>
      <c r="Y4" s="2179">
        <v>0.69</v>
      </c>
      <c r="Z4" s="1496"/>
      <c r="AA4" s="1496"/>
      <c r="AB4" s="1496" t="s">
        <v>2142</v>
      </c>
      <c r="AC4" s="1634">
        <v>1</v>
      </c>
      <c r="AD4" s="2179">
        <v>0.87</v>
      </c>
      <c r="AE4" s="1609"/>
      <c r="AF4" s="1537" t="s">
        <v>2142</v>
      </c>
      <c r="AG4" s="1609"/>
      <c r="AH4" s="1739">
        <v>1</v>
      </c>
      <c r="AI4" s="2179">
        <v>0.87</v>
      </c>
      <c r="AJ4" s="1730"/>
      <c r="AK4" s="1537" t="s">
        <v>2142</v>
      </c>
      <c r="AL4" s="1730"/>
    </row>
    <row r="5" spans="1:38" s="872" customFormat="1" ht="110.25" customHeight="1" x14ac:dyDescent="0.25">
      <c r="A5" s="2185"/>
      <c r="B5" s="2186"/>
      <c r="C5" s="2186"/>
      <c r="D5" s="2187"/>
      <c r="E5" s="2186"/>
      <c r="F5" s="2186"/>
      <c r="G5" s="2186"/>
      <c r="H5" s="1497" t="s">
        <v>1862</v>
      </c>
      <c r="I5" s="1313"/>
      <c r="J5" s="1314"/>
      <c r="K5" s="1315" t="s">
        <v>1397</v>
      </c>
      <c r="L5" s="1315" t="s">
        <v>1397</v>
      </c>
      <c r="M5" s="1315" t="s">
        <v>1397</v>
      </c>
      <c r="N5" s="1315" t="s">
        <v>1397</v>
      </c>
      <c r="O5" s="1315" t="s">
        <v>1397</v>
      </c>
      <c r="P5" s="1315" t="s">
        <v>1397</v>
      </c>
      <c r="Q5" s="1315" t="s">
        <v>1397</v>
      </c>
      <c r="R5" s="1315" t="s">
        <v>1397</v>
      </c>
      <c r="S5" s="1315"/>
      <c r="T5" s="1321"/>
      <c r="U5" s="886">
        <v>1</v>
      </c>
      <c r="V5" s="2183"/>
      <c r="W5" s="2181"/>
      <c r="X5" s="1495">
        <v>0.54</v>
      </c>
      <c r="Y5" s="2179"/>
      <c r="Z5" s="1496" t="s">
        <v>2532</v>
      </c>
      <c r="AA5" s="759" t="s">
        <v>2602</v>
      </c>
      <c r="AB5" s="759"/>
      <c r="AC5" s="1634">
        <v>0.8</v>
      </c>
      <c r="AD5" s="2179"/>
      <c r="AE5" s="1609" t="s">
        <v>2532</v>
      </c>
      <c r="AF5" s="759" t="s">
        <v>2730</v>
      </c>
      <c r="AG5" s="759" t="s">
        <v>2738</v>
      </c>
      <c r="AH5" s="1739">
        <v>1</v>
      </c>
      <c r="AI5" s="2179"/>
      <c r="AJ5" s="1968" t="s">
        <v>2934</v>
      </c>
      <c r="AK5" s="1968" t="s">
        <v>2936</v>
      </c>
      <c r="AL5" s="759" t="s">
        <v>2738</v>
      </c>
    </row>
    <row r="6" spans="1:38" s="872" customFormat="1" ht="45.75" customHeight="1" x14ac:dyDescent="0.25">
      <c r="A6" s="2185"/>
      <c r="B6" s="2186"/>
      <c r="C6" s="2186"/>
      <c r="D6" s="2187"/>
      <c r="E6" s="2186"/>
      <c r="F6" s="2186"/>
      <c r="G6" s="2186"/>
      <c r="H6" s="1497" t="s">
        <v>1863</v>
      </c>
      <c r="I6" s="1313"/>
      <c r="J6" s="1314"/>
      <c r="K6" s="1315" t="s">
        <v>1397</v>
      </c>
      <c r="L6" s="1315" t="s">
        <v>1397</v>
      </c>
      <c r="M6" s="1315" t="s">
        <v>1397</v>
      </c>
      <c r="N6" s="1315" t="s">
        <v>1397</v>
      </c>
      <c r="O6" s="1315" t="s">
        <v>1397</v>
      </c>
      <c r="P6" s="1315" t="s">
        <v>1397</v>
      </c>
      <c r="Q6" s="1315" t="s">
        <v>1397</v>
      </c>
      <c r="R6" s="1315" t="s">
        <v>1397</v>
      </c>
      <c r="S6" s="1315" t="s">
        <v>1397</v>
      </c>
      <c r="T6" s="1321" t="s">
        <v>1397</v>
      </c>
      <c r="U6" s="886">
        <v>1</v>
      </c>
      <c r="V6" s="2183"/>
      <c r="W6" s="2181"/>
      <c r="X6" s="1495">
        <v>0.54</v>
      </c>
      <c r="Y6" s="2179"/>
      <c r="Z6" s="1496" t="s">
        <v>2534</v>
      </c>
      <c r="AA6" s="759" t="s">
        <v>2533</v>
      </c>
      <c r="AB6" s="759"/>
      <c r="AC6" s="1634">
        <v>0.8</v>
      </c>
      <c r="AD6" s="2179"/>
      <c r="AE6" s="1609" t="s">
        <v>2534</v>
      </c>
      <c r="AF6" s="759" t="s">
        <v>2533</v>
      </c>
      <c r="AG6" s="759"/>
      <c r="AH6" s="1739">
        <v>1</v>
      </c>
      <c r="AI6" s="2179"/>
      <c r="AJ6" s="1936"/>
      <c r="AK6" s="1936"/>
      <c r="AL6" s="759"/>
    </row>
    <row r="7" spans="1:38" s="872" customFormat="1" ht="90" x14ac:dyDescent="0.25">
      <c r="A7" s="2185"/>
      <c r="B7" s="2186"/>
      <c r="C7" s="2186"/>
      <c r="D7" s="2187"/>
      <c r="E7" s="2186"/>
      <c r="F7" s="2186"/>
      <c r="G7" s="2186"/>
      <c r="H7" s="1497" t="s">
        <v>1864</v>
      </c>
      <c r="I7" s="1325"/>
      <c r="J7" s="1326"/>
      <c r="K7" s="1326"/>
      <c r="L7" s="1326"/>
      <c r="M7" s="1326"/>
      <c r="N7" s="1327" t="s">
        <v>1397</v>
      </c>
      <c r="O7" s="1327" t="s">
        <v>1397</v>
      </c>
      <c r="P7" s="1327" t="s">
        <v>1397</v>
      </c>
      <c r="Q7" s="1327" t="s">
        <v>1397</v>
      </c>
      <c r="R7" s="1327" t="s">
        <v>1397</v>
      </c>
      <c r="S7" s="1327" t="s">
        <v>1397</v>
      </c>
      <c r="T7" s="1328" t="s">
        <v>1397</v>
      </c>
      <c r="U7" s="1498"/>
      <c r="V7" s="1498"/>
      <c r="W7" s="1498"/>
      <c r="X7" s="1495" t="s">
        <v>353</v>
      </c>
      <c r="Y7" s="2179"/>
      <c r="Z7" s="1496"/>
      <c r="AA7" s="759" t="s">
        <v>2527</v>
      </c>
      <c r="AB7" s="759" t="s">
        <v>2600</v>
      </c>
      <c r="AC7" s="1634" t="s">
        <v>353</v>
      </c>
      <c r="AD7" s="2179"/>
      <c r="AE7" s="1609"/>
      <c r="AF7" s="759" t="s">
        <v>2527</v>
      </c>
      <c r="AG7" s="759" t="s">
        <v>2739</v>
      </c>
      <c r="AH7" s="1739">
        <v>1</v>
      </c>
      <c r="AI7" s="2179"/>
      <c r="AJ7" s="1937"/>
      <c r="AK7" s="1937"/>
      <c r="AL7" s="759" t="s">
        <v>2739</v>
      </c>
    </row>
    <row r="8" spans="1:38" x14ac:dyDescent="0.25">
      <c r="A8" s="802"/>
      <c r="B8" s="844"/>
      <c r="C8" s="802"/>
      <c r="D8" s="801"/>
      <c r="E8" s="802"/>
      <c r="F8" s="802"/>
      <c r="G8" s="802"/>
      <c r="H8" s="803"/>
      <c r="I8" s="801"/>
      <c r="J8" s="801"/>
      <c r="K8" s="801"/>
      <c r="L8" s="801"/>
      <c r="M8" s="801"/>
      <c r="N8" s="801"/>
      <c r="O8" s="801"/>
      <c r="P8" s="801"/>
      <c r="Q8" s="801"/>
      <c r="R8" s="801"/>
      <c r="S8" s="801"/>
      <c r="T8" s="801"/>
      <c r="U8" s="801"/>
      <c r="V8" s="801"/>
      <c r="W8" s="801"/>
      <c r="X8" s="801"/>
      <c r="Y8" s="801"/>
      <c r="Z8" s="801"/>
      <c r="AA8" s="801"/>
      <c r="AB8" s="801"/>
      <c r="AC8" s="801"/>
      <c r="AD8" s="801"/>
      <c r="AE8" s="801"/>
      <c r="AF8" s="801"/>
      <c r="AG8" s="801"/>
      <c r="AH8" s="801"/>
      <c r="AI8" s="801"/>
      <c r="AJ8" s="801"/>
      <c r="AK8" s="801"/>
      <c r="AL8" s="801"/>
    </row>
    <row r="9" spans="1:38" x14ac:dyDescent="0.25">
      <c r="A9" s="805"/>
    </row>
    <row r="10" spans="1:38" ht="15.75" customHeight="1" x14ac:dyDescent="0.25">
      <c r="A10" s="805"/>
      <c r="U10" s="807" t="s">
        <v>2119</v>
      </c>
      <c r="V10" s="1493"/>
      <c r="X10" s="1175" t="s">
        <v>2395</v>
      </c>
      <c r="Y10" s="1144" t="s">
        <v>2528</v>
      </c>
      <c r="AC10" s="1175" t="s">
        <v>2395</v>
      </c>
      <c r="AD10" s="1144" t="s">
        <v>2528</v>
      </c>
      <c r="AH10" s="1175" t="s">
        <v>2395</v>
      </c>
      <c r="AI10" s="1144" t="s">
        <v>2528</v>
      </c>
    </row>
    <row r="11" spans="1:38" x14ac:dyDescent="0.25">
      <c r="A11" s="805"/>
      <c r="U11" s="807" t="s">
        <v>2118</v>
      </c>
      <c r="V11" s="1494">
        <v>0.25</v>
      </c>
      <c r="X11" s="1144" t="s">
        <v>2601</v>
      </c>
      <c r="Y11" s="1176" t="s">
        <v>2376</v>
      </c>
      <c r="Z11" s="1491">
        <f>(69%*25%)</f>
        <v>0.17249999999999999</v>
      </c>
      <c r="AC11" s="1144" t="s">
        <v>2731</v>
      </c>
      <c r="AD11" s="1176" t="s">
        <v>2376</v>
      </c>
      <c r="AE11" s="1491">
        <f>(87%*25%)</f>
        <v>0.2175</v>
      </c>
      <c r="AH11" s="1144" t="s">
        <v>2935</v>
      </c>
      <c r="AI11" s="1176" t="s">
        <v>2376</v>
      </c>
      <c r="AJ11" s="1491">
        <f>(100%*25%)</f>
        <v>0.25</v>
      </c>
    </row>
    <row r="12" spans="1:38" x14ac:dyDescent="0.25">
      <c r="A12" s="805"/>
    </row>
  </sheetData>
  <mergeCells count="20">
    <mergeCell ref="I1:T1"/>
    <mergeCell ref="A4:A7"/>
    <mergeCell ref="B4:B7"/>
    <mergeCell ref="C4:C7"/>
    <mergeCell ref="D4:D7"/>
    <mergeCell ref="E4:E7"/>
    <mergeCell ref="F4:F7"/>
    <mergeCell ref="G4:G7"/>
    <mergeCell ref="A1:H1"/>
    <mergeCell ref="Y4:Y7"/>
    <mergeCell ref="W4:W6"/>
    <mergeCell ref="V4:V6"/>
    <mergeCell ref="U1:W1"/>
    <mergeCell ref="X1:AB1"/>
    <mergeCell ref="AH1:AL1"/>
    <mergeCell ref="AI4:AI7"/>
    <mergeCell ref="AK5:AK7"/>
    <mergeCell ref="AJ5:AJ7"/>
    <mergeCell ref="AC1:AG1"/>
    <mergeCell ref="AD4:AD7"/>
  </mergeCells>
  <printOptions horizontalCentered="1" verticalCentered="1"/>
  <pageMargins left="0.70866141732283472" right="0.70866141732283472" top="0.74803149606299213" bottom="0.74803149606299213" header="0.31496062992125984" footer="0.31496062992125984"/>
  <pageSetup scale="50"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J26"/>
  <sheetViews>
    <sheetView zoomScale="90" zoomScaleNormal="90" workbookViewId="0">
      <pane xSplit="7" ySplit="3" topLeftCell="AE4" activePane="bottomRight" state="frozen"/>
      <selection activeCell="AI4" sqref="AI4:AI5"/>
      <selection pane="topRight" activeCell="AI4" sqref="AI4:AI5"/>
      <selection pane="bottomLeft" activeCell="AI4" sqref="AI4:AI5"/>
      <selection pane="bottomRight" activeCell="AI4" sqref="AI4:AI5"/>
    </sheetView>
  </sheetViews>
  <sheetFormatPr baseColWidth="10" defaultRowHeight="15" x14ac:dyDescent="0.25"/>
  <cols>
    <col min="1" max="1" width="22.85546875" customWidth="1"/>
    <col min="2" max="2" width="20.85546875" customWidth="1"/>
    <col min="3" max="3" width="5.7109375" bestFit="1" customWidth="1"/>
    <col min="4" max="4" width="16.140625" customWidth="1"/>
    <col min="5" max="5" width="15.7109375" customWidth="1"/>
    <col min="6" max="6" width="16.140625" customWidth="1"/>
    <col min="7" max="7" width="28.140625" customWidth="1"/>
    <col min="8" max="8" width="7" bestFit="1" customWidth="1"/>
    <col min="9" max="9" width="8.85546875" bestFit="1" customWidth="1"/>
    <col min="10" max="10" width="7.7109375" bestFit="1" customWidth="1"/>
    <col min="11" max="11" width="6" bestFit="1" customWidth="1"/>
    <col min="12" max="12" width="7.5703125" customWidth="1"/>
    <col min="13" max="13" width="7" customWidth="1"/>
    <col min="14" max="14" width="6" bestFit="1" customWidth="1"/>
    <col min="15" max="15" width="8.5703125" bestFit="1" customWidth="1"/>
    <col min="16" max="16" width="11.85546875" bestFit="1" customWidth="1"/>
    <col min="17" max="17" width="9.28515625" bestFit="1" customWidth="1"/>
    <col min="18" max="18" width="11.85546875" bestFit="1" customWidth="1"/>
    <col min="19" max="19" width="10.42578125" customWidth="1"/>
    <col min="20" max="20" width="44.85546875" hidden="1" customWidth="1"/>
    <col min="21" max="22" width="0" hidden="1" customWidth="1"/>
    <col min="23" max="23" width="16.85546875" hidden="1" customWidth="1"/>
    <col min="24" max="24" width="18.85546875" hidden="1" customWidth="1"/>
    <col min="25" max="25" width="45.7109375" hidden="1" customWidth="1"/>
    <col min="26" max="26" width="27.7109375" hidden="1" customWidth="1"/>
    <col min="27" max="27" width="16.85546875" style="732" bestFit="1" customWidth="1"/>
    <col min="28" max="28" width="18.85546875" style="732" customWidth="1"/>
    <col min="29" max="29" width="45.7109375" style="732" customWidth="1"/>
    <col min="30" max="30" width="67.140625" style="732" customWidth="1"/>
    <col min="31" max="31" width="27.7109375" style="732" customWidth="1"/>
    <col min="32" max="32" width="17.140625" customWidth="1"/>
    <col min="34" max="34" width="14.85546875" customWidth="1"/>
    <col min="35" max="35" width="72.5703125" customWidth="1"/>
    <col min="36" max="36" width="23.7109375" customWidth="1"/>
  </cols>
  <sheetData>
    <row r="1" spans="1:36" s="753" customFormat="1" ht="58.5" customHeight="1" x14ac:dyDescent="0.25">
      <c r="A1" s="2214" t="s">
        <v>2556</v>
      </c>
      <c r="B1" s="2215"/>
      <c r="C1" s="2215"/>
      <c r="D1" s="2215"/>
      <c r="E1" s="2215"/>
      <c r="F1" s="2215"/>
      <c r="G1" s="2215"/>
      <c r="H1" s="2194" t="s">
        <v>1351</v>
      </c>
      <c r="I1" s="2195"/>
      <c r="J1" s="2195"/>
      <c r="K1" s="2195"/>
      <c r="L1" s="2195"/>
      <c r="M1" s="2195"/>
      <c r="N1" s="2195"/>
      <c r="O1" s="2195"/>
      <c r="P1" s="2195"/>
      <c r="Q1" s="2195"/>
      <c r="R1" s="2195"/>
      <c r="S1" s="2196"/>
      <c r="T1" s="2114" t="s">
        <v>2131</v>
      </c>
      <c r="U1" s="2115"/>
      <c r="V1" s="2116"/>
      <c r="W1" s="1982" t="s">
        <v>2138</v>
      </c>
      <c r="X1" s="1983"/>
      <c r="Y1" s="1983"/>
      <c r="Z1" s="1983"/>
      <c r="AA1" s="1982" t="s">
        <v>2630</v>
      </c>
      <c r="AB1" s="1983"/>
      <c r="AC1" s="1983"/>
      <c r="AD1" s="1983"/>
      <c r="AE1" s="1983"/>
      <c r="AF1" s="1982" t="s">
        <v>2871</v>
      </c>
      <c r="AG1" s="1983"/>
      <c r="AH1" s="1983"/>
      <c r="AI1" s="1983"/>
      <c r="AJ1" s="1983"/>
    </row>
    <row r="2" spans="1:36" s="1141" customFormat="1" ht="9" customHeight="1" x14ac:dyDescent="0.25">
      <c r="A2" s="2216"/>
      <c r="B2" s="2216"/>
      <c r="C2" s="2216"/>
      <c r="D2" s="2216"/>
      <c r="E2" s="2216"/>
      <c r="F2" s="2216"/>
      <c r="G2" s="2216"/>
      <c r="H2" s="1139"/>
      <c r="I2" s="1139"/>
      <c r="J2" s="1139"/>
      <c r="K2" s="1139"/>
      <c r="L2" s="1139"/>
      <c r="M2" s="1139"/>
      <c r="N2" s="1139"/>
      <c r="O2" s="1139"/>
      <c r="P2" s="1139"/>
      <c r="Q2" s="1139"/>
      <c r="R2" s="1139"/>
      <c r="S2" s="1139"/>
      <c r="T2" s="1138"/>
      <c r="U2" s="1139"/>
      <c r="V2" s="1139"/>
      <c r="W2" s="1140"/>
      <c r="X2" s="1140"/>
      <c r="Y2" s="1140"/>
      <c r="Z2" s="1140"/>
      <c r="AA2" s="1140"/>
      <c r="AB2" s="1140"/>
      <c r="AC2" s="1140"/>
      <c r="AD2" s="1140"/>
      <c r="AE2" s="1140"/>
      <c r="AF2" s="1140"/>
      <c r="AG2" s="1140"/>
      <c r="AH2" s="1140"/>
      <c r="AI2" s="1140"/>
      <c r="AJ2" s="1140"/>
    </row>
    <row r="3" spans="1:36" s="753" customFormat="1" ht="30" x14ac:dyDescent="0.25">
      <c r="A3" s="780" t="s">
        <v>47</v>
      </c>
      <c r="B3" s="780" t="s">
        <v>1461</v>
      </c>
      <c r="C3" s="780" t="s">
        <v>1</v>
      </c>
      <c r="D3" s="780" t="s">
        <v>51</v>
      </c>
      <c r="E3" s="780" t="s">
        <v>2216</v>
      </c>
      <c r="F3" s="780" t="s">
        <v>3</v>
      </c>
      <c r="G3" s="780" t="s">
        <v>1291</v>
      </c>
      <c r="H3" s="780" t="s">
        <v>1352</v>
      </c>
      <c r="I3" s="780" t="s">
        <v>1353</v>
      </c>
      <c r="J3" s="780" t="s">
        <v>1354</v>
      </c>
      <c r="K3" s="780" t="s">
        <v>1355</v>
      </c>
      <c r="L3" s="780" t="s">
        <v>1356</v>
      </c>
      <c r="M3" s="780" t="s">
        <v>1357</v>
      </c>
      <c r="N3" s="780" t="s">
        <v>1358</v>
      </c>
      <c r="O3" s="780" t="s">
        <v>1359</v>
      </c>
      <c r="P3" s="780" t="s">
        <v>1360</v>
      </c>
      <c r="Q3" s="780" t="s">
        <v>1361</v>
      </c>
      <c r="R3" s="780" t="s">
        <v>1362</v>
      </c>
      <c r="S3" s="780" t="s">
        <v>1363</v>
      </c>
      <c r="T3" s="780" t="s">
        <v>1928</v>
      </c>
      <c r="U3" s="780" t="s">
        <v>2285</v>
      </c>
      <c r="V3" s="780" t="s">
        <v>1927</v>
      </c>
      <c r="W3" s="780" t="s">
        <v>1926</v>
      </c>
      <c r="X3" s="780" t="s">
        <v>1927</v>
      </c>
      <c r="Y3" s="780" t="s">
        <v>2126</v>
      </c>
      <c r="Z3" s="780" t="s">
        <v>1928</v>
      </c>
      <c r="AA3" s="1636" t="s">
        <v>1926</v>
      </c>
      <c r="AB3" s="1636" t="s">
        <v>1927</v>
      </c>
      <c r="AC3" s="1636" t="s">
        <v>2126</v>
      </c>
      <c r="AD3" s="1636" t="s">
        <v>1925</v>
      </c>
      <c r="AE3" s="1636" t="s">
        <v>1928</v>
      </c>
      <c r="AF3" s="1770" t="s">
        <v>1926</v>
      </c>
      <c r="AG3" s="1770" t="s">
        <v>1927</v>
      </c>
      <c r="AH3" s="1770" t="s">
        <v>2126</v>
      </c>
      <c r="AI3" s="1770" t="s">
        <v>1925</v>
      </c>
      <c r="AJ3" s="1770" t="s">
        <v>1928</v>
      </c>
    </row>
    <row r="4" spans="1:36" s="854" customFormat="1" ht="62.25" customHeight="1" x14ac:dyDescent="0.25">
      <c r="A4" s="2037" t="s">
        <v>1593</v>
      </c>
      <c r="B4" s="2041" t="s">
        <v>1646</v>
      </c>
      <c r="C4" s="2067">
        <v>0.85</v>
      </c>
      <c r="D4" s="2041" t="s">
        <v>1623</v>
      </c>
      <c r="E4" s="2041" t="s">
        <v>1624</v>
      </c>
      <c r="F4" s="2037" t="s">
        <v>27</v>
      </c>
      <c r="G4" s="2210" t="s">
        <v>1625</v>
      </c>
      <c r="H4" s="2200"/>
      <c r="I4" s="2202"/>
      <c r="J4" s="2202" t="s">
        <v>1397</v>
      </c>
      <c r="K4" s="2202"/>
      <c r="L4" s="2202"/>
      <c r="M4" s="2202" t="s">
        <v>1397</v>
      </c>
      <c r="N4" s="2202"/>
      <c r="O4" s="2202"/>
      <c r="P4" s="2202" t="s">
        <v>1397</v>
      </c>
      <c r="Q4" s="2202"/>
      <c r="R4" s="2202"/>
      <c r="S4" s="2192"/>
      <c r="T4" s="2197" t="s">
        <v>2345</v>
      </c>
      <c r="U4" s="2188">
        <v>0.8</v>
      </c>
      <c r="V4" s="2188">
        <v>0.87</v>
      </c>
      <c r="W4" s="2188">
        <v>1</v>
      </c>
      <c r="X4" s="2189">
        <v>0.93</v>
      </c>
      <c r="Y4" s="2059" t="s">
        <v>2346</v>
      </c>
      <c r="Z4" s="2045" t="s">
        <v>2286</v>
      </c>
      <c r="AA4" s="2188">
        <v>1</v>
      </c>
      <c r="AB4" s="2189">
        <v>0.93</v>
      </c>
      <c r="AC4" s="2045" t="s">
        <v>2687</v>
      </c>
      <c r="AD4" s="2045" t="s">
        <v>2667</v>
      </c>
      <c r="AE4" s="2045" t="s">
        <v>2286</v>
      </c>
      <c r="AF4" s="2188">
        <v>1</v>
      </c>
      <c r="AG4" s="2189">
        <v>0.95</v>
      </c>
      <c r="AH4" s="2045" t="s">
        <v>2687</v>
      </c>
      <c r="AI4" s="2059" t="s">
        <v>2925</v>
      </c>
      <c r="AJ4" s="2045" t="s">
        <v>2286</v>
      </c>
    </row>
    <row r="5" spans="1:36" s="854" customFormat="1" ht="62.25" customHeight="1" x14ac:dyDescent="0.25">
      <c r="A5" s="2037"/>
      <c r="B5" s="2041"/>
      <c r="C5" s="2067"/>
      <c r="D5" s="2041"/>
      <c r="E5" s="2041"/>
      <c r="F5" s="2037"/>
      <c r="G5" s="2210"/>
      <c r="H5" s="2201"/>
      <c r="I5" s="2203"/>
      <c r="J5" s="2203"/>
      <c r="K5" s="2203"/>
      <c r="L5" s="2203"/>
      <c r="M5" s="2203"/>
      <c r="N5" s="2203"/>
      <c r="O5" s="2203"/>
      <c r="P5" s="2203"/>
      <c r="Q5" s="2203"/>
      <c r="R5" s="2203"/>
      <c r="S5" s="2193"/>
      <c r="T5" s="2198"/>
      <c r="U5" s="2189"/>
      <c r="V5" s="2189"/>
      <c r="W5" s="2189"/>
      <c r="X5" s="2190"/>
      <c r="Y5" s="2061"/>
      <c r="Z5" s="2046"/>
      <c r="AA5" s="2189"/>
      <c r="AB5" s="2190"/>
      <c r="AC5" s="2046"/>
      <c r="AD5" s="2046"/>
      <c r="AE5" s="2046"/>
      <c r="AF5" s="2189"/>
      <c r="AG5" s="2190"/>
      <c r="AH5" s="2046"/>
      <c r="AI5" s="2060"/>
      <c r="AJ5" s="2046"/>
    </row>
    <row r="6" spans="1:36" s="854" customFormat="1" x14ac:dyDescent="0.25">
      <c r="A6" s="2037"/>
      <c r="B6" s="2041"/>
      <c r="C6" s="2067"/>
      <c r="D6" s="2041"/>
      <c r="E6" s="2041"/>
      <c r="F6" s="2037"/>
      <c r="G6" s="2210" t="s">
        <v>2032</v>
      </c>
      <c r="H6" s="2211"/>
      <c r="I6" s="2206"/>
      <c r="J6" s="2206" t="s">
        <v>1397</v>
      </c>
      <c r="K6" s="2206"/>
      <c r="L6" s="2206"/>
      <c r="M6" s="2206" t="s">
        <v>1397</v>
      </c>
      <c r="N6" s="2206"/>
      <c r="O6" s="2206"/>
      <c r="P6" s="2206" t="s">
        <v>1397</v>
      </c>
      <c r="Q6" s="2206"/>
      <c r="R6" s="2206"/>
      <c r="S6" s="2207"/>
      <c r="T6" s="2204" t="s">
        <v>2135</v>
      </c>
      <c r="U6" s="2189">
        <v>0.8</v>
      </c>
      <c r="V6" s="2189"/>
      <c r="W6" s="2189">
        <v>0.8</v>
      </c>
      <c r="X6" s="2190"/>
      <c r="Y6" s="2204" t="s">
        <v>2340</v>
      </c>
      <c r="Z6" s="2046"/>
      <c r="AA6" s="2189">
        <v>0.8</v>
      </c>
      <c r="AB6" s="2190"/>
      <c r="AC6" s="2046"/>
      <c r="AD6" s="2046" t="s">
        <v>2664</v>
      </c>
      <c r="AE6" s="2046"/>
      <c r="AF6" s="2189">
        <v>0.8</v>
      </c>
      <c r="AG6" s="2190"/>
      <c r="AH6" s="2046"/>
      <c r="AI6" s="2060" t="s">
        <v>2926</v>
      </c>
      <c r="AJ6" s="2046"/>
    </row>
    <row r="7" spans="1:36" s="854" customFormat="1" x14ac:dyDescent="0.25">
      <c r="A7" s="2037"/>
      <c r="B7" s="2041"/>
      <c r="C7" s="2067"/>
      <c r="D7" s="2041"/>
      <c r="E7" s="2041"/>
      <c r="F7" s="2037"/>
      <c r="G7" s="2210"/>
      <c r="H7" s="2211"/>
      <c r="I7" s="2206"/>
      <c r="J7" s="2206"/>
      <c r="K7" s="2206"/>
      <c r="L7" s="2206"/>
      <c r="M7" s="2206"/>
      <c r="N7" s="2206"/>
      <c r="O7" s="2206"/>
      <c r="P7" s="2206"/>
      <c r="Q7" s="2206"/>
      <c r="R7" s="2206"/>
      <c r="S7" s="2207"/>
      <c r="T7" s="2205"/>
      <c r="U7" s="2190"/>
      <c r="V7" s="2189"/>
      <c r="W7" s="2190"/>
      <c r="X7" s="2190"/>
      <c r="Y7" s="2205"/>
      <c r="Z7" s="2046"/>
      <c r="AA7" s="2190"/>
      <c r="AB7" s="2190"/>
      <c r="AC7" s="2046"/>
      <c r="AD7" s="2046"/>
      <c r="AE7" s="2046"/>
      <c r="AF7" s="2190"/>
      <c r="AG7" s="2190"/>
      <c r="AH7" s="2046"/>
      <c r="AI7" s="2060"/>
      <c r="AJ7" s="2046"/>
    </row>
    <row r="8" spans="1:36" s="854" customFormat="1" x14ac:dyDescent="0.25">
      <c r="A8" s="2037"/>
      <c r="B8" s="2041"/>
      <c r="C8" s="2067"/>
      <c r="D8" s="2041"/>
      <c r="E8" s="2041"/>
      <c r="F8" s="2037"/>
      <c r="G8" s="2210" t="s">
        <v>1594</v>
      </c>
      <c r="H8" s="2211"/>
      <c r="I8" s="2206"/>
      <c r="J8" s="2206" t="s">
        <v>1397</v>
      </c>
      <c r="K8" s="2206"/>
      <c r="L8" s="2206"/>
      <c r="M8" s="2206" t="s">
        <v>1397</v>
      </c>
      <c r="N8" s="2206"/>
      <c r="O8" s="2206"/>
      <c r="P8" s="2206" t="s">
        <v>1397</v>
      </c>
      <c r="Q8" s="2206"/>
      <c r="R8" s="2206"/>
      <c r="S8" s="2207"/>
      <c r="T8" s="2204" t="s">
        <v>2341</v>
      </c>
      <c r="U8" s="2189">
        <v>1</v>
      </c>
      <c r="V8" s="2189"/>
      <c r="W8" s="2189">
        <v>1</v>
      </c>
      <c r="X8" s="2190"/>
      <c r="Y8" s="2204" t="s">
        <v>2165</v>
      </c>
      <c r="Z8" s="2046"/>
      <c r="AA8" s="2189">
        <v>1</v>
      </c>
      <c r="AB8" s="2190"/>
      <c r="AC8" s="2046"/>
      <c r="AD8" s="2046" t="s">
        <v>2665</v>
      </c>
      <c r="AE8" s="2046"/>
      <c r="AF8" s="2189">
        <v>1</v>
      </c>
      <c r="AG8" s="2190"/>
      <c r="AH8" s="2046"/>
      <c r="AI8" s="2060" t="s">
        <v>2927</v>
      </c>
      <c r="AJ8" s="2046"/>
    </row>
    <row r="9" spans="1:36" s="854" customFormat="1" ht="32.25" customHeight="1" x14ac:dyDescent="0.25">
      <c r="A9" s="2037"/>
      <c r="B9" s="2041"/>
      <c r="C9" s="2067"/>
      <c r="D9" s="2041"/>
      <c r="E9" s="2041"/>
      <c r="F9" s="2037"/>
      <c r="G9" s="2210"/>
      <c r="H9" s="2212"/>
      <c r="I9" s="2208"/>
      <c r="J9" s="2208"/>
      <c r="K9" s="2208"/>
      <c r="L9" s="2208"/>
      <c r="M9" s="2208"/>
      <c r="N9" s="2208"/>
      <c r="O9" s="2208"/>
      <c r="P9" s="2208"/>
      <c r="Q9" s="2208"/>
      <c r="R9" s="2208"/>
      <c r="S9" s="2217"/>
      <c r="T9" s="2205"/>
      <c r="U9" s="2191"/>
      <c r="V9" s="2199"/>
      <c r="W9" s="2191"/>
      <c r="X9" s="2191"/>
      <c r="Y9" s="2205"/>
      <c r="Z9" s="2047"/>
      <c r="AA9" s="2191"/>
      <c r="AB9" s="2191"/>
      <c r="AC9" s="2047"/>
      <c r="AD9" s="2047"/>
      <c r="AE9" s="2047"/>
      <c r="AF9" s="2191"/>
      <c r="AG9" s="2191"/>
      <c r="AH9" s="2047"/>
      <c r="AI9" s="2061"/>
      <c r="AJ9" s="2047"/>
    </row>
    <row r="10" spans="1:36" x14ac:dyDescent="0.25">
      <c r="W10" s="614"/>
      <c r="X10" s="614"/>
      <c r="Y10" s="614"/>
      <c r="Z10" s="614"/>
      <c r="AA10" s="614"/>
      <c r="AB10" s="614"/>
      <c r="AC10" s="614"/>
      <c r="AD10" s="614"/>
      <c r="AE10" s="614"/>
      <c r="AF10" s="614"/>
      <c r="AG10" s="614"/>
      <c r="AH10" s="614"/>
      <c r="AI10" s="614"/>
      <c r="AJ10" s="614"/>
    </row>
    <row r="11" spans="1:36" x14ac:dyDescent="0.25">
      <c r="A11" s="2213" t="s">
        <v>2033</v>
      </c>
      <c r="B11" s="2213"/>
      <c r="T11" s="734" t="s">
        <v>2034</v>
      </c>
      <c r="U11" s="807"/>
      <c r="V11" s="753"/>
      <c r="W11" s="1143" t="s">
        <v>2405</v>
      </c>
      <c r="X11" s="1144" t="s">
        <v>2403</v>
      </c>
      <c r="Y11" s="732"/>
      <c r="Z11" s="614"/>
      <c r="AA11" s="1143" t="s">
        <v>2405</v>
      </c>
      <c r="AB11" s="1144" t="s">
        <v>2403</v>
      </c>
      <c r="AE11" s="614"/>
      <c r="AF11" s="1143" t="s">
        <v>2405</v>
      </c>
      <c r="AG11" s="1144" t="s">
        <v>2409</v>
      </c>
      <c r="AH11" s="732"/>
      <c r="AI11" s="732"/>
      <c r="AJ11" s="614"/>
    </row>
    <row r="12" spans="1:36" ht="21.75" customHeight="1" x14ac:dyDescent="0.25">
      <c r="A12" s="2209" t="s">
        <v>2035</v>
      </c>
      <c r="B12" s="2209"/>
      <c r="T12" s="735" t="s">
        <v>2048</v>
      </c>
      <c r="U12" s="1142">
        <v>0.87</v>
      </c>
      <c r="V12" s="753"/>
      <c r="W12" s="1144" t="s">
        <v>2421</v>
      </c>
      <c r="X12" s="1144" t="s">
        <v>2376</v>
      </c>
      <c r="Y12" s="1513">
        <f>(93%*25%)</f>
        <v>0.23250000000000001</v>
      </c>
      <c r="Z12" s="614"/>
      <c r="AA12" s="1144" t="s">
        <v>2421</v>
      </c>
      <c r="AB12" s="1144" t="s">
        <v>2376</v>
      </c>
      <c r="AC12" s="1513">
        <f>(93%*25%)</f>
        <v>0.23250000000000001</v>
      </c>
      <c r="AD12" s="614"/>
      <c r="AE12" s="614"/>
      <c r="AF12" s="1144" t="s">
        <v>2928</v>
      </c>
      <c r="AG12" s="1144" t="s">
        <v>2376</v>
      </c>
      <c r="AH12" s="1513">
        <f>(95%*25%)</f>
        <v>0.23749999999999999</v>
      </c>
      <c r="AI12" s="614"/>
      <c r="AJ12" s="614"/>
    </row>
    <row r="13" spans="1:36" ht="32.25" customHeight="1" x14ac:dyDescent="0.25">
      <c r="A13" s="2209" t="s">
        <v>2342</v>
      </c>
      <c r="B13" s="2209"/>
      <c r="T13" s="735" t="s">
        <v>2047</v>
      </c>
      <c r="U13" s="736">
        <v>0.218</v>
      </c>
      <c r="V13" s="753"/>
      <c r="W13" s="732"/>
      <c r="X13" s="732"/>
      <c r="Y13" s="732"/>
      <c r="Z13" s="614"/>
      <c r="AE13" s="614"/>
    </row>
    <row r="14" spans="1:36" ht="36.75" customHeight="1" x14ac:dyDescent="0.25">
      <c r="A14" s="2209" t="s">
        <v>2036</v>
      </c>
      <c r="B14" s="2209"/>
      <c r="T14" s="70"/>
    </row>
    <row r="15" spans="1:36" ht="32.25" customHeight="1" x14ac:dyDescent="0.25">
      <c r="A15" s="2209" t="s">
        <v>2037</v>
      </c>
      <c r="B15" s="2209"/>
    </row>
    <row r="16" spans="1:36" ht="69" customHeight="1" x14ac:dyDescent="0.25">
      <c r="A16" s="2209" t="s">
        <v>2038</v>
      </c>
      <c r="B16" s="2209"/>
    </row>
    <row r="17" spans="1:2" ht="63.75" customHeight="1" x14ac:dyDescent="0.25">
      <c r="A17" s="2209" t="s">
        <v>2039</v>
      </c>
      <c r="B17" s="2209"/>
    </row>
    <row r="18" spans="1:2" ht="30" customHeight="1" x14ac:dyDescent="0.25">
      <c r="A18" s="2209" t="s">
        <v>2343</v>
      </c>
      <c r="B18" s="2209"/>
    </row>
    <row r="19" spans="1:2" ht="30" customHeight="1" x14ac:dyDescent="0.25">
      <c r="A19" s="2209" t="s">
        <v>2040</v>
      </c>
      <c r="B19" s="2209"/>
    </row>
    <row r="20" spans="1:2" ht="30" customHeight="1" x14ac:dyDescent="0.25">
      <c r="A20" s="2209" t="s">
        <v>2344</v>
      </c>
      <c r="B20" s="2209"/>
    </row>
    <row r="21" spans="1:2" ht="30" customHeight="1" x14ac:dyDescent="0.25">
      <c r="A21" s="2209" t="s">
        <v>2041</v>
      </c>
      <c r="B21" s="2209"/>
    </row>
    <row r="22" spans="1:2" ht="30" customHeight="1" x14ac:dyDescent="0.25">
      <c r="A22" s="2209" t="s">
        <v>2042</v>
      </c>
      <c r="B22" s="2209"/>
    </row>
    <row r="23" spans="1:2" ht="30" customHeight="1" x14ac:dyDescent="0.25">
      <c r="A23" s="2209" t="s">
        <v>2043</v>
      </c>
      <c r="B23" s="2209"/>
    </row>
    <row r="24" spans="1:2" ht="30" customHeight="1" x14ac:dyDescent="0.25">
      <c r="A24" s="2209" t="s">
        <v>2044</v>
      </c>
      <c r="B24" s="2209"/>
    </row>
    <row r="25" spans="1:2" ht="30" customHeight="1" x14ac:dyDescent="0.25">
      <c r="A25" s="2209" t="s">
        <v>2045</v>
      </c>
      <c r="B25" s="2209"/>
    </row>
    <row r="26" spans="1:2" ht="30" customHeight="1" x14ac:dyDescent="0.25">
      <c r="A26" s="2209" t="s">
        <v>2046</v>
      </c>
      <c r="B26" s="2209"/>
    </row>
  </sheetData>
  <mergeCells count="101">
    <mergeCell ref="A1:G1"/>
    <mergeCell ref="A2:G2"/>
    <mergeCell ref="W1:Z1"/>
    <mergeCell ref="W6:W7"/>
    <mergeCell ref="W8:W9"/>
    <mergeCell ref="Y6:Y7"/>
    <mergeCell ref="Y8:Y9"/>
    <mergeCell ref="W4:W5"/>
    <mergeCell ref="X4:X9"/>
    <mergeCell ref="Y4:Y5"/>
    <mergeCell ref="Z4:Z9"/>
    <mergeCell ref="U6:U7"/>
    <mergeCell ref="M8:M9"/>
    <mergeCell ref="M6:M7"/>
    <mergeCell ref="N6:N7"/>
    <mergeCell ref="M4:M5"/>
    <mergeCell ref="R8:R9"/>
    <mergeCell ref="S8:S9"/>
    <mergeCell ref="A4:A9"/>
    <mergeCell ref="B4:B9"/>
    <mergeCell ref="C4:C9"/>
    <mergeCell ref="D4:D9"/>
    <mergeCell ref="E4:E9"/>
    <mergeCell ref="O6:O7"/>
    <mergeCell ref="A14:B14"/>
    <mergeCell ref="N8:N9"/>
    <mergeCell ref="O8:O9"/>
    <mergeCell ref="P8:P9"/>
    <mergeCell ref="Q8:Q9"/>
    <mergeCell ref="F4:F9"/>
    <mergeCell ref="G4:G5"/>
    <mergeCell ref="G6:G7"/>
    <mergeCell ref="H6:H7"/>
    <mergeCell ref="I6:I7"/>
    <mergeCell ref="J6:J7"/>
    <mergeCell ref="K6:K7"/>
    <mergeCell ref="G8:G9"/>
    <mergeCell ref="H8:H9"/>
    <mergeCell ref="I8:I9"/>
    <mergeCell ref="J8:J9"/>
    <mergeCell ref="N4:N5"/>
    <mergeCell ref="O4:O5"/>
    <mergeCell ref="P4:P5"/>
    <mergeCell ref="Q4:Q5"/>
    <mergeCell ref="A11:B11"/>
    <mergeCell ref="A12:B12"/>
    <mergeCell ref="A13:B13"/>
    <mergeCell ref="L8:L9"/>
    <mergeCell ref="A26:B26"/>
    <mergeCell ref="A15:B15"/>
    <mergeCell ref="A16:B16"/>
    <mergeCell ref="A17:B17"/>
    <mergeCell ref="A18:B18"/>
    <mergeCell ref="A19:B19"/>
    <mergeCell ref="A20:B20"/>
    <mergeCell ref="A21:B21"/>
    <mergeCell ref="A22:B22"/>
    <mergeCell ref="A23:B23"/>
    <mergeCell ref="A24:B24"/>
    <mergeCell ref="A25:B25"/>
    <mergeCell ref="S4:S5"/>
    <mergeCell ref="H1:S1"/>
    <mergeCell ref="T1:V1"/>
    <mergeCell ref="T4:T5"/>
    <mergeCell ref="U4:U5"/>
    <mergeCell ref="V4:V9"/>
    <mergeCell ref="H4:H5"/>
    <mergeCell ref="I4:I5"/>
    <mergeCell ref="J4:J5"/>
    <mergeCell ref="K4:K5"/>
    <mergeCell ref="L4:L5"/>
    <mergeCell ref="T8:T9"/>
    <mergeCell ref="U8:U9"/>
    <mergeCell ref="L6:L7"/>
    <mergeCell ref="S6:S7"/>
    <mergeCell ref="T6:T7"/>
    <mergeCell ref="P6:P7"/>
    <mergeCell ref="Q6:Q7"/>
    <mergeCell ref="R6:R7"/>
    <mergeCell ref="K8:K9"/>
    <mergeCell ref="R4:R5"/>
    <mergeCell ref="AA1:AE1"/>
    <mergeCell ref="AA4:AA5"/>
    <mergeCell ref="AB4:AB9"/>
    <mergeCell ref="AE4:AE9"/>
    <mergeCell ref="AA6:AA7"/>
    <mergeCell ref="AA8:AA9"/>
    <mergeCell ref="AD4:AD5"/>
    <mergeCell ref="AD6:AD7"/>
    <mergeCell ref="AD8:AD9"/>
    <mergeCell ref="AC4:AC9"/>
    <mergeCell ref="AF1:AJ1"/>
    <mergeCell ref="AF4:AF5"/>
    <mergeCell ref="AG4:AG9"/>
    <mergeCell ref="AH4:AH9"/>
    <mergeCell ref="AI4:AI5"/>
    <mergeCell ref="AJ4:AJ9"/>
    <mergeCell ref="AF6:AF7"/>
    <mergeCell ref="AI6:AI7"/>
    <mergeCell ref="AF8:AF9"/>
    <mergeCell ref="AI8:AI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AL19"/>
  <sheetViews>
    <sheetView topLeftCell="C1" zoomScaleNormal="100" zoomScaleSheetLayoutView="85" workbookViewId="0">
      <pane xSplit="6" ySplit="3" topLeftCell="AK8" activePane="bottomRight" state="frozen"/>
      <selection activeCell="AI4" sqref="AI4:AI5"/>
      <selection pane="topRight" activeCell="AI4" sqref="AI4:AI5"/>
      <selection pane="bottomLeft" activeCell="AI4" sqref="AI4:AI5"/>
      <selection pane="bottomRight" activeCell="AI4" sqref="AI4:AI8"/>
    </sheetView>
  </sheetViews>
  <sheetFormatPr baseColWidth="10" defaultColWidth="11.5703125" defaultRowHeight="15" x14ac:dyDescent="0.25"/>
  <cols>
    <col min="1" max="1" width="18.5703125" style="907" customWidth="1"/>
    <col min="2" max="2" width="16.5703125" style="908" customWidth="1"/>
    <col min="3" max="3" width="24.42578125" style="897" customWidth="1"/>
    <col min="4" max="4" width="6.85546875" style="889" customWidth="1"/>
    <col min="5" max="5" width="18.85546875" style="897" customWidth="1"/>
    <col min="6" max="6" width="25.5703125" style="897" customWidth="1"/>
    <col min="7" max="7" width="21.140625" style="897" customWidth="1"/>
    <col min="8" max="8" width="41.42578125" style="898" customWidth="1"/>
    <col min="9" max="9" width="7" style="889" bestFit="1" customWidth="1"/>
    <col min="10" max="10" width="9" style="889" bestFit="1" customWidth="1"/>
    <col min="11" max="11" width="7.7109375" style="889" bestFit="1" customWidth="1"/>
    <col min="12" max="12" width="6" style="889" bestFit="1" customWidth="1"/>
    <col min="13" max="13" width="6.7109375" style="889" bestFit="1" customWidth="1"/>
    <col min="14" max="14" width="6.5703125" style="889" bestFit="1" customWidth="1"/>
    <col min="15" max="15" width="6" style="889" bestFit="1" customWidth="1"/>
    <col min="16" max="16" width="8.5703125" style="889" bestFit="1" customWidth="1"/>
    <col min="17" max="17" width="11.85546875" style="889" bestFit="1" customWidth="1"/>
    <col min="18" max="18" width="9.28515625" style="889" bestFit="1" customWidth="1"/>
    <col min="19" max="19" width="11.85546875" style="889" customWidth="1"/>
    <col min="20" max="20" width="10.7109375" style="889" bestFit="1" customWidth="1"/>
    <col min="21" max="21" width="11.5703125" style="889" hidden="1" customWidth="1"/>
    <col min="22" max="22" width="14.85546875" style="889" hidden="1" customWidth="1"/>
    <col min="23" max="23" width="72.140625" style="889" hidden="1" customWidth="1"/>
    <col min="24" max="24" width="21.140625" style="889" hidden="1" customWidth="1"/>
    <col min="25" max="25" width="11.42578125" style="908" hidden="1" customWidth="1"/>
    <col min="26" max="26" width="17.28515625" style="889" hidden="1" customWidth="1"/>
    <col min="27" max="27" width="89.5703125" style="889" hidden="1" customWidth="1"/>
    <col min="28" max="28" width="33.42578125" style="889" hidden="1" customWidth="1"/>
    <col min="29" max="29" width="11.42578125" style="908" customWidth="1"/>
    <col min="30" max="30" width="17.28515625" style="889" customWidth="1"/>
    <col min="31" max="31" width="44.140625" style="889" bestFit="1" customWidth="1"/>
    <col min="32" max="32" width="83.140625" style="889" customWidth="1"/>
    <col min="33" max="33" width="33.42578125" style="889" customWidth="1"/>
    <col min="34" max="36" width="11.5703125" style="889"/>
    <col min="37" max="37" width="95.28515625" style="889" customWidth="1"/>
    <col min="38" max="16384" width="11.5703125" style="889"/>
  </cols>
  <sheetData>
    <row r="1" spans="1:38" ht="58.5" customHeight="1" x14ac:dyDescent="0.25">
      <c r="A1" s="2099" t="s">
        <v>2557</v>
      </c>
      <c r="B1" s="2099"/>
      <c r="C1" s="2099"/>
      <c r="D1" s="2099"/>
      <c r="E1" s="2099"/>
      <c r="F1" s="2099"/>
      <c r="G1" s="2099"/>
      <c r="H1" s="2099"/>
      <c r="I1" s="2022" t="s">
        <v>1351</v>
      </c>
      <c r="J1" s="2023"/>
      <c r="K1" s="2023"/>
      <c r="L1" s="2023"/>
      <c r="M1" s="2023"/>
      <c r="N1" s="2023"/>
      <c r="O1" s="2023"/>
      <c r="P1" s="2023"/>
      <c r="Q1" s="2023"/>
      <c r="R1" s="2023"/>
      <c r="S1" s="2023"/>
      <c r="T1" s="2024"/>
      <c r="U1" s="2177"/>
      <c r="V1" s="2178"/>
      <c r="W1" s="2178"/>
      <c r="X1" s="2178"/>
      <c r="Y1" s="2218" t="s">
        <v>2138</v>
      </c>
      <c r="Z1" s="2219"/>
      <c r="AA1" s="2219"/>
      <c r="AB1" s="2219"/>
      <c r="AC1" s="2218" t="s">
        <v>2631</v>
      </c>
      <c r="AD1" s="2219"/>
      <c r="AE1" s="2219"/>
      <c r="AF1" s="2219"/>
      <c r="AG1" s="2219"/>
      <c r="AH1" s="2218" t="s">
        <v>2872</v>
      </c>
      <c r="AI1" s="2219"/>
      <c r="AJ1" s="2219"/>
      <c r="AK1" s="2219"/>
      <c r="AL1" s="2219"/>
    </row>
    <row r="2" spans="1:38" ht="7.5" customHeight="1" x14ac:dyDescent="0.25">
      <c r="A2" s="903"/>
      <c r="B2" s="897"/>
      <c r="C2" s="810"/>
      <c r="D2" s="810"/>
      <c r="E2" s="810"/>
      <c r="F2" s="810"/>
      <c r="G2" s="811"/>
      <c r="H2" s="796"/>
      <c r="Y2" s="1584"/>
      <c r="Z2" s="614"/>
      <c r="AA2" s="614"/>
      <c r="AB2" s="614"/>
      <c r="AC2" s="1584"/>
      <c r="AD2" s="614"/>
      <c r="AE2" s="614"/>
      <c r="AF2" s="614"/>
      <c r="AG2" s="614"/>
      <c r="AH2" s="1584"/>
      <c r="AI2" s="614"/>
      <c r="AJ2" s="614"/>
      <c r="AK2" s="614"/>
      <c r="AL2" s="614"/>
    </row>
    <row r="3" spans="1:38" s="909" customFormat="1" ht="51.75" customHeight="1" x14ac:dyDescent="0.25">
      <c r="A3" s="780" t="s">
        <v>1221</v>
      </c>
      <c r="B3" s="780" t="s">
        <v>47</v>
      </c>
      <c r="C3" s="780" t="s">
        <v>1461</v>
      </c>
      <c r="D3" s="780" t="s">
        <v>1</v>
      </c>
      <c r="E3" s="780" t="s">
        <v>51</v>
      </c>
      <c r="F3" s="780" t="s">
        <v>2216</v>
      </c>
      <c r="G3" s="780" t="s">
        <v>3</v>
      </c>
      <c r="H3" s="780" t="s">
        <v>1291</v>
      </c>
      <c r="I3" s="782" t="s">
        <v>1352</v>
      </c>
      <c r="J3" s="782" t="s">
        <v>1353</v>
      </c>
      <c r="K3" s="782" t="s">
        <v>1354</v>
      </c>
      <c r="L3" s="782" t="s">
        <v>1355</v>
      </c>
      <c r="M3" s="782" t="s">
        <v>1356</v>
      </c>
      <c r="N3" s="782" t="s">
        <v>1357</v>
      </c>
      <c r="O3" s="782" t="s">
        <v>1358</v>
      </c>
      <c r="P3" s="782" t="s">
        <v>1359</v>
      </c>
      <c r="Q3" s="782" t="s">
        <v>1360</v>
      </c>
      <c r="R3" s="782" t="s">
        <v>1361</v>
      </c>
      <c r="S3" s="782" t="s">
        <v>1362</v>
      </c>
      <c r="T3" s="782" t="s">
        <v>1363</v>
      </c>
      <c r="U3" s="782" t="s">
        <v>1926</v>
      </c>
      <c r="V3" s="782" t="s">
        <v>1927</v>
      </c>
      <c r="W3" s="782" t="s">
        <v>1925</v>
      </c>
      <c r="X3" s="782" t="s">
        <v>2063</v>
      </c>
      <c r="Y3" s="1585" t="s">
        <v>1926</v>
      </c>
      <c r="Z3" s="1585" t="s">
        <v>1927</v>
      </c>
      <c r="AA3" s="1585" t="s">
        <v>2126</v>
      </c>
      <c r="AB3" s="1585" t="s">
        <v>1928</v>
      </c>
      <c r="AC3" s="1638" t="s">
        <v>1926</v>
      </c>
      <c r="AD3" s="1638" t="s">
        <v>1927</v>
      </c>
      <c r="AE3" s="1638" t="s">
        <v>2126</v>
      </c>
      <c r="AF3" s="1638" t="s">
        <v>1925</v>
      </c>
      <c r="AG3" s="1638" t="s">
        <v>1928</v>
      </c>
      <c r="AH3" s="1638" t="s">
        <v>1926</v>
      </c>
      <c r="AI3" s="1638" t="s">
        <v>1927</v>
      </c>
      <c r="AJ3" s="1638" t="s">
        <v>2126</v>
      </c>
      <c r="AK3" s="1638" t="s">
        <v>1925</v>
      </c>
      <c r="AL3" s="1638" t="s">
        <v>1928</v>
      </c>
    </row>
    <row r="4" spans="1:38" ht="194.25" customHeight="1" x14ac:dyDescent="0.25">
      <c r="A4" s="1950" t="s">
        <v>1482</v>
      </c>
      <c r="B4" s="1951" t="s">
        <v>1583</v>
      </c>
      <c r="C4" s="2026" t="s">
        <v>1751</v>
      </c>
      <c r="D4" s="1956">
        <v>0.85</v>
      </c>
      <c r="E4" s="2026" t="s">
        <v>1649</v>
      </c>
      <c r="F4" s="2026" t="s">
        <v>1626</v>
      </c>
      <c r="G4" s="1951" t="s">
        <v>1595</v>
      </c>
      <c r="H4" s="960" t="s">
        <v>1650</v>
      </c>
      <c r="I4" s="1157"/>
      <c r="J4" s="1158"/>
      <c r="K4" s="1159">
        <v>0.1</v>
      </c>
      <c r="L4" s="1158"/>
      <c r="M4" s="1158"/>
      <c r="N4" s="1158"/>
      <c r="O4" s="1158"/>
      <c r="P4" s="1158"/>
      <c r="Q4" s="1158"/>
      <c r="R4" s="1158"/>
      <c r="S4" s="1158"/>
      <c r="T4" s="1160"/>
      <c r="U4" s="1224">
        <v>0.1</v>
      </c>
      <c r="V4" s="2240">
        <f>27/50</f>
        <v>0.54</v>
      </c>
      <c r="W4" s="2246" t="s">
        <v>2062</v>
      </c>
      <c r="X4" s="2249" t="s">
        <v>2348</v>
      </c>
      <c r="Y4" s="1586">
        <v>0.5</v>
      </c>
      <c r="Z4" s="2243">
        <v>0.75</v>
      </c>
      <c r="AA4" s="2228" t="s">
        <v>2587</v>
      </c>
      <c r="AB4" s="2228"/>
      <c r="AC4" s="1652">
        <v>0.5</v>
      </c>
      <c r="AD4" s="2234">
        <v>0.75</v>
      </c>
      <c r="AE4" s="2223" t="s">
        <v>2681</v>
      </c>
      <c r="AF4" s="2226" t="s">
        <v>2867</v>
      </c>
      <c r="AG4" s="2237"/>
      <c r="AH4" s="1652">
        <v>0.6</v>
      </c>
      <c r="AI4" s="2220">
        <v>0.86</v>
      </c>
      <c r="AJ4" s="2223" t="s">
        <v>2681</v>
      </c>
      <c r="AK4" s="2226" t="s">
        <v>2929</v>
      </c>
      <c r="AL4" s="2228" t="s">
        <v>2931</v>
      </c>
    </row>
    <row r="5" spans="1:38" ht="198.75" customHeight="1" x14ac:dyDescent="0.25">
      <c r="A5" s="1950"/>
      <c r="B5" s="1951"/>
      <c r="C5" s="2026"/>
      <c r="D5" s="2026"/>
      <c r="E5" s="2026"/>
      <c r="F5" s="2026"/>
      <c r="G5" s="1951"/>
      <c r="H5" s="960" t="s">
        <v>1627</v>
      </c>
      <c r="I5" s="1161"/>
      <c r="J5" s="1162"/>
      <c r="K5" s="1163">
        <v>0.1</v>
      </c>
      <c r="L5" s="1162"/>
      <c r="M5" s="1162"/>
      <c r="N5" s="1162"/>
      <c r="O5" s="1162"/>
      <c r="P5" s="1162"/>
      <c r="Q5" s="1162"/>
      <c r="R5" s="1162"/>
      <c r="S5" s="1162"/>
      <c r="T5" s="1164"/>
      <c r="U5" s="1225">
        <v>0.1</v>
      </c>
      <c r="V5" s="2241"/>
      <c r="W5" s="2247"/>
      <c r="X5" s="2247"/>
      <c r="Y5" s="1587">
        <v>1</v>
      </c>
      <c r="Z5" s="2244"/>
      <c r="AA5" s="2250"/>
      <c r="AB5" s="2229"/>
      <c r="AC5" s="1653">
        <v>1</v>
      </c>
      <c r="AD5" s="2235"/>
      <c r="AE5" s="2224"/>
      <c r="AF5" s="2252"/>
      <c r="AG5" s="2238"/>
      <c r="AH5" s="1653">
        <v>1</v>
      </c>
      <c r="AI5" s="2221"/>
      <c r="AJ5" s="2224"/>
      <c r="AK5" s="2227"/>
      <c r="AL5" s="2229"/>
    </row>
    <row r="6" spans="1:38" ht="150" customHeight="1" x14ac:dyDescent="0.25">
      <c r="A6" s="1950"/>
      <c r="B6" s="1951"/>
      <c r="C6" s="2026"/>
      <c r="D6" s="2026"/>
      <c r="E6" s="2026"/>
      <c r="F6" s="2026"/>
      <c r="G6" s="1951"/>
      <c r="H6" s="960" t="s">
        <v>1651</v>
      </c>
      <c r="I6" s="1161"/>
      <c r="J6" s="1162"/>
      <c r="K6" s="1163">
        <v>0</v>
      </c>
      <c r="L6" s="1162"/>
      <c r="M6" s="1162"/>
      <c r="N6" s="1162"/>
      <c r="O6" s="1162"/>
      <c r="P6" s="1162"/>
      <c r="Q6" s="1162"/>
      <c r="R6" s="1162"/>
      <c r="S6" s="1162"/>
      <c r="T6" s="1164"/>
      <c r="U6" s="1225">
        <v>0</v>
      </c>
      <c r="V6" s="2241"/>
      <c r="W6" s="2247"/>
      <c r="X6" s="2247"/>
      <c r="Y6" s="1587" t="s">
        <v>353</v>
      </c>
      <c r="Z6" s="2244"/>
      <c r="AA6" s="2250"/>
      <c r="AB6" s="2229"/>
      <c r="AC6" s="1653" t="s">
        <v>353</v>
      </c>
      <c r="AD6" s="2235"/>
      <c r="AE6" s="2224"/>
      <c r="AF6" s="2231" t="s">
        <v>2868</v>
      </c>
      <c r="AG6" s="2238"/>
      <c r="AH6" s="1653">
        <v>1</v>
      </c>
      <c r="AI6" s="2221"/>
      <c r="AJ6" s="2224"/>
      <c r="AK6" s="2231" t="s">
        <v>2930</v>
      </c>
      <c r="AL6" s="2229"/>
    </row>
    <row r="7" spans="1:38" ht="150" customHeight="1" x14ac:dyDescent="0.25">
      <c r="A7" s="1950"/>
      <c r="B7" s="1951"/>
      <c r="C7" s="2026"/>
      <c r="D7" s="2026"/>
      <c r="E7" s="2026"/>
      <c r="F7" s="2026"/>
      <c r="G7" s="1951"/>
      <c r="H7" s="960" t="s">
        <v>1652</v>
      </c>
      <c r="I7" s="1161"/>
      <c r="J7" s="1162"/>
      <c r="K7" s="1163">
        <v>3.3300000000000003E-2</v>
      </c>
      <c r="L7" s="1162"/>
      <c r="M7" s="1162"/>
      <c r="N7" s="1162"/>
      <c r="O7" s="1162"/>
      <c r="P7" s="1162"/>
      <c r="Q7" s="1162"/>
      <c r="R7" s="1162"/>
      <c r="S7" s="1162"/>
      <c r="T7" s="1164"/>
      <c r="U7" s="1225">
        <v>3.3300000000000003E-2</v>
      </c>
      <c r="V7" s="2241"/>
      <c r="W7" s="2247"/>
      <c r="X7" s="2247"/>
      <c r="Y7" s="1587">
        <v>1</v>
      </c>
      <c r="Z7" s="2244"/>
      <c r="AA7" s="2250"/>
      <c r="AB7" s="2229"/>
      <c r="AC7" s="1653">
        <v>1</v>
      </c>
      <c r="AD7" s="2235"/>
      <c r="AE7" s="2224"/>
      <c r="AF7" s="2232"/>
      <c r="AG7" s="2238"/>
      <c r="AH7" s="1653">
        <v>0.7</v>
      </c>
      <c r="AI7" s="2221"/>
      <c r="AJ7" s="2224"/>
      <c r="AK7" s="2232"/>
      <c r="AL7" s="2229"/>
    </row>
    <row r="8" spans="1:38" ht="159.75" customHeight="1" x14ac:dyDescent="0.25">
      <c r="A8" s="1950"/>
      <c r="B8" s="1951"/>
      <c r="C8" s="2026"/>
      <c r="D8" s="2026"/>
      <c r="E8" s="2026"/>
      <c r="F8" s="2026"/>
      <c r="G8" s="1951"/>
      <c r="H8" s="750" t="s">
        <v>2287</v>
      </c>
      <c r="I8" s="1165"/>
      <c r="J8" s="1166"/>
      <c r="K8" s="1167">
        <v>3.3300000000000003E-2</v>
      </c>
      <c r="L8" s="1166"/>
      <c r="M8" s="1166"/>
      <c r="N8" s="1166"/>
      <c r="O8" s="1166"/>
      <c r="P8" s="1166"/>
      <c r="Q8" s="1166"/>
      <c r="R8" s="1166"/>
      <c r="S8" s="1166"/>
      <c r="T8" s="1168"/>
      <c r="U8" s="1226">
        <v>3.3300000000000003E-2</v>
      </c>
      <c r="V8" s="2242"/>
      <c r="W8" s="2248"/>
      <c r="X8" s="2248"/>
      <c r="Y8" s="1588">
        <v>0.5</v>
      </c>
      <c r="Z8" s="2245"/>
      <c r="AA8" s="2251"/>
      <c r="AB8" s="2230"/>
      <c r="AC8" s="1654">
        <v>0.5</v>
      </c>
      <c r="AD8" s="2236"/>
      <c r="AE8" s="2225"/>
      <c r="AF8" s="2233"/>
      <c r="AG8" s="2239"/>
      <c r="AH8" s="1654">
        <v>1</v>
      </c>
      <c r="AI8" s="2222"/>
      <c r="AJ8" s="2225"/>
      <c r="AK8" s="2233"/>
      <c r="AL8" s="2230"/>
    </row>
    <row r="9" spans="1:38" ht="63.75" customHeight="1" x14ac:dyDescent="0.25">
      <c r="A9" s="905" t="s">
        <v>2280</v>
      </c>
      <c r="B9" s="906"/>
      <c r="C9" s="894"/>
      <c r="D9" s="895"/>
      <c r="E9" s="894"/>
      <c r="F9" s="894"/>
      <c r="G9" s="894"/>
      <c r="H9" s="1148"/>
      <c r="I9" s="1154"/>
      <c r="J9" s="1146"/>
      <c r="K9" s="1155"/>
      <c r="L9" s="1146"/>
      <c r="M9" s="1146"/>
      <c r="N9" s="1146"/>
      <c r="O9" s="1146"/>
      <c r="P9" s="1146"/>
      <c r="Q9" s="1146"/>
      <c r="R9" s="1146"/>
      <c r="S9" s="1146"/>
      <c r="T9" s="1146"/>
      <c r="U9" s="1146"/>
      <c r="V9" s="1146"/>
      <c r="W9" s="1147"/>
      <c r="Y9" s="1589"/>
      <c r="Z9" s="1590"/>
      <c r="AA9" s="614"/>
      <c r="AB9" s="614"/>
      <c r="AC9" s="1589"/>
      <c r="AD9" s="1590"/>
      <c r="AE9" s="1655"/>
      <c r="AF9" s="614"/>
      <c r="AG9" s="614"/>
      <c r="AH9" s="1589"/>
      <c r="AI9" s="1590"/>
      <c r="AJ9" s="1655"/>
      <c r="AK9" s="614"/>
      <c r="AL9" s="614"/>
    </row>
    <row r="10" spans="1:38" x14ac:dyDescent="0.25">
      <c r="A10" s="905"/>
      <c r="B10" s="906"/>
      <c r="C10" s="894"/>
      <c r="D10" s="895"/>
      <c r="E10" s="894"/>
      <c r="F10" s="894"/>
      <c r="G10" s="894"/>
      <c r="H10" s="1148"/>
      <c r="I10" s="1154"/>
      <c r="J10" s="1146"/>
      <c r="K10" s="1146"/>
      <c r="L10" s="1146"/>
      <c r="M10" s="1146"/>
      <c r="N10" s="1146"/>
      <c r="O10" s="1146"/>
      <c r="P10" s="1146"/>
      <c r="Q10" s="1146"/>
      <c r="R10" s="1146"/>
      <c r="S10" s="1146"/>
      <c r="T10" s="1146"/>
      <c r="U10" s="1146"/>
      <c r="V10" s="1149" t="s">
        <v>2018</v>
      </c>
      <c r="W10" s="1149" t="s">
        <v>1970</v>
      </c>
      <c r="X10" s="1147"/>
      <c r="Y10" s="1589"/>
      <c r="Z10" s="1591" t="s">
        <v>2018</v>
      </c>
      <c r="AA10" s="1591" t="s">
        <v>2588</v>
      </c>
      <c r="AB10" s="614"/>
      <c r="AC10" s="1589"/>
      <c r="AD10" s="1591" t="s">
        <v>2018</v>
      </c>
      <c r="AE10" s="1591"/>
      <c r="AF10" s="614"/>
      <c r="AH10" s="1589"/>
      <c r="AI10" s="1591" t="s">
        <v>2018</v>
      </c>
      <c r="AJ10" s="1591" t="s">
        <v>2932</v>
      </c>
      <c r="AK10" s="614"/>
    </row>
    <row r="11" spans="1:38" x14ac:dyDescent="0.25">
      <c r="V11" s="1149" t="s">
        <v>2136</v>
      </c>
      <c r="W11" s="1151" t="s">
        <v>2016</v>
      </c>
      <c r="X11" s="1152">
        <f>(90%*25%)</f>
        <v>0.22500000000000001</v>
      </c>
      <c r="Y11" s="1584"/>
      <c r="Z11" s="1591" t="s">
        <v>2589</v>
      </c>
      <c r="AA11" s="1592" t="s">
        <v>2590</v>
      </c>
      <c r="AB11" s="1596">
        <f>(75%*25%)</f>
        <v>0.1875</v>
      </c>
      <c r="AC11" s="1584"/>
      <c r="AD11" s="1591" t="s">
        <v>2589</v>
      </c>
      <c r="AE11" s="1650"/>
      <c r="AF11" s="1656">
        <f>(75%*25%)</f>
        <v>0.1875</v>
      </c>
      <c r="AH11" s="1584"/>
      <c r="AI11" s="1591" t="s">
        <v>2933</v>
      </c>
      <c r="AJ11" s="1650"/>
      <c r="AK11" s="1656">
        <f>(86%*25%)</f>
        <v>0.215</v>
      </c>
    </row>
    <row r="12" spans="1:38" x14ac:dyDescent="0.25">
      <c r="X12" s="912"/>
      <c r="AE12" s="889" t="s">
        <v>2672</v>
      </c>
      <c r="AH12" s="908"/>
      <c r="AJ12" s="889" t="s">
        <v>2672</v>
      </c>
    </row>
    <row r="13" spans="1:38" x14ac:dyDescent="0.25">
      <c r="V13" s="912"/>
      <c r="AE13" s="889" t="s">
        <v>2673</v>
      </c>
      <c r="AH13" s="908"/>
      <c r="AJ13" s="889" t="s">
        <v>2673</v>
      </c>
    </row>
    <row r="14" spans="1:38" x14ac:dyDescent="0.25">
      <c r="V14" s="912"/>
    </row>
    <row r="15" spans="1:38" ht="45" x14ac:dyDescent="0.25">
      <c r="H15" s="1156" t="s">
        <v>1650</v>
      </c>
    </row>
    <row r="16" spans="1:38" ht="45" x14ac:dyDescent="0.25">
      <c r="H16" s="1156" t="s">
        <v>1627</v>
      </c>
    </row>
    <row r="17" spans="8:8" ht="45" x14ac:dyDescent="0.25">
      <c r="H17" s="960" t="s">
        <v>1651</v>
      </c>
    </row>
    <row r="18" spans="8:8" ht="60" x14ac:dyDescent="0.25">
      <c r="H18" s="960" t="s">
        <v>1652</v>
      </c>
    </row>
    <row r="19" spans="8:8" ht="60" x14ac:dyDescent="0.25">
      <c r="H19" s="1156" t="s">
        <v>1653</v>
      </c>
    </row>
  </sheetData>
  <mergeCells count="29">
    <mergeCell ref="A1:H1"/>
    <mergeCell ref="A4:A8"/>
    <mergeCell ref="B4:B8"/>
    <mergeCell ref="C4:C8"/>
    <mergeCell ref="D4:D8"/>
    <mergeCell ref="E4:E8"/>
    <mergeCell ref="F4:F8"/>
    <mergeCell ref="G4:G8"/>
    <mergeCell ref="AC1:AG1"/>
    <mergeCell ref="AD4:AD8"/>
    <mergeCell ref="AE4:AE8"/>
    <mergeCell ref="AG4:AG8"/>
    <mergeCell ref="I1:T1"/>
    <mergeCell ref="U1:X1"/>
    <mergeCell ref="V4:V8"/>
    <mergeCell ref="Y1:AB1"/>
    <mergeCell ref="Z4:Z8"/>
    <mergeCell ref="AB4:AB8"/>
    <mergeCell ref="W4:W8"/>
    <mergeCell ref="X4:X8"/>
    <mergeCell ref="AA4:AA8"/>
    <mergeCell ref="AF4:AF5"/>
    <mergeCell ref="AF6:AF8"/>
    <mergeCell ref="AH1:AL1"/>
    <mergeCell ref="AI4:AI8"/>
    <mergeCell ref="AJ4:AJ8"/>
    <mergeCell ref="AK4:AK5"/>
    <mergeCell ref="AL4:AL8"/>
    <mergeCell ref="AK6:AK8"/>
  </mergeCells>
  <pageMargins left="0.70866141732283472" right="0.70866141732283472" top="0.74803149606299213" bottom="0.74803149606299213" header="0.31496062992125984" footer="0.31496062992125984"/>
  <pageSetup scale="2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8"/>
    <pageSetUpPr fitToPage="1"/>
  </sheetPr>
  <dimension ref="A1:AP19"/>
  <sheetViews>
    <sheetView topLeftCell="C1" zoomScale="85" zoomScaleNormal="85" zoomScaleSheetLayoutView="85" workbookViewId="0">
      <pane xSplit="6" ySplit="3" topLeftCell="AI4" activePane="bottomRight" state="frozen"/>
      <selection activeCell="AI4" sqref="AI4:AI5"/>
      <selection pane="topRight" activeCell="AI4" sqref="AI4:AI5"/>
      <selection pane="bottomLeft" activeCell="AI4" sqref="AI4:AI5"/>
      <selection pane="bottomRight" activeCell="AI4" sqref="AI4:AI5"/>
    </sheetView>
  </sheetViews>
  <sheetFormatPr baseColWidth="10" defaultColWidth="11.5703125" defaultRowHeight="15" x14ac:dyDescent="0.25"/>
  <cols>
    <col min="1" max="1" width="14.42578125" style="907" customWidth="1"/>
    <col min="2" max="2" width="20.7109375" style="908" customWidth="1"/>
    <col min="3" max="3" width="26" style="897" customWidth="1"/>
    <col min="4" max="4" width="11.42578125" style="889" customWidth="1"/>
    <col min="5" max="5" width="18.7109375" style="897" customWidth="1"/>
    <col min="6" max="6" width="25.5703125" style="897" customWidth="1"/>
    <col min="7" max="7" width="17.85546875" style="897" customWidth="1"/>
    <col min="8" max="8" width="35.5703125" style="898" customWidth="1"/>
    <col min="9" max="9" width="7" style="889" bestFit="1" customWidth="1"/>
    <col min="10" max="11" width="9" style="889" bestFit="1" customWidth="1"/>
    <col min="12" max="12" width="7.7109375" style="889" bestFit="1" customWidth="1"/>
    <col min="13" max="13" width="7.140625" style="889" bestFit="1" customWidth="1"/>
    <col min="14" max="14" width="6.7109375" style="889" bestFit="1" customWidth="1"/>
    <col min="15" max="15" width="8.7109375" style="889" customWidth="1"/>
    <col min="16" max="16" width="8.5703125" style="889" bestFit="1" customWidth="1"/>
    <col min="17" max="20" width="11.85546875" style="889" bestFit="1" customWidth="1"/>
    <col min="21" max="21" width="14.7109375" style="889" customWidth="1"/>
    <col min="22" max="22" width="11.5703125" style="889" customWidth="1"/>
    <col min="23" max="23" width="16.42578125" style="889" customWidth="1"/>
    <col min="24" max="25" width="19.42578125" style="889" customWidth="1"/>
    <col min="26" max="26" width="21.42578125" style="889" customWidth="1"/>
    <col min="27" max="27" width="20.42578125" style="889" customWidth="1"/>
    <col min="28" max="37" width="20.5703125" style="889" customWidth="1"/>
    <col min="38" max="38" width="20.7109375" style="889" customWidth="1"/>
    <col min="39" max="39" width="11.42578125" style="889" customWidth="1"/>
    <col min="40" max="40" width="18.42578125" style="889" customWidth="1"/>
    <col min="41" max="16384" width="11.5703125" style="889"/>
  </cols>
  <sheetData>
    <row r="1" spans="1:42" ht="62.25" customHeight="1" x14ac:dyDescent="0.25">
      <c r="A1" s="2099" t="s">
        <v>2558</v>
      </c>
      <c r="B1" s="2099"/>
      <c r="C1" s="2099"/>
      <c r="D1" s="2099"/>
      <c r="E1" s="2099"/>
      <c r="F1" s="2099"/>
      <c r="G1" s="2099"/>
      <c r="H1" s="2099"/>
      <c r="I1" s="1938" t="s">
        <v>1351</v>
      </c>
      <c r="J1" s="1938"/>
      <c r="K1" s="1938"/>
      <c r="L1" s="1938"/>
      <c r="M1" s="1938"/>
      <c r="N1" s="1938"/>
      <c r="O1" s="1938"/>
      <c r="P1" s="1938"/>
      <c r="Q1" s="1938"/>
      <c r="R1" s="1938"/>
      <c r="S1" s="1938"/>
      <c r="T1" s="1938"/>
      <c r="U1" s="2177" t="s">
        <v>2131</v>
      </c>
      <c r="V1" s="2268"/>
      <c r="W1" s="2268"/>
      <c r="X1" s="1982" t="s">
        <v>2138</v>
      </c>
      <c r="Y1" s="2112"/>
      <c r="Z1" s="2112"/>
      <c r="AA1" s="2112"/>
      <c r="AB1" s="1982" t="s">
        <v>2138</v>
      </c>
      <c r="AC1" s="2112"/>
      <c r="AD1" s="2112"/>
      <c r="AE1" s="2112"/>
      <c r="AF1" s="2112"/>
      <c r="AG1" s="1982" t="s">
        <v>2630</v>
      </c>
      <c r="AH1" s="2112"/>
      <c r="AI1" s="2112"/>
      <c r="AJ1" s="2112"/>
      <c r="AK1" s="2112"/>
      <c r="AL1" s="1982" t="s">
        <v>2871</v>
      </c>
      <c r="AM1" s="2112"/>
      <c r="AN1" s="2112"/>
      <c r="AO1" s="2112"/>
      <c r="AP1" s="2112"/>
    </row>
    <row r="2" spans="1:42" ht="7.5" customHeight="1" x14ac:dyDescent="0.25">
      <c r="A2" s="903"/>
      <c r="B2" s="897"/>
      <c r="C2" s="810"/>
      <c r="D2" s="810"/>
      <c r="E2" s="810"/>
      <c r="F2" s="810"/>
      <c r="G2" s="811"/>
      <c r="H2" s="796"/>
      <c r="X2" s="908"/>
      <c r="AB2" s="908"/>
      <c r="AG2" s="908"/>
      <c r="AL2" s="908"/>
    </row>
    <row r="3" spans="1:42" s="909" customFormat="1" ht="51.75" customHeight="1" x14ac:dyDescent="0.25">
      <c r="A3" s="780" t="s">
        <v>1221</v>
      </c>
      <c r="B3" s="780" t="s">
        <v>47</v>
      </c>
      <c r="C3" s="780" t="s">
        <v>1461</v>
      </c>
      <c r="D3" s="780" t="s">
        <v>1</v>
      </c>
      <c r="E3" s="780" t="s">
        <v>51</v>
      </c>
      <c r="F3" s="780" t="s">
        <v>2216</v>
      </c>
      <c r="G3" s="780" t="s">
        <v>3</v>
      </c>
      <c r="H3" s="780" t="s">
        <v>1291</v>
      </c>
      <c r="I3" s="782" t="s">
        <v>1352</v>
      </c>
      <c r="J3" s="782" t="s">
        <v>1353</v>
      </c>
      <c r="K3" s="782" t="s">
        <v>1354</v>
      </c>
      <c r="L3" s="782" t="s">
        <v>1355</v>
      </c>
      <c r="M3" s="782" t="s">
        <v>1356</v>
      </c>
      <c r="N3" s="782" t="s">
        <v>1357</v>
      </c>
      <c r="O3" s="782" t="s">
        <v>1358</v>
      </c>
      <c r="P3" s="782" t="s">
        <v>1359</v>
      </c>
      <c r="Q3" s="782" t="s">
        <v>1360</v>
      </c>
      <c r="R3" s="782" t="s">
        <v>1361</v>
      </c>
      <c r="S3" s="782" t="s">
        <v>1362</v>
      </c>
      <c r="T3" s="931" t="s">
        <v>1363</v>
      </c>
      <c r="U3" s="780" t="s">
        <v>2017</v>
      </c>
      <c r="V3" s="780" t="s">
        <v>1927</v>
      </c>
      <c r="W3" s="780" t="s">
        <v>1928</v>
      </c>
      <c r="X3" s="780" t="s">
        <v>1926</v>
      </c>
      <c r="Y3" s="780" t="s">
        <v>1927</v>
      </c>
      <c r="Z3" s="780" t="s">
        <v>2126</v>
      </c>
      <c r="AA3" s="780" t="s">
        <v>1928</v>
      </c>
      <c r="AB3" s="780" t="s">
        <v>1926</v>
      </c>
      <c r="AC3" s="780" t="s">
        <v>1927</v>
      </c>
      <c r="AD3" s="780" t="s">
        <v>2126</v>
      </c>
      <c r="AE3" s="780" t="s">
        <v>1925</v>
      </c>
      <c r="AF3" s="780" t="s">
        <v>1928</v>
      </c>
      <c r="AG3" s="1636" t="s">
        <v>1926</v>
      </c>
      <c r="AH3" s="1636" t="s">
        <v>1927</v>
      </c>
      <c r="AI3" s="1636" t="s">
        <v>2126</v>
      </c>
      <c r="AJ3" s="1636" t="s">
        <v>1925</v>
      </c>
      <c r="AK3" s="1636" t="s">
        <v>1928</v>
      </c>
      <c r="AL3" s="1636" t="s">
        <v>1926</v>
      </c>
      <c r="AM3" s="1636" t="s">
        <v>1927</v>
      </c>
      <c r="AN3" s="1636" t="s">
        <v>2126</v>
      </c>
      <c r="AO3" s="1636" t="s">
        <v>1925</v>
      </c>
      <c r="AP3" s="1636" t="s">
        <v>1928</v>
      </c>
    </row>
    <row r="4" spans="1:42" s="911" customFormat="1" ht="79.5" customHeight="1" x14ac:dyDescent="0.25">
      <c r="A4" s="1950" t="s">
        <v>1482</v>
      </c>
      <c r="B4" s="1951" t="s">
        <v>1583</v>
      </c>
      <c r="C4" s="2026" t="s">
        <v>1628</v>
      </c>
      <c r="D4" s="1956">
        <v>0.85</v>
      </c>
      <c r="E4" s="2026" t="s">
        <v>1654</v>
      </c>
      <c r="F4" s="2026" t="s">
        <v>1629</v>
      </c>
      <c r="G4" s="1951" t="s">
        <v>235</v>
      </c>
      <c r="H4" s="960" t="s">
        <v>1655</v>
      </c>
      <c r="I4" s="1265">
        <v>0</v>
      </c>
      <c r="J4" s="1266">
        <v>2.4999999999999998E-2</v>
      </c>
      <c r="K4" s="1266">
        <v>0</v>
      </c>
      <c r="L4" s="1267"/>
      <c r="M4" s="1044"/>
      <c r="N4" s="1043">
        <v>2.5</v>
      </c>
      <c r="O4" s="1044"/>
      <c r="P4" s="1044"/>
      <c r="Q4" s="1043"/>
      <c r="R4" s="1044"/>
      <c r="S4" s="1044"/>
      <c r="T4" s="1268"/>
      <c r="U4" s="1227">
        <v>8.8000000000000005E-3</v>
      </c>
      <c r="V4" s="1228">
        <v>0.35199999999999998</v>
      </c>
      <c r="W4" s="1952"/>
      <c r="X4" s="1229">
        <v>0.30880000000000002</v>
      </c>
      <c r="Y4" s="2130"/>
      <c r="Z4" s="1952" t="s">
        <v>2192</v>
      </c>
      <c r="AA4" s="1952" t="s">
        <v>2193</v>
      </c>
      <c r="AB4" s="1229">
        <v>0.30880000000000002</v>
      </c>
      <c r="AC4" s="2130"/>
      <c r="AD4" s="1952" t="s">
        <v>2192</v>
      </c>
      <c r="AE4" s="1611"/>
      <c r="AF4" s="1952" t="s">
        <v>2193</v>
      </c>
      <c r="AG4" s="1229">
        <v>0.17649999999999999</v>
      </c>
      <c r="AH4" s="2253">
        <f>AG4+AG5</f>
        <v>0.56469999999999998</v>
      </c>
      <c r="AI4" s="2254" t="s">
        <v>2192</v>
      </c>
      <c r="AJ4" s="1651"/>
      <c r="AK4" s="1952" t="s">
        <v>2193</v>
      </c>
      <c r="AL4" s="1229">
        <v>0.37647058823529411</v>
      </c>
      <c r="AM4" s="2253">
        <v>0.97650000000000003</v>
      </c>
      <c r="AN4" s="2254" t="s">
        <v>2902</v>
      </c>
      <c r="AO4" s="1732"/>
      <c r="AP4" s="2254" t="s">
        <v>2904</v>
      </c>
    </row>
    <row r="5" spans="1:42" s="911" customFormat="1" ht="79.5" customHeight="1" x14ac:dyDescent="0.25">
      <c r="A5" s="1950"/>
      <c r="B5" s="1951"/>
      <c r="C5" s="2026"/>
      <c r="D5" s="1956"/>
      <c r="E5" s="2026"/>
      <c r="F5" s="2026"/>
      <c r="G5" s="1951"/>
      <c r="H5" s="960" t="s">
        <v>1656</v>
      </c>
      <c r="I5" s="1269">
        <v>0</v>
      </c>
      <c r="J5" s="1270">
        <v>6.6666666666666666E-2</v>
      </c>
      <c r="K5" s="1270">
        <v>0</v>
      </c>
      <c r="L5" s="1271"/>
      <c r="M5" s="1048"/>
      <c r="N5" s="1124">
        <v>3.33</v>
      </c>
      <c r="O5" s="1048"/>
      <c r="P5" s="1048"/>
      <c r="Q5" s="1124"/>
      <c r="R5" s="1048"/>
      <c r="S5" s="1048"/>
      <c r="T5" s="1272"/>
      <c r="U5" s="1227">
        <v>0.1147</v>
      </c>
      <c r="V5" s="1230">
        <v>1</v>
      </c>
      <c r="W5" s="1952"/>
      <c r="X5" s="1229">
        <v>0.57350000000000001</v>
      </c>
      <c r="Y5" s="2130"/>
      <c r="Z5" s="1952"/>
      <c r="AA5" s="1952"/>
      <c r="AB5" s="1229">
        <v>0.57350000000000001</v>
      </c>
      <c r="AC5" s="2130"/>
      <c r="AD5" s="1952"/>
      <c r="AE5" s="1611"/>
      <c r="AF5" s="1952"/>
      <c r="AG5" s="1229">
        <v>0.38819999999999999</v>
      </c>
      <c r="AH5" s="2130"/>
      <c r="AI5" s="1952"/>
      <c r="AJ5" s="1651"/>
      <c r="AK5" s="1952"/>
      <c r="AL5" s="1229">
        <v>0.6</v>
      </c>
      <c r="AM5" s="2130"/>
      <c r="AN5" s="1952"/>
      <c r="AO5" s="1732"/>
      <c r="AP5" s="1952"/>
    </row>
    <row r="6" spans="1:42" x14ac:dyDescent="0.25">
      <c r="A6" s="905" t="s">
        <v>2280</v>
      </c>
      <c r="B6" s="906"/>
      <c r="C6" s="894"/>
      <c r="D6" s="895"/>
      <c r="E6" s="894"/>
      <c r="F6" s="894"/>
      <c r="G6" s="894"/>
      <c r="H6" s="1148"/>
      <c r="I6" s="1154"/>
      <c r="J6" s="1146"/>
      <c r="K6" s="1146"/>
      <c r="L6" s="1146"/>
      <c r="M6" s="1146"/>
      <c r="N6" s="1146"/>
      <c r="O6" s="1146"/>
      <c r="P6" s="1146"/>
      <c r="Q6" s="1146"/>
      <c r="R6" s="1146"/>
      <c r="S6" s="1146"/>
      <c r="T6" s="1241"/>
      <c r="U6" s="905"/>
      <c r="V6" s="905"/>
      <c r="W6" s="905"/>
      <c r="X6" s="905"/>
      <c r="Y6" s="905"/>
      <c r="Z6" s="905"/>
      <c r="AA6" s="905"/>
      <c r="AB6" s="905"/>
      <c r="AC6" s="905"/>
      <c r="AD6" s="905"/>
      <c r="AE6" s="905"/>
      <c r="AF6" s="905"/>
      <c r="AG6" s="905"/>
      <c r="AH6" s="905"/>
      <c r="AI6" s="905"/>
      <c r="AJ6" s="905"/>
      <c r="AK6" s="905"/>
      <c r="AL6" s="905"/>
      <c r="AM6" s="905"/>
      <c r="AN6" s="905"/>
      <c r="AO6" s="905"/>
      <c r="AP6" s="905"/>
    </row>
    <row r="7" spans="1:42" x14ac:dyDescent="0.25">
      <c r="A7" s="905"/>
      <c r="B7" s="906"/>
      <c r="C7" s="894"/>
      <c r="D7" s="895"/>
      <c r="E7" s="894"/>
      <c r="F7" s="894"/>
      <c r="G7" s="894"/>
      <c r="H7" s="1148"/>
      <c r="I7" s="1154"/>
      <c r="J7" s="1146"/>
      <c r="K7" s="1146"/>
      <c r="L7" s="1146"/>
      <c r="M7" s="1146"/>
      <c r="N7" s="1146"/>
      <c r="O7" s="1146"/>
      <c r="P7" s="1146"/>
      <c r="Q7" s="1146"/>
      <c r="R7" s="1146"/>
      <c r="S7" s="1146"/>
      <c r="T7" s="1147"/>
      <c r="U7" s="1231" t="s">
        <v>2018</v>
      </c>
      <c r="V7" s="1231" t="s">
        <v>1970</v>
      </c>
      <c r="W7" s="1231"/>
      <c r="X7" s="1150" t="s">
        <v>2401</v>
      </c>
      <c r="Y7" s="1150" t="s">
        <v>2396</v>
      </c>
      <c r="Z7" s="1147"/>
      <c r="AA7" s="1147"/>
      <c r="AB7" s="1150" t="s">
        <v>2401</v>
      </c>
      <c r="AC7" s="1150" t="s">
        <v>2396</v>
      </c>
      <c r="AD7" s="1147"/>
      <c r="AE7" s="1147"/>
      <c r="AF7" s="1147"/>
      <c r="AG7" s="1150" t="s">
        <v>2401</v>
      </c>
      <c r="AH7" s="1150" t="s">
        <v>2396</v>
      </c>
      <c r="AI7" s="1147"/>
      <c r="AJ7" s="1147"/>
      <c r="AK7" s="1147"/>
      <c r="AL7" s="1150" t="s">
        <v>2401</v>
      </c>
      <c r="AM7" s="1150" t="s">
        <v>2528</v>
      </c>
      <c r="AN7" s="1147"/>
      <c r="AO7" s="1147"/>
      <c r="AP7" s="1147"/>
    </row>
    <row r="8" spans="1:42" x14ac:dyDescent="0.25">
      <c r="A8" s="905"/>
      <c r="B8" s="906"/>
      <c r="C8" s="894"/>
      <c r="D8" s="895"/>
      <c r="E8" s="894"/>
      <c r="F8" s="894"/>
      <c r="G8" s="894"/>
      <c r="H8" s="1148"/>
      <c r="I8" s="1154"/>
      <c r="J8" s="1146"/>
      <c r="K8" s="1146"/>
      <c r="L8" s="1146"/>
      <c r="M8" s="1146"/>
      <c r="N8" s="1146"/>
      <c r="O8" s="1146"/>
      <c r="P8" s="1146"/>
      <c r="Q8" s="1146"/>
      <c r="R8" s="1146"/>
      <c r="S8" s="1146"/>
      <c r="T8" s="1147"/>
      <c r="U8" s="1231" t="s">
        <v>2019</v>
      </c>
      <c r="V8" s="1232" t="s">
        <v>2016</v>
      </c>
      <c r="W8" s="1233">
        <v>0.16900000000000001</v>
      </c>
      <c r="X8" s="1150" t="s">
        <v>2423</v>
      </c>
      <c r="Y8" s="1153" t="s">
        <v>2404</v>
      </c>
      <c r="Z8" s="1512">
        <f>(88.23%*25%)</f>
        <v>0.22057500000000002</v>
      </c>
      <c r="AA8" s="1234"/>
      <c r="AB8" s="1150" t="s">
        <v>2423</v>
      </c>
      <c r="AC8" s="1153" t="s">
        <v>2404</v>
      </c>
      <c r="AD8" s="1512">
        <f>(88.23%*25%)</f>
        <v>0.22057500000000002</v>
      </c>
      <c r="AE8" s="1512"/>
      <c r="AF8" s="1234"/>
      <c r="AG8" s="1150" t="s">
        <v>2682</v>
      </c>
      <c r="AH8" s="1153" t="s">
        <v>2404</v>
      </c>
      <c r="AI8" s="1512">
        <f>56.47%*25%</f>
        <v>0.14117499999999999</v>
      </c>
      <c r="AJ8" s="1512"/>
      <c r="AK8" s="1234"/>
      <c r="AL8" s="1150" t="s">
        <v>2903</v>
      </c>
      <c r="AM8" s="1153" t="s">
        <v>2404</v>
      </c>
      <c r="AN8" s="1512">
        <f>97.65%*25%</f>
        <v>0.24412500000000001</v>
      </c>
      <c r="AO8" s="1777"/>
      <c r="AP8" s="1234"/>
    </row>
    <row r="9" spans="1:42" x14ac:dyDescent="0.25">
      <c r="A9" s="1242"/>
      <c r="B9" s="1243"/>
      <c r="C9" s="1178"/>
      <c r="D9" s="902"/>
      <c r="E9" s="1178"/>
      <c r="F9" s="1178"/>
      <c r="G9" s="1178"/>
      <c r="H9" s="1235"/>
      <c r="U9" s="913"/>
      <c r="X9" s="889" t="s">
        <v>2191</v>
      </c>
      <c r="Y9" s="1236">
        <f>22.1+16.9</f>
        <v>39</v>
      </c>
      <c r="AB9" s="889" t="s">
        <v>2191</v>
      </c>
      <c r="AC9" s="1236">
        <f>22.1+16.9</f>
        <v>39</v>
      </c>
      <c r="AG9" s="889" t="s">
        <v>2191</v>
      </c>
      <c r="AH9" s="1236"/>
      <c r="AL9" s="889" t="s">
        <v>2191</v>
      </c>
      <c r="AM9" s="1236"/>
    </row>
    <row r="10" spans="1:42" x14ac:dyDescent="0.25">
      <c r="A10" s="1242"/>
      <c r="B10" s="1243"/>
      <c r="C10" s="1178"/>
      <c r="D10" s="902"/>
      <c r="E10" s="1178"/>
      <c r="F10" s="1178"/>
      <c r="G10" s="1178"/>
      <c r="H10" s="1235"/>
      <c r="Z10" s="39" t="s">
        <v>2370</v>
      </c>
      <c r="AD10" s="39" t="s">
        <v>2370</v>
      </c>
      <c r="AE10" s="39"/>
      <c r="AI10" s="39"/>
      <c r="AJ10" s="39"/>
    </row>
    <row r="11" spans="1:42" x14ac:dyDescent="0.25">
      <c r="A11" s="1242"/>
      <c r="B11" s="1243"/>
      <c r="C11" s="1178"/>
      <c r="D11" s="902"/>
      <c r="E11" s="1178"/>
      <c r="F11" s="1178"/>
      <c r="G11" s="1178"/>
      <c r="H11" s="1235"/>
      <c r="Z11" s="39"/>
      <c r="AD11" s="39"/>
      <c r="AE11" s="39"/>
      <c r="AI11" s="39"/>
      <c r="AJ11" s="39"/>
    </row>
    <row r="12" spans="1:42" x14ac:dyDescent="0.25">
      <c r="A12" s="1242"/>
      <c r="B12" s="1243"/>
      <c r="C12" s="1178"/>
      <c r="D12" s="902"/>
      <c r="E12" s="1178"/>
      <c r="F12" s="1178"/>
      <c r="G12" s="1178"/>
      <c r="H12" s="1235"/>
      <c r="Z12" s="39"/>
      <c r="AD12" s="39"/>
      <c r="AE12" s="39"/>
      <c r="AI12" s="39"/>
      <c r="AJ12" s="39"/>
    </row>
    <row r="13" spans="1:42" x14ac:dyDescent="0.25">
      <c r="A13" s="1242"/>
      <c r="B13" s="1243"/>
      <c r="C13" s="1178"/>
      <c r="D13" s="902"/>
      <c r="E13" s="1178"/>
      <c r="F13" s="1178"/>
      <c r="G13" s="1178"/>
      <c r="H13" s="1235"/>
      <c r="Z13" s="39"/>
      <c r="AD13" s="39"/>
      <c r="AE13" s="39"/>
      <c r="AI13" s="39"/>
      <c r="AJ13" s="39"/>
    </row>
    <row r="14" spans="1:42" ht="15.75" thickBot="1" x14ac:dyDescent="0.3">
      <c r="V14" s="1237"/>
    </row>
    <row r="15" spans="1:42" ht="30.75" thickBot="1" x14ac:dyDescent="0.3">
      <c r="B15" s="1244" t="s">
        <v>47</v>
      </c>
      <c r="C15" s="1244" t="s">
        <v>1461</v>
      </c>
      <c r="D15" s="1244" t="s">
        <v>1</v>
      </c>
      <c r="E15" s="1244" t="s">
        <v>51</v>
      </c>
      <c r="F15" s="1244" t="s">
        <v>2</v>
      </c>
      <c r="G15" s="1245" t="s">
        <v>3</v>
      </c>
      <c r="H15" s="1239" t="s">
        <v>1291</v>
      </c>
      <c r="I15" s="1246"/>
      <c r="J15" s="1238" t="s">
        <v>1352</v>
      </c>
      <c r="K15" s="1239" t="s">
        <v>1353</v>
      </c>
      <c r="L15" s="1239" t="s">
        <v>1354</v>
      </c>
      <c r="M15" s="1239" t="s">
        <v>1355</v>
      </c>
      <c r="N15" s="1239" t="s">
        <v>1356</v>
      </c>
      <c r="O15" s="1239" t="s">
        <v>1357</v>
      </c>
      <c r="P15" s="1239" t="s">
        <v>1358</v>
      </c>
      <c r="Q15" s="1239" t="s">
        <v>1359</v>
      </c>
      <c r="R15" s="1239" t="s">
        <v>1360</v>
      </c>
      <c r="S15" s="1239" t="s">
        <v>1361</v>
      </c>
      <c r="T15" s="1239" t="s">
        <v>1362</v>
      </c>
      <c r="U15" s="1240" t="s">
        <v>1363</v>
      </c>
      <c r="V15" s="2255" t="s">
        <v>2020</v>
      </c>
      <c r="W15" s="2256"/>
    </row>
    <row r="16" spans="1:42" x14ac:dyDescent="0.25">
      <c r="B16" s="2257" t="s">
        <v>1583</v>
      </c>
      <c r="C16" s="2259" t="s">
        <v>1628</v>
      </c>
      <c r="D16" s="2261">
        <v>0.85</v>
      </c>
      <c r="E16" s="2259" t="s">
        <v>1654</v>
      </c>
      <c r="F16" s="2259" t="s">
        <v>1629</v>
      </c>
      <c r="G16" s="2263" t="s">
        <v>235</v>
      </c>
      <c r="H16" s="2265" t="s">
        <v>1655</v>
      </c>
      <c r="I16" s="1247" t="s">
        <v>2021</v>
      </c>
      <c r="J16" s="1248">
        <v>0</v>
      </c>
      <c r="K16" s="1249">
        <v>2.4999999999999998E-2</v>
      </c>
      <c r="L16" s="1249">
        <v>0</v>
      </c>
      <c r="M16" s="1249">
        <v>9.9999999999999992E-2</v>
      </c>
      <c r="N16" s="1249">
        <v>0</v>
      </c>
      <c r="O16" s="1249">
        <v>2.4999999999999998E-2</v>
      </c>
      <c r="P16" s="1249">
        <v>0</v>
      </c>
      <c r="Q16" s="1249">
        <v>0.35000000000000003</v>
      </c>
      <c r="R16" s="1249">
        <v>0</v>
      </c>
      <c r="S16" s="1249">
        <v>0</v>
      </c>
      <c r="T16" s="1249">
        <v>0</v>
      </c>
      <c r="U16" s="1250">
        <v>0.5</v>
      </c>
      <c r="V16" s="1251">
        <v>0.4</v>
      </c>
    </row>
    <row r="17" spans="2:23" x14ac:dyDescent="0.25">
      <c r="B17" s="2258"/>
      <c r="C17" s="2260"/>
      <c r="D17" s="2262"/>
      <c r="E17" s="2260"/>
      <c r="F17" s="2260"/>
      <c r="G17" s="2264"/>
      <c r="H17" s="2266"/>
      <c r="I17" s="1252" t="s">
        <v>2022</v>
      </c>
      <c r="J17" s="1253">
        <v>0</v>
      </c>
      <c r="K17" s="1254">
        <v>0</v>
      </c>
      <c r="L17" s="1254">
        <v>8.8000000000000005E-3</v>
      </c>
      <c r="M17" s="1254"/>
      <c r="N17" s="1254"/>
      <c r="O17" s="1254">
        <v>0.30880000000000002</v>
      </c>
      <c r="P17" s="1254"/>
      <c r="Q17" s="1254"/>
      <c r="R17" s="1254"/>
      <c r="S17" s="1254"/>
      <c r="T17" s="1254"/>
      <c r="U17" s="1255">
        <v>0.37647058823529411</v>
      </c>
      <c r="V17" s="1256">
        <v>0.37647058823529411</v>
      </c>
    </row>
    <row r="18" spans="2:23" x14ac:dyDescent="0.25">
      <c r="B18" s="2258"/>
      <c r="C18" s="2260"/>
      <c r="D18" s="2262"/>
      <c r="E18" s="2260"/>
      <c r="F18" s="2260"/>
      <c r="G18" s="2264"/>
      <c r="H18" s="2266" t="s">
        <v>1656</v>
      </c>
      <c r="I18" s="1247" t="s">
        <v>2021</v>
      </c>
      <c r="J18" s="1257">
        <v>0</v>
      </c>
      <c r="K18" s="1258">
        <v>6.6666666666666666E-2</v>
      </c>
      <c r="L18" s="1258">
        <v>0</v>
      </c>
      <c r="M18" s="1258">
        <v>0.31666666666666671</v>
      </c>
      <c r="N18" s="1258">
        <v>6.6666666666666666E-2</v>
      </c>
      <c r="O18" s="1258">
        <v>3.3333333333333333E-2</v>
      </c>
      <c r="P18" s="1258">
        <v>0.13333333333333333</v>
      </c>
      <c r="Q18" s="1258">
        <v>0</v>
      </c>
      <c r="R18" s="1258">
        <v>0.18333333333333335</v>
      </c>
      <c r="S18" s="1258">
        <v>0</v>
      </c>
      <c r="T18" s="1258">
        <v>0</v>
      </c>
      <c r="U18" s="1259">
        <v>0.2</v>
      </c>
      <c r="V18" s="1251">
        <v>0.6</v>
      </c>
    </row>
    <row r="19" spans="2:23" x14ac:dyDescent="0.25">
      <c r="B19" s="2258"/>
      <c r="C19" s="2260"/>
      <c r="D19" s="2262"/>
      <c r="E19" s="2260"/>
      <c r="F19" s="2260"/>
      <c r="G19" s="2264"/>
      <c r="H19" s="2267"/>
      <c r="I19" s="1260" t="s">
        <v>2022</v>
      </c>
      <c r="J19" s="1261">
        <v>0</v>
      </c>
      <c r="K19" s="1262">
        <v>0</v>
      </c>
      <c r="L19" s="1262">
        <v>0.1147</v>
      </c>
      <c r="M19" s="1262"/>
      <c r="N19" s="1262"/>
      <c r="O19" s="1262">
        <v>0.57350000000000001</v>
      </c>
      <c r="P19" s="1262"/>
      <c r="Q19" s="1262"/>
      <c r="R19" s="1262"/>
      <c r="S19" s="1262"/>
      <c r="T19" s="1262"/>
      <c r="U19" s="1263">
        <v>0.6</v>
      </c>
      <c r="V19" s="1264">
        <v>0.6</v>
      </c>
      <c r="W19" s="729"/>
    </row>
  </sheetData>
  <mergeCells count="36">
    <mergeCell ref="U1:W1"/>
    <mergeCell ref="X1:AA1"/>
    <mergeCell ref="Z4:Z5"/>
    <mergeCell ref="Y4:Y5"/>
    <mergeCell ref="AA4:AA5"/>
    <mergeCell ref="W4:W5"/>
    <mergeCell ref="I1:T1"/>
    <mergeCell ref="A1:H1"/>
    <mergeCell ref="D4:D5"/>
    <mergeCell ref="E4:E5"/>
    <mergeCell ref="F4:F5"/>
    <mergeCell ref="G4:G5"/>
    <mergeCell ref="A4:A5"/>
    <mergeCell ref="B4:B5"/>
    <mergeCell ref="C4:C5"/>
    <mergeCell ref="V15:W15"/>
    <mergeCell ref="B16:B19"/>
    <mergeCell ref="C16:C19"/>
    <mergeCell ref="D16:D19"/>
    <mergeCell ref="E16:E19"/>
    <mergeCell ref="F16:F19"/>
    <mergeCell ref="G16:G19"/>
    <mergeCell ref="H16:H17"/>
    <mergeCell ref="H18:H19"/>
    <mergeCell ref="AL1:AP1"/>
    <mergeCell ref="AM4:AM5"/>
    <mergeCell ref="AN4:AN5"/>
    <mergeCell ref="AP4:AP5"/>
    <mergeCell ref="AB1:AF1"/>
    <mergeCell ref="AC4:AC5"/>
    <mergeCell ref="AD4:AD5"/>
    <mergeCell ref="AF4:AF5"/>
    <mergeCell ref="AG1:AK1"/>
    <mergeCell ref="AH4:AH5"/>
    <mergeCell ref="AI4:AI5"/>
    <mergeCell ref="AK4:AK5"/>
  </mergeCells>
  <pageMargins left="0.70866141732283472" right="0.70866141732283472" top="0.74803149606299213" bottom="0.74803149606299213" header="0.31496062992125984" footer="0.31496062992125984"/>
  <pageSetup scale="29"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N39"/>
  <sheetViews>
    <sheetView topLeftCell="C1" zoomScale="80" zoomScaleNormal="80" workbookViewId="0">
      <pane xSplit="6" ySplit="3" topLeftCell="AJ23" activePane="bottomRight" state="frozen"/>
      <selection activeCell="AI4" sqref="AI4:AI5"/>
      <selection pane="topRight" activeCell="AI4" sqref="AI4:AI5"/>
      <selection pane="bottomLeft" activeCell="AI4" sqref="AI4:AI5"/>
      <selection pane="bottomRight" activeCell="AL23" sqref="AL23:AL27"/>
    </sheetView>
  </sheetViews>
  <sheetFormatPr baseColWidth="10" defaultRowHeight="15" x14ac:dyDescent="0.25"/>
  <cols>
    <col min="1" max="1" width="17.7109375" style="753" customWidth="1"/>
    <col min="2" max="2" width="22.7109375" style="753" customWidth="1"/>
    <col min="3" max="3" width="28.42578125" style="753" customWidth="1"/>
    <col min="4" max="4" width="26" style="753" customWidth="1"/>
    <col min="5" max="5" width="21.28515625" style="753" customWidth="1"/>
    <col min="6" max="6" width="30.28515625" style="753" customWidth="1"/>
    <col min="7" max="7" width="16.85546875" style="753" customWidth="1"/>
    <col min="8" max="8" width="59" style="753" customWidth="1"/>
    <col min="9" max="9" width="9.5703125" style="753" bestFit="1" customWidth="1"/>
    <col min="10" max="10" width="12.140625" style="753" bestFit="1" customWidth="1"/>
    <col min="11" max="11" width="9.42578125" style="753" bestFit="1" customWidth="1"/>
    <col min="12" max="12" width="8.28515625" style="753" bestFit="1" customWidth="1"/>
    <col min="13" max="13" width="8" style="753" bestFit="1" customWidth="1"/>
    <col min="14" max="14" width="8.28515625" style="753" bestFit="1" customWidth="1"/>
    <col min="15" max="15" width="8" style="753" bestFit="1" customWidth="1"/>
    <col min="16" max="16" width="11.28515625" style="753" bestFit="1" customWidth="1"/>
    <col min="17" max="17" width="16" style="753" bestFit="1" customWidth="1"/>
    <col min="18" max="18" width="12.28515625" style="753" bestFit="1" customWidth="1"/>
    <col min="19" max="19" width="15" style="753" bestFit="1" customWidth="1"/>
    <col min="20" max="20" width="13.85546875" style="753" customWidth="1"/>
    <col min="21" max="24" width="11.42578125" style="753" customWidth="1"/>
    <col min="25" max="25" width="53.42578125" style="753" customWidth="1"/>
    <col min="26" max="26" width="20.7109375" style="753" customWidth="1"/>
    <col min="27" max="27" width="21.28515625" style="753" customWidth="1"/>
    <col min="28" max="28" width="44.28515625" style="773" customWidth="1"/>
    <col min="29" max="29" width="35.85546875" style="773" customWidth="1"/>
    <col min="30" max="30" width="32.7109375" style="773" customWidth="1"/>
    <col min="31" max="31" width="20.7109375" style="753" customWidth="1"/>
    <col min="32" max="32" width="21.28515625" style="753" customWidth="1"/>
    <col min="33" max="33" width="44.28515625" style="773" customWidth="1"/>
    <col min="34" max="34" width="64.140625" style="773" customWidth="1"/>
    <col min="35" max="35" width="37" style="773" customWidth="1"/>
    <col min="36" max="36" width="26.42578125" style="753" customWidth="1"/>
    <col min="37" max="37" width="11.42578125" style="753"/>
    <col min="38" max="38" width="33.28515625" style="753" customWidth="1"/>
    <col min="39" max="39" width="62" style="753" customWidth="1"/>
    <col min="40" max="40" width="32.140625" style="753" customWidth="1"/>
    <col min="41" max="16384" width="11.42578125" style="753"/>
  </cols>
  <sheetData>
    <row r="1" spans="1:40" ht="54.75" customHeight="1" x14ac:dyDescent="0.25">
      <c r="A1" s="2099" t="s">
        <v>2559</v>
      </c>
      <c r="B1" s="2099"/>
      <c r="C1" s="2099"/>
      <c r="D1" s="2099"/>
      <c r="E1" s="2099"/>
      <c r="F1" s="2099"/>
      <c r="G1" s="2099"/>
      <c r="H1" s="2099"/>
      <c r="I1" s="1938" t="s">
        <v>1351</v>
      </c>
      <c r="J1" s="1938"/>
      <c r="K1" s="1938"/>
      <c r="L1" s="1938"/>
      <c r="M1" s="1938"/>
      <c r="N1" s="1938"/>
      <c r="O1" s="1938"/>
      <c r="P1" s="1938"/>
      <c r="Q1" s="1938"/>
      <c r="R1" s="1938"/>
      <c r="S1" s="1938"/>
      <c r="T1" s="2323"/>
      <c r="U1" s="2309" t="s">
        <v>1970</v>
      </c>
      <c r="V1" s="2178"/>
      <c r="W1" s="2178"/>
      <c r="X1" s="2178"/>
      <c r="Y1" s="2310"/>
      <c r="Z1" s="2177" t="s">
        <v>2138</v>
      </c>
      <c r="AA1" s="2178"/>
      <c r="AB1" s="2178"/>
      <c r="AC1" s="2178"/>
      <c r="AD1" s="2178"/>
      <c r="AE1" s="2177" t="s">
        <v>2631</v>
      </c>
      <c r="AF1" s="2178"/>
      <c r="AG1" s="2178"/>
      <c r="AH1" s="2178"/>
      <c r="AI1" s="2178"/>
      <c r="AJ1" s="2177" t="s">
        <v>2873</v>
      </c>
      <c r="AK1" s="2178"/>
      <c r="AL1" s="2178"/>
      <c r="AM1" s="2178"/>
      <c r="AN1" s="2178"/>
    </row>
    <row r="2" spans="1:40" ht="8.25" customHeight="1" x14ac:dyDescent="0.25">
      <c r="A2" s="809"/>
      <c r="B2" s="805"/>
      <c r="C2" s="810"/>
      <c r="D2" s="810"/>
      <c r="E2" s="810"/>
      <c r="F2" s="810"/>
      <c r="G2" s="811"/>
      <c r="H2" s="796"/>
      <c r="U2" s="1273"/>
      <c r="AL2" s="773"/>
      <c r="AM2" s="773"/>
      <c r="AN2" s="773"/>
    </row>
    <row r="3" spans="1:40" s="772" customFormat="1" ht="49.5" customHeight="1" x14ac:dyDescent="0.25">
      <c r="A3" s="780" t="s">
        <v>1221</v>
      </c>
      <c r="B3" s="780" t="s">
        <v>47</v>
      </c>
      <c r="C3" s="780" t="s">
        <v>1461</v>
      </c>
      <c r="D3" s="780" t="s">
        <v>1</v>
      </c>
      <c r="E3" s="780" t="s">
        <v>51</v>
      </c>
      <c r="F3" s="780" t="s">
        <v>2216</v>
      </c>
      <c r="G3" s="780" t="s">
        <v>3</v>
      </c>
      <c r="H3" s="812" t="s">
        <v>1291</v>
      </c>
      <c r="I3" s="814" t="s">
        <v>1352</v>
      </c>
      <c r="J3" s="782" t="s">
        <v>1353</v>
      </c>
      <c r="K3" s="782" t="s">
        <v>1354</v>
      </c>
      <c r="L3" s="782" t="s">
        <v>1355</v>
      </c>
      <c r="M3" s="782" t="s">
        <v>1356</v>
      </c>
      <c r="N3" s="782" t="s">
        <v>1357</v>
      </c>
      <c r="O3" s="782" t="s">
        <v>1358</v>
      </c>
      <c r="P3" s="782" t="s">
        <v>1359</v>
      </c>
      <c r="Q3" s="782" t="s">
        <v>1360</v>
      </c>
      <c r="R3" s="782" t="s">
        <v>1361</v>
      </c>
      <c r="S3" s="782" t="s">
        <v>1362</v>
      </c>
      <c r="T3" s="782" t="s">
        <v>1363</v>
      </c>
      <c r="U3" s="780"/>
      <c r="V3" s="783"/>
      <c r="W3" s="782" t="s">
        <v>1980</v>
      </c>
      <c r="X3" s="782" t="s">
        <v>1887</v>
      </c>
      <c r="Y3" s="782" t="s">
        <v>1981</v>
      </c>
      <c r="Z3" s="812" t="s">
        <v>1926</v>
      </c>
      <c r="AA3" s="780" t="s">
        <v>1927</v>
      </c>
      <c r="AB3" s="780" t="s">
        <v>2126</v>
      </c>
      <c r="AC3" s="780" t="s">
        <v>1925</v>
      </c>
      <c r="AD3" s="780" t="s">
        <v>1928</v>
      </c>
      <c r="AE3" s="1639" t="s">
        <v>1926</v>
      </c>
      <c r="AF3" s="1636" t="s">
        <v>1927</v>
      </c>
      <c r="AG3" s="1636" t="s">
        <v>2126</v>
      </c>
      <c r="AH3" s="1636" t="s">
        <v>1925</v>
      </c>
      <c r="AI3" s="1636" t="s">
        <v>1928</v>
      </c>
      <c r="AJ3" s="1639" t="s">
        <v>1926</v>
      </c>
      <c r="AK3" s="1636" t="s">
        <v>1927</v>
      </c>
      <c r="AL3" s="1636" t="s">
        <v>2126</v>
      </c>
      <c r="AM3" s="1636" t="s">
        <v>1925</v>
      </c>
      <c r="AN3" s="1636" t="s">
        <v>1928</v>
      </c>
    </row>
    <row r="4" spans="1:40" ht="152.25" customHeight="1" x14ac:dyDescent="0.25">
      <c r="A4" s="2066" t="s">
        <v>1482</v>
      </c>
      <c r="B4" s="2026" t="s">
        <v>1583</v>
      </c>
      <c r="C4" s="2026" t="s">
        <v>1752</v>
      </c>
      <c r="D4" s="1956">
        <v>0.6</v>
      </c>
      <c r="E4" s="2026" t="s">
        <v>1797</v>
      </c>
      <c r="F4" s="2026" t="s">
        <v>1753</v>
      </c>
      <c r="G4" s="2026" t="s">
        <v>1636</v>
      </c>
      <c r="H4" s="1169" t="s">
        <v>1982</v>
      </c>
      <c r="I4" s="1289"/>
      <c r="J4" s="1290"/>
      <c r="K4" s="1291"/>
      <c r="L4" s="1291" t="s">
        <v>1397</v>
      </c>
      <c r="M4" s="1291" t="s">
        <v>1397</v>
      </c>
      <c r="N4" s="1291" t="s">
        <v>1397</v>
      </c>
      <c r="O4" s="1291" t="s">
        <v>1397</v>
      </c>
      <c r="P4" s="1291" t="s">
        <v>1397</v>
      </c>
      <c r="Q4" s="1291" t="s">
        <v>1397</v>
      </c>
      <c r="R4" s="1291" t="s">
        <v>1397</v>
      </c>
      <c r="S4" s="1292" t="s">
        <v>1397</v>
      </c>
      <c r="T4" s="1293" t="s">
        <v>1397</v>
      </c>
      <c r="U4" s="1274">
        <v>43190</v>
      </c>
      <c r="V4" s="878" t="s">
        <v>163</v>
      </c>
      <c r="W4" s="802" t="s">
        <v>1906</v>
      </c>
      <c r="X4" s="2315" t="s">
        <v>1906</v>
      </c>
      <c r="Y4" s="2254" t="s">
        <v>1983</v>
      </c>
      <c r="Z4" s="1605">
        <v>0.69</v>
      </c>
      <c r="AA4" s="2298">
        <v>0.6</v>
      </c>
      <c r="AB4" s="2287" t="s">
        <v>2612</v>
      </c>
      <c r="AC4" s="2304" t="s">
        <v>2613</v>
      </c>
      <c r="AD4" s="1604"/>
      <c r="AE4" s="1605">
        <v>0.8</v>
      </c>
      <c r="AF4" s="2298">
        <v>0.7</v>
      </c>
      <c r="AG4" s="2287" t="s">
        <v>2755</v>
      </c>
      <c r="AH4" s="2304" t="s">
        <v>2650</v>
      </c>
      <c r="AI4" s="2269" t="s">
        <v>2653</v>
      </c>
      <c r="AJ4" s="1755">
        <v>0.8</v>
      </c>
      <c r="AK4" s="2275">
        <f>SUM(AJ4,AJ5)/2</f>
        <v>0.8</v>
      </c>
      <c r="AL4" s="2277" t="s">
        <v>2874</v>
      </c>
      <c r="AM4" s="2269" t="s">
        <v>2875</v>
      </c>
      <c r="AN4" s="2269" t="s">
        <v>2876</v>
      </c>
    </row>
    <row r="5" spans="1:40" ht="191.25" customHeight="1" x14ac:dyDescent="0.25">
      <c r="A5" s="2066"/>
      <c r="B5" s="2026"/>
      <c r="C5" s="2026"/>
      <c r="D5" s="2026"/>
      <c r="E5" s="2026"/>
      <c r="F5" s="2026"/>
      <c r="G5" s="2026"/>
      <c r="H5" s="1169" t="s">
        <v>1984</v>
      </c>
      <c r="I5" s="1294"/>
      <c r="J5" s="1295"/>
      <c r="K5" s="1296"/>
      <c r="L5" s="1296" t="s">
        <v>1397</v>
      </c>
      <c r="M5" s="1296" t="s">
        <v>1397</v>
      </c>
      <c r="N5" s="1296" t="s">
        <v>1397</v>
      </c>
      <c r="O5" s="1296" t="s">
        <v>1397</v>
      </c>
      <c r="P5" s="1296" t="s">
        <v>1397</v>
      </c>
      <c r="Q5" s="1296" t="s">
        <v>1397</v>
      </c>
      <c r="R5" s="1296" t="s">
        <v>1397</v>
      </c>
      <c r="S5" s="1297" t="s">
        <v>1397</v>
      </c>
      <c r="T5" s="1298" t="s">
        <v>1397</v>
      </c>
      <c r="U5" s="1274">
        <v>43281</v>
      </c>
      <c r="V5" s="878"/>
      <c r="W5" s="802" t="s">
        <v>1906</v>
      </c>
      <c r="X5" s="2315"/>
      <c r="Y5" s="2254"/>
      <c r="Z5" s="1605">
        <v>0.5</v>
      </c>
      <c r="AA5" s="2299"/>
      <c r="AB5" s="2287"/>
      <c r="AC5" s="2304"/>
      <c r="AD5" s="1604"/>
      <c r="AE5" s="1605">
        <v>0.6</v>
      </c>
      <c r="AF5" s="2299"/>
      <c r="AG5" s="2287"/>
      <c r="AH5" s="2304"/>
      <c r="AI5" s="2270"/>
      <c r="AJ5" s="1829">
        <v>0.8</v>
      </c>
      <c r="AK5" s="2293"/>
      <c r="AL5" s="2294"/>
      <c r="AM5" s="2285"/>
      <c r="AN5" s="2285"/>
    </row>
    <row r="6" spans="1:40" ht="45" customHeight="1" x14ac:dyDescent="0.25">
      <c r="A6" s="2066"/>
      <c r="B6" s="2311" t="s">
        <v>1583</v>
      </c>
      <c r="C6" s="2026" t="s">
        <v>1270</v>
      </c>
      <c r="D6" s="2026" t="s">
        <v>166</v>
      </c>
      <c r="E6" s="2026" t="s">
        <v>1700</v>
      </c>
      <c r="F6" s="2026" t="s">
        <v>1754</v>
      </c>
      <c r="G6" s="2311" t="s">
        <v>1636</v>
      </c>
      <c r="H6" s="1169" t="s">
        <v>1985</v>
      </c>
      <c r="I6" s="1299" t="s">
        <v>1397</v>
      </c>
      <c r="J6" s="1300" t="s">
        <v>1397</v>
      </c>
      <c r="K6" s="1300" t="s">
        <v>1397</v>
      </c>
      <c r="L6" s="1300" t="s">
        <v>1397</v>
      </c>
      <c r="M6" s="1300" t="s">
        <v>1397</v>
      </c>
      <c r="N6" s="1300" t="s">
        <v>1397</v>
      </c>
      <c r="O6" s="1300" t="s">
        <v>1397</v>
      </c>
      <c r="P6" s="1300" t="s">
        <v>1397</v>
      </c>
      <c r="Q6" s="1300"/>
      <c r="R6" s="1300"/>
      <c r="S6" s="1300"/>
      <c r="T6" s="1301"/>
      <c r="U6" s="1274">
        <v>43100</v>
      </c>
      <c r="V6" s="2312" t="s">
        <v>2350</v>
      </c>
      <c r="W6" s="1275">
        <v>0.66</v>
      </c>
      <c r="X6" s="2322">
        <v>0.66</v>
      </c>
      <c r="Y6" s="2321" t="s">
        <v>1986</v>
      </c>
      <c r="Z6" s="1606">
        <v>1</v>
      </c>
      <c r="AA6" s="2298">
        <v>0.77</v>
      </c>
      <c r="AB6" s="2287" t="s">
        <v>2614</v>
      </c>
      <c r="AC6" s="2287" t="s">
        <v>2615</v>
      </c>
      <c r="AD6" s="1604"/>
      <c r="AE6" s="1685">
        <v>1</v>
      </c>
      <c r="AF6" s="2307">
        <v>0.81</v>
      </c>
      <c r="AG6" s="2287" t="s">
        <v>2756</v>
      </c>
      <c r="AH6" s="2287" t="s">
        <v>2659</v>
      </c>
      <c r="AI6" s="2269"/>
      <c r="AJ6" s="1756">
        <v>1</v>
      </c>
      <c r="AK6" s="2286">
        <f>(AJ6+AJ7+AJ8+AJ9)/4</f>
        <v>1</v>
      </c>
      <c r="AL6" s="2271" t="s">
        <v>2877</v>
      </c>
      <c r="AM6" s="2271" t="s">
        <v>2878</v>
      </c>
      <c r="AN6" s="2291" t="s">
        <v>2879</v>
      </c>
    </row>
    <row r="7" spans="1:40" ht="36.75" customHeight="1" x14ac:dyDescent="0.25">
      <c r="A7" s="2066"/>
      <c r="B7" s="2311"/>
      <c r="C7" s="2026"/>
      <c r="D7" s="2026"/>
      <c r="E7" s="2026"/>
      <c r="F7" s="2026"/>
      <c r="G7" s="2311"/>
      <c r="H7" s="1169" t="s">
        <v>1987</v>
      </c>
      <c r="I7" s="1302" t="s">
        <v>1397</v>
      </c>
      <c r="J7" s="1303" t="s">
        <v>1397</v>
      </c>
      <c r="K7" s="1303" t="s">
        <v>1397</v>
      </c>
      <c r="L7" s="1303" t="s">
        <v>1397</v>
      </c>
      <c r="M7" s="1303" t="s">
        <v>1397</v>
      </c>
      <c r="N7" s="1303" t="s">
        <v>1397</v>
      </c>
      <c r="O7" s="1303" t="s">
        <v>1397</v>
      </c>
      <c r="P7" s="1303" t="s">
        <v>1397</v>
      </c>
      <c r="Q7" s="1303"/>
      <c r="R7" s="1303"/>
      <c r="S7" s="1303"/>
      <c r="T7" s="1304"/>
      <c r="U7" s="749" t="s">
        <v>174</v>
      </c>
      <c r="V7" s="2313"/>
      <c r="W7" s="1275">
        <v>0.66</v>
      </c>
      <c r="X7" s="2315"/>
      <c r="Y7" s="2321"/>
      <c r="Z7" s="1606">
        <v>0.66</v>
      </c>
      <c r="AA7" s="2299"/>
      <c r="AB7" s="2287"/>
      <c r="AC7" s="2287"/>
      <c r="AD7" s="1604"/>
      <c r="AE7" s="1685">
        <v>0.66</v>
      </c>
      <c r="AF7" s="2308"/>
      <c r="AG7" s="2287"/>
      <c r="AH7" s="2287"/>
      <c r="AI7" s="2285"/>
      <c r="AJ7" s="1756">
        <v>1</v>
      </c>
      <c r="AK7" s="2281"/>
      <c r="AL7" s="2271"/>
      <c r="AM7" s="2271"/>
      <c r="AN7" s="2291"/>
    </row>
    <row r="8" spans="1:40" ht="30" customHeight="1" x14ac:dyDescent="0.25">
      <c r="A8" s="2066"/>
      <c r="B8" s="2311"/>
      <c r="C8" s="2026"/>
      <c r="D8" s="2026"/>
      <c r="E8" s="2026"/>
      <c r="F8" s="2026"/>
      <c r="G8" s="2311"/>
      <c r="H8" s="1169" t="s">
        <v>1988</v>
      </c>
      <c r="I8" s="1302" t="s">
        <v>1397</v>
      </c>
      <c r="J8" s="1303" t="s">
        <v>1397</v>
      </c>
      <c r="K8" s="1303" t="s">
        <v>1397</v>
      </c>
      <c r="L8" s="1303" t="s">
        <v>1397</v>
      </c>
      <c r="M8" s="1303" t="s">
        <v>1397</v>
      </c>
      <c r="N8" s="1303" t="s">
        <v>1397</v>
      </c>
      <c r="O8" s="1303" t="s">
        <v>1397</v>
      </c>
      <c r="P8" s="1303" t="s">
        <v>1397</v>
      </c>
      <c r="Q8" s="1303"/>
      <c r="R8" s="1303"/>
      <c r="S8" s="1303"/>
      <c r="T8" s="1304"/>
      <c r="U8" s="749"/>
      <c r="V8" s="2313"/>
      <c r="W8" s="1275">
        <v>0.66</v>
      </c>
      <c r="X8" s="2315"/>
      <c r="Y8" s="2321"/>
      <c r="Z8" s="1606">
        <v>0.66</v>
      </c>
      <c r="AA8" s="2299"/>
      <c r="AB8" s="2287"/>
      <c r="AC8" s="2287"/>
      <c r="AD8" s="1604"/>
      <c r="AE8" s="1685">
        <v>0.66</v>
      </c>
      <c r="AF8" s="2308"/>
      <c r="AG8" s="2287"/>
      <c r="AH8" s="2287"/>
      <c r="AI8" s="2285"/>
      <c r="AJ8" s="1756">
        <v>1</v>
      </c>
      <c r="AK8" s="2281"/>
      <c r="AL8" s="2271"/>
      <c r="AM8" s="2271"/>
      <c r="AN8" s="2291"/>
    </row>
    <row r="9" spans="1:40" ht="27.75" customHeight="1" x14ac:dyDescent="0.25">
      <c r="A9" s="2066"/>
      <c r="B9" s="2311"/>
      <c r="C9" s="2026"/>
      <c r="D9" s="2026"/>
      <c r="E9" s="2026"/>
      <c r="F9" s="2026"/>
      <c r="G9" s="2311"/>
      <c r="H9" s="809" t="s">
        <v>1989</v>
      </c>
      <c r="I9" s="1305"/>
      <c r="J9" s="1306"/>
      <c r="K9" s="1307"/>
      <c r="L9" s="1307"/>
      <c r="M9" s="1307"/>
      <c r="N9" s="1307"/>
      <c r="O9" s="1307" t="s">
        <v>1397</v>
      </c>
      <c r="P9" s="1307" t="s">
        <v>1397</v>
      </c>
      <c r="Q9" s="1307" t="s">
        <v>1397</v>
      </c>
      <c r="R9" s="1307" t="s">
        <v>1397</v>
      </c>
      <c r="S9" s="1307" t="s">
        <v>1397</v>
      </c>
      <c r="T9" s="1308" t="s">
        <v>1397</v>
      </c>
      <c r="U9" s="749" t="s">
        <v>174</v>
      </c>
      <c r="V9" s="2314"/>
      <c r="W9" s="802" t="s">
        <v>1906</v>
      </c>
      <c r="X9" s="2315"/>
      <c r="Y9" s="2321"/>
      <c r="Z9" s="1607" t="s">
        <v>1906</v>
      </c>
      <c r="AA9" s="2299"/>
      <c r="AB9" s="2287"/>
      <c r="AC9" s="2287"/>
      <c r="AD9" s="1604"/>
      <c r="AE9" s="1685">
        <v>0.9</v>
      </c>
      <c r="AF9" s="2308"/>
      <c r="AG9" s="2287"/>
      <c r="AH9" s="2287"/>
      <c r="AI9" s="2270"/>
      <c r="AJ9" s="1756">
        <v>1</v>
      </c>
      <c r="AK9" s="2281"/>
      <c r="AL9" s="2271"/>
      <c r="AM9" s="2271"/>
      <c r="AN9" s="2291"/>
    </row>
    <row r="10" spans="1:40" ht="50.25" customHeight="1" x14ac:dyDescent="0.25">
      <c r="A10" s="2066"/>
      <c r="B10" s="2026" t="s">
        <v>1583</v>
      </c>
      <c r="C10" s="2026" t="s">
        <v>1271</v>
      </c>
      <c r="D10" s="2026" t="s">
        <v>1755</v>
      </c>
      <c r="E10" s="2026" t="s">
        <v>1798</v>
      </c>
      <c r="F10" s="2026" t="s">
        <v>1701</v>
      </c>
      <c r="G10" s="2026" t="s">
        <v>1636</v>
      </c>
      <c r="H10" s="1113" t="s">
        <v>1990</v>
      </c>
      <c r="I10" s="1309"/>
      <c r="J10" s="1310"/>
      <c r="K10" s="1311"/>
      <c r="L10" s="1311"/>
      <c r="M10" s="1311"/>
      <c r="N10" s="1311"/>
      <c r="O10" s="1311" t="s">
        <v>1397</v>
      </c>
      <c r="P10" s="1311" t="s">
        <v>1397</v>
      </c>
      <c r="Q10" s="1311" t="s">
        <v>1397</v>
      </c>
      <c r="R10" s="1311" t="s">
        <v>1397</v>
      </c>
      <c r="S10" s="1311" t="s">
        <v>1397</v>
      </c>
      <c r="T10" s="1312" t="s">
        <v>1397</v>
      </c>
      <c r="U10" s="749" t="s">
        <v>182</v>
      </c>
      <c r="V10" s="2317" t="s">
        <v>179</v>
      </c>
      <c r="W10" s="802" t="s">
        <v>1906</v>
      </c>
      <c r="X10" s="2320">
        <v>0.66</v>
      </c>
      <c r="Y10" s="2321" t="s">
        <v>1991</v>
      </c>
      <c r="Z10" s="1607" t="s">
        <v>1906</v>
      </c>
      <c r="AA10" s="2303">
        <v>0.66</v>
      </c>
      <c r="AB10" s="2287" t="s">
        <v>2616</v>
      </c>
      <c r="AC10" s="2287" t="s">
        <v>2617</v>
      </c>
      <c r="AD10" s="1604"/>
      <c r="AE10" s="1686" t="s">
        <v>1906</v>
      </c>
      <c r="AF10" s="2303">
        <v>0.83</v>
      </c>
      <c r="AG10" s="2287" t="s">
        <v>2757</v>
      </c>
      <c r="AH10" s="2287" t="s">
        <v>2658</v>
      </c>
      <c r="AI10" s="2269"/>
      <c r="AJ10" s="1757">
        <v>0.7</v>
      </c>
      <c r="AK10" s="2280">
        <f>(AJ10+AJ11+AJ12+AJ13)/4</f>
        <v>0.57500000000000007</v>
      </c>
      <c r="AL10" s="2283" t="s">
        <v>2880</v>
      </c>
      <c r="AM10" s="2283" t="s">
        <v>2881</v>
      </c>
      <c r="AN10" s="2288"/>
    </row>
    <row r="11" spans="1:40" ht="54.75" customHeight="1" x14ac:dyDescent="0.25">
      <c r="A11" s="2066"/>
      <c r="B11" s="2026"/>
      <c r="C11" s="2026"/>
      <c r="D11" s="2026"/>
      <c r="E11" s="2026"/>
      <c r="F11" s="2026"/>
      <c r="G11" s="2026"/>
      <c r="H11" s="1113" t="s">
        <v>1992</v>
      </c>
      <c r="I11" s="1313"/>
      <c r="J11" s="1314"/>
      <c r="K11" s="1315"/>
      <c r="L11" s="1315"/>
      <c r="M11" s="1315"/>
      <c r="N11" s="1315"/>
      <c r="O11" s="1311" t="s">
        <v>1397</v>
      </c>
      <c r="P11" s="1311" t="s">
        <v>1397</v>
      </c>
      <c r="Q11" s="1311" t="s">
        <v>1397</v>
      </c>
      <c r="R11" s="1311" t="s">
        <v>1397</v>
      </c>
      <c r="S11" s="1311" t="s">
        <v>1397</v>
      </c>
      <c r="T11" s="1316" t="s">
        <v>1397</v>
      </c>
      <c r="U11" s="749" t="s">
        <v>183</v>
      </c>
      <c r="V11" s="2318"/>
      <c r="W11" s="802" t="s">
        <v>1906</v>
      </c>
      <c r="X11" s="2254"/>
      <c r="Y11" s="2321"/>
      <c r="Z11" s="1607" t="s">
        <v>1906</v>
      </c>
      <c r="AA11" s="2304"/>
      <c r="AB11" s="2287"/>
      <c r="AC11" s="2287"/>
      <c r="AD11" s="1604"/>
      <c r="AE11" s="1686" t="s">
        <v>1906</v>
      </c>
      <c r="AF11" s="2304"/>
      <c r="AG11" s="2287"/>
      <c r="AH11" s="2287"/>
      <c r="AI11" s="2285"/>
      <c r="AJ11" s="1756">
        <v>1</v>
      </c>
      <c r="AK11" s="2281"/>
      <c r="AL11" s="2271"/>
      <c r="AM11" s="2271"/>
      <c r="AN11" s="2288"/>
    </row>
    <row r="12" spans="1:40" ht="49.5" customHeight="1" x14ac:dyDescent="0.25">
      <c r="A12" s="2066"/>
      <c r="B12" s="2026"/>
      <c r="C12" s="2026"/>
      <c r="D12" s="2026"/>
      <c r="E12" s="2026"/>
      <c r="F12" s="2026"/>
      <c r="G12" s="2026"/>
      <c r="H12" s="1113" t="s">
        <v>1993</v>
      </c>
      <c r="I12" s="1313"/>
      <c r="J12" s="1311"/>
      <c r="K12" s="1311" t="s">
        <v>1397</v>
      </c>
      <c r="L12" s="1311" t="s">
        <v>1397</v>
      </c>
      <c r="M12" s="1311" t="s">
        <v>1397</v>
      </c>
      <c r="N12" s="1311" t="s">
        <v>1397</v>
      </c>
      <c r="O12" s="1311" t="s">
        <v>1397</v>
      </c>
      <c r="P12" s="1311"/>
      <c r="Q12" s="1311"/>
      <c r="R12" s="1311"/>
      <c r="S12" s="1311"/>
      <c r="T12" s="1316"/>
      <c r="U12" s="749"/>
      <c r="V12" s="2318"/>
      <c r="W12" s="1275">
        <v>0.66</v>
      </c>
      <c r="X12" s="2254"/>
      <c r="Y12" s="2321"/>
      <c r="Z12" s="1606">
        <v>0.66</v>
      </c>
      <c r="AA12" s="2304"/>
      <c r="AB12" s="2287"/>
      <c r="AC12" s="2287"/>
      <c r="AD12" s="1604"/>
      <c r="AE12" s="1685">
        <v>0.66</v>
      </c>
      <c r="AF12" s="2304"/>
      <c r="AG12" s="2287"/>
      <c r="AH12" s="2287"/>
      <c r="AI12" s="2285"/>
      <c r="AJ12" s="1756">
        <v>0.5</v>
      </c>
      <c r="AK12" s="2281"/>
      <c r="AL12" s="2271"/>
      <c r="AM12" s="2271"/>
      <c r="AN12" s="2288"/>
    </row>
    <row r="13" spans="1:40" ht="30" customHeight="1" x14ac:dyDescent="0.25">
      <c r="A13" s="2066"/>
      <c r="B13" s="2026"/>
      <c r="C13" s="2026"/>
      <c r="D13" s="2026"/>
      <c r="E13" s="2026"/>
      <c r="F13" s="2026"/>
      <c r="G13" s="2026"/>
      <c r="H13" s="1113" t="s">
        <v>1994</v>
      </c>
      <c r="I13" s="1313"/>
      <c r="J13" s="1311"/>
      <c r="K13" s="1311" t="s">
        <v>1397</v>
      </c>
      <c r="L13" s="1311" t="s">
        <v>1397</v>
      </c>
      <c r="M13" s="1311" t="s">
        <v>1397</v>
      </c>
      <c r="N13" s="1311" t="s">
        <v>1397</v>
      </c>
      <c r="O13" s="1311" t="s">
        <v>1397</v>
      </c>
      <c r="P13" s="1311" t="s">
        <v>1397</v>
      </c>
      <c r="Q13" s="1311"/>
      <c r="R13" s="1311"/>
      <c r="S13" s="1311"/>
      <c r="T13" s="1317"/>
      <c r="U13" s="749" t="s">
        <v>182</v>
      </c>
      <c r="V13" s="2319"/>
      <c r="W13" s="1275">
        <v>0.66</v>
      </c>
      <c r="X13" s="2254"/>
      <c r="Y13" s="2321"/>
      <c r="Z13" s="1606">
        <v>0.66</v>
      </c>
      <c r="AA13" s="2304"/>
      <c r="AB13" s="2287"/>
      <c r="AC13" s="2287"/>
      <c r="AD13" s="1604"/>
      <c r="AE13" s="1685">
        <v>1</v>
      </c>
      <c r="AF13" s="2304"/>
      <c r="AG13" s="2287"/>
      <c r="AH13" s="2287"/>
      <c r="AI13" s="2270"/>
      <c r="AJ13" s="1758">
        <v>0.1</v>
      </c>
      <c r="AK13" s="2282"/>
      <c r="AL13" s="2284"/>
      <c r="AM13" s="2284"/>
      <c r="AN13" s="2289"/>
    </row>
    <row r="14" spans="1:40" ht="45" customHeight="1" x14ac:dyDescent="0.25">
      <c r="A14" s="2066"/>
      <c r="B14" s="2311" t="s">
        <v>1583</v>
      </c>
      <c r="C14" s="2311" t="s">
        <v>1272</v>
      </c>
      <c r="D14" s="2311" t="s">
        <v>1756</v>
      </c>
      <c r="E14" s="2311" t="s">
        <v>1702</v>
      </c>
      <c r="F14" s="2311" t="s">
        <v>1799</v>
      </c>
      <c r="G14" s="2026" t="s">
        <v>1636</v>
      </c>
      <c r="H14" s="1169" t="s">
        <v>1995</v>
      </c>
      <c r="I14" s="1318"/>
      <c r="J14" s="1319"/>
      <c r="K14" s="1319"/>
      <c r="L14" s="1319"/>
      <c r="M14" s="1319"/>
      <c r="N14" s="1319"/>
      <c r="O14" s="1320" t="s">
        <v>1996</v>
      </c>
      <c r="P14" s="1320" t="s">
        <v>1996</v>
      </c>
      <c r="Q14" s="1320" t="s">
        <v>1996</v>
      </c>
      <c r="R14" s="1320" t="s">
        <v>1996</v>
      </c>
      <c r="S14" s="1320" t="s">
        <v>1996</v>
      </c>
      <c r="T14" s="1312" t="s">
        <v>1996</v>
      </c>
      <c r="U14" s="1274">
        <v>43100</v>
      </c>
      <c r="V14" s="2317" t="s">
        <v>179</v>
      </c>
      <c r="W14" s="802" t="s">
        <v>1906</v>
      </c>
      <c r="X14" s="2320">
        <v>0.66</v>
      </c>
      <c r="Y14" s="2321" t="s">
        <v>1997</v>
      </c>
      <c r="Z14" s="1607" t="s">
        <v>1906</v>
      </c>
      <c r="AA14" s="2303">
        <v>0.66</v>
      </c>
      <c r="AB14" s="2287" t="s">
        <v>2618</v>
      </c>
      <c r="AC14" s="2287" t="s">
        <v>2619</v>
      </c>
      <c r="AD14" s="1604"/>
      <c r="AE14" s="1686" t="s">
        <v>1906</v>
      </c>
      <c r="AF14" s="2303">
        <v>0.75</v>
      </c>
      <c r="AG14" s="2287" t="s">
        <v>2755</v>
      </c>
      <c r="AH14" s="2287" t="s">
        <v>2656</v>
      </c>
      <c r="AI14" s="1648"/>
      <c r="AJ14" s="1756">
        <v>0.7</v>
      </c>
      <c r="AK14" s="2286">
        <f>(AJ14+AJ15+AJ16+AJ17)/4</f>
        <v>0.57500000000000007</v>
      </c>
      <c r="AL14" s="2271" t="s">
        <v>2880</v>
      </c>
      <c r="AM14" s="2271" t="s">
        <v>2881</v>
      </c>
      <c r="AN14" s="2288"/>
    </row>
    <row r="15" spans="1:40" ht="42" customHeight="1" x14ac:dyDescent="0.25">
      <c r="A15" s="2066"/>
      <c r="B15" s="2311"/>
      <c r="C15" s="2311"/>
      <c r="D15" s="2311"/>
      <c r="E15" s="2311"/>
      <c r="F15" s="2311"/>
      <c r="G15" s="2026"/>
      <c r="H15" s="1169" t="s">
        <v>1998</v>
      </c>
      <c r="I15" s="1313"/>
      <c r="J15" s="1314"/>
      <c r="K15" s="1315"/>
      <c r="L15" s="1315"/>
      <c r="M15" s="1315"/>
      <c r="N15" s="1315"/>
      <c r="O15" s="1315" t="s">
        <v>1397</v>
      </c>
      <c r="P15" s="1315" t="s">
        <v>1397</v>
      </c>
      <c r="Q15" s="1315" t="s">
        <v>1397</v>
      </c>
      <c r="R15" s="1315" t="s">
        <v>1397</v>
      </c>
      <c r="S15" s="1315" t="s">
        <v>1397</v>
      </c>
      <c r="T15" s="1321" t="s">
        <v>1397</v>
      </c>
      <c r="U15" s="749" t="s">
        <v>183</v>
      </c>
      <c r="V15" s="2318"/>
      <c r="W15" s="802" t="s">
        <v>1906</v>
      </c>
      <c r="X15" s="2254"/>
      <c r="Y15" s="2321"/>
      <c r="Z15" s="1607" t="s">
        <v>1906</v>
      </c>
      <c r="AA15" s="2304"/>
      <c r="AB15" s="2287"/>
      <c r="AC15" s="2287"/>
      <c r="AD15" s="1604"/>
      <c r="AE15" s="1685">
        <v>0.5</v>
      </c>
      <c r="AF15" s="2304"/>
      <c r="AG15" s="2287"/>
      <c r="AH15" s="2287"/>
      <c r="AI15" s="1648"/>
      <c r="AJ15" s="1756">
        <v>1</v>
      </c>
      <c r="AK15" s="2281"/>
      <c r="AL15" s="2271"/>
      <c r="AM15" s="2271"/>
      <c r="AN15" s="2288"/>
    </row>
    <row r="16" spans="1:40" ht="30" customHeight="1" x14ac:dyDescent="0.25">
      <c r="A16" s="2066"/>
      <c r="B16" s="2311"/>
      <c r="C16" s="2311"/>
      <c r="D16" s="2311"/>
      <c r="E16" s="2311"/>
      <c r="F16" s="2311"/>
      <c r="G16" s="2026"/>
      <c r="H16" s="1169" t="s">
        <v>1999</v>
      </c>
      <c r="I16" s="1322"/>
      <c r="J16" s="1323" t="s">
        <v>1397</v>
      </c>
      <c r="K16" s="1323" t="s">
        <v>1397</v>
      </c>
      <c r="L16" s="1323" t="s">
        <v>1397</v>
      </c>
      <c r="M16" s="1323" t="s">
        <v>1397</v>
      </c>
      <c r="N16" s="1323" t="s">
        <v>1397</v>
      </c>
      <c r="O16" s="1323" t="s">
        <v>1397</v>
      </c>
      <c r="P16" s="1323"/>
      <c r="Q16" s="1323"/>
      <c r="R16" s="1323"/>
      <c r="S16" s="1323"/>
      <c r="T16" s="1324"/>
      <c r="U16" s="749"/>
      <c r="V16" s="2318"/>
      <c r="W16" s="1275">
        <v>0.66</v>
      </c>
      <c r="X16" s="2254"/>
      <c r="Y16" s="2321"/>
      <c r="Z16" s="1606">
        <v>0.66</v>
      </c>
      <c r="AA16" s="2304"/>
      <c r="AB16" s="2287"/>
      <c r="AC16" s="2287"/>
      <c r="AD16" s="1604"/>
      <c r="AE16" s="1685" t="s">
        <v>1906</v>
      </c>
      <c r="AF16" s="2304"/>
      <c r="AG16" s="2287"/>
      <c r="AH16" s="2287"/>
      <c r="AI16" s="1648"/>
      <c r="AJ16" s="1756">
        <v>0.5</v>
      </c>
      <c r="AK16" s="2281"/>
      <c r="AL16" s="2271"/>
      <c r="AM16" s="2271"/>
      <c r="AN16" s="2288"/>
    </row>
    <row r="17" spans="1:40" ht="30" customHeight="1" x14ac:dyDescent="0.25">
      <c r="A17" s="2066"/>
      <c r="B17" s="2311"/>
      <c r="C17" s="2311"/>
      <c r="D17" s="2311"/>
      <c r="E17" s="2311"/>
      <c r="F17" s="2311"/>
      <c r="G17" s="2026"/>
      <c r="H17" s="1169" t="s">
        <v>1994</v>
      </c>
      <c r="I17" s="1325"/>
      <c r="J17" s="1326"/>
      <c r="K17" s="1327" t="s">
        <v>1397</v>
      </c>
      <c r="L17" s="1327" t="s">
        <v>1397</v>
      </c>
      <c r="M17" s="1327" t="s">
        <v>1397</v>
      </c>
      <c r="N17" s="1327" t="s">
        <v>1397</v>
      </c>
      <c r="O17" s="1327" t="s">
        <v>1397</v>
      </c>
      <c r="P17" s="1327" t="s">
        <v>1397</v>
      </c>
      <c r="Q17" s="1327"/>
      <c r="R17" s="1327"/>
      <c r="S17" s="1327"/>
      <c r="T17" s="1328"/>
      <c r="U17" s="749" t="s">
        <v>182</v>
      </c>
      <c r="V17" s="2319"/>
      <c r="W17" s="1275">
        <v>0.66</v>
      </c>
      <c r="X17" s="2254"/>
      <c r="Y17" s="2321"/>
      <c r="Z17" s="1606">
        <v>0.66</v>
      </c>
      <c r="AA17" s="2304"/>
      <c r="AB17" s="2287"/>
      <c r="AC17" s="2287"/>
      <c r="AD17" s="1604"/>
      <c r="AE17" s="1685">
        <v>1</v>
      </c>
      <c r="AF17" s="2304"/>
      <c r="AG17" s="2287"/>
      <c r="AH17" s="2287"/>
      <c r="AI17" s="1648"/>
      <c r="AJ17" s="1756">
        <v>0.1</v>
      </c>
      <c r="AK17" s="2281"/>
      <c r="AL17" s="2271"/>
      <c r="AM17" s="2271"/>
      <c r="AN17" s="2289"/>
    </row>
    <row r="18" spans="1:40" ht="51.75" customHeight="1" x14ac:dyDescent="0.25">
      <c r="A18" s="2066"/>
      <c r="B18" s="2311" t="s">
        <v>1583</v>
      </c>
      <c r="C18" s="2311" t="s">
        <v>1273</v>
      </c>
      <c r="D18" s="2324" t="s">
        <v>1757</v>
      </c>
      <c r="E18" s="2311" t="s">
        <v>1758</v>
      </c>
      <c r="F18" s="2311" t="s">
        <v>2351</v>
      </c>
      <c r="G18" s="2311" t="s">
        <v>1636</v>
      </c>
      <c r="H18" s="1684" t="s">
        <v>2000</v>
      </c>
      <c r="I18" s="1309"/>
      <c r="J18" s="1310"/>
      <c r="K18" s="1311"/>
      <c r="L18" s="1311" t="s">
        <v>1397</v>
      </c>
      <c r="M18" s="1311" t="s">
        <v>1397</v>
      </c>
      <c r="N18" s="1311" t="s">
        <v>1397</v>
      </c>
      <c r="O18" s="1311" t="s">
        <v>1397</v>
      </c>
      <c r="P18" s="1311" t="s">
        <v>1397</v>
      </c>
      <c r="Q18" s="1311" t="s">
        <v>1397</v>
      </c>
      <c r="R18" s="1311" t="s">
        <v>1397</v>
      </c>
      <c r="S18" s="1311" t="s">
        <v>1397</v>
      </c>
      <c r="T18" s="1316" t="s">
        <v>1397</v>
      </c>
      <c r="U18" s="1274">
        <v>43100</v>
      </c>
      <c r="V18" s="2317" t="s">
        <v>226</v>
      </c>
      <c r="W18" s="802" t="s">
        <v>1906</v>
      </c>
      <c r="X18" s="2320">
        <v>0.5</v>
      </c>
      <c r="Y18" s="1276" t="s">
        <v>2001</v>
      </c>
      <c r="Z18" s="1606">
        <v>0.2</v>
      </c>
      <c r="AA18" s="2303">
        <v>0.67</v>
      </c>
      <c r="AB18" s="1604" t="s">
        <v>2163</v>
      </c>
      <c r="AC18" s="1604" t="s">
        <v>2164</v>
      </c>
      <c r="AD18" s="1604"/>
      <c r="AE18" s="1685">
        <v>0.2</v>
      </c>
      <c r="AF18" s="2305">
        <v>0.67</v>
      </c>
      <c r="AG18" s="1648" t="s">
        <v>2163</v>
      </c>
      <c r="AH18" s="1648" t="s">
        <v>2164</v>
      </c>
      <c r="AI18" s="1648"/>
      <c r="AJ18" s="1756">
        <v>1</v>
      </c>
      <c r="AK18" s="2290">
        <f>SUM(AJ18,AJ19)/2</f>
        <v>1</v>
      </c>
      <c r="AL18" s="2284" t="s">
        <v>2882</v>
      </c>
      <c r="AM18" s="1759" t="s">
        <v>2883</v>
      </c>
      <c r="AN18" s="1759"/>
    </row>
    <row r="19" spans="1:40" ht="109.5" customHeight="1" x14ac:dyDescent="0.25">
      <c r="A19" s="2066"/>
      <c r="B19" s="2311"/>
      <c r="C19" s="2311"/>
      <c r="D19" s="2324"/>
      <c r="E19" s="2311"/>
      <c r="F19" s="2311"/>
      <c r="G19" s="2311"/>
      <c r="H19" s="1169" t="s">
        <v>2002</v>
      </c>
      <c r="I19" s="1322"/>
      <c r="J19" s="1323" t="s">
        <v>1397</v>
      </c>
      <c r="K19" s="1323" t="s">
        <v>1397</v>
      </c>
      <c r="L19" s="1323" t="s">
        <v>1397</v>
      </c>
      <c r="M19" s="1323" t="s">
        <v>1397</v>
      </c>
      <c r="N19" s="1323" t="s">
        <v>1397</v>
      </c>
      <c r="O19" s="1323" t="s">
        <v>1397</v>
      </c>
      <c r="P19" s="1323" t="s">
        <v>1397</v>
      </c>
      <c r="Q19" s="1323" t="s">
        <v>1397</v>
      </c>
      <c r="R19" s="1323" t="s">
        <v>1397</v>
      </c>
      <c r="S19" s="1323" t="s">
        <v>1397</v>
      </c>
      <c r="T19" s="1324" t="s">
        <v>1397</v>
      </c>
      <c r="U19" s="749" t="s">
        <v>183</v>
      </c>
      <c r="V19" s="2318"/>
      <c r="W19" s="1275">
        <v>0.5</v>
      </c>
      <c r="X19" s="2254"/>
      <c r="Y19" s="1277" t="s">
        <v>2003</v>
      </c>
      <c r="Z19" s="1606">
        <v>0.67</v>
      </c>
      <c r="AA19" s="2304"/>
      <c r="AB19" s="1604" t="s">
        <v>2620</v>
      </c>
      <c r="AC19" s="1604" t="s">
        <v>2162</v>
      </c>
      <c r="AD19" s="1604"/>
      <c r="AE19" s="1685">
        <v>0.67</v>
      </c>
      <c r="AF19" s="2306"/>
      <c r="AG19" s="1648" t="s">
        <v>2666</v>
      </c>
      <c r="AH19" s="1648" t="s">
        <v>2657</v>
      </c>
      <c r="AI19" s="1648"/>
      <c r="AJ19" s="1756">
        <v>1</v>
      </c>
      <c r="AK19" s="2290"/>
      <c r="AL19" s="2283"/>
      <c r="AM19" s="1759" t="s">
        <v>2884</v>
      </c>
      <c r="AN19" s="1759"/>
    </row>
    <row r="20" spans="1:40" ht="165" x14ac:dyDescent="0.25">
      <c r="A20" s="2066"/>
      <c r="B20" s="749" t="s">
        <v>1583</v>
      </c>
      <c r="C20" s="749" t="s">
        <v>1759</v>
      </c>
      <c r="D20" s="749" t="s">
        <v>1703</v>
      </c>
      <c r="E20" s="749" t="s">
        <v>222</v>
      </c>
      <c r="F20" s="749" t="s">
        <v>192</v>
      </c>
      <c r="G20" s="749" t="s">
        <v>1636</v>
      </c>
      <c r="H20" s="1169" t="s">
        <v>2641</v>
      </c>
      <c r="I20" s="1329"/>
      <c r="J20" s="1330"/>
      <c r="K20" s="1331"/>
      <c r="L20" s="1331" t="s">
        <v>1397</v>
      </c>
      <c r="M20" s="1331" t="s">
        <v>1397</v>
      </c>
      <c r="N20" s="1331" t="s">
        <v>1397</v>
      </c>
      <c r="O20" s="1331" t="s">
        <v>1397</v>
      </c>
      <c r="P20" s="1331" t="s">
        <v>1397</v>
      </c>
      <c r="Q20" s="1331" t="s">
        <v>1397</v>
      </c>
      <c r="R20" s="1331" t="s">
        <v>1397</v>
      </c>
      <c r="S20" s="1331" t="s">
        <v>1397</v>
      </c>
      <c r="T20" s="1332" t="s">
        <v>1397</v>
      </c>
      <c r="U20" s="1274" t="s">
        <v>183</v>
      </c>
      <c r="V20" s="792" t="s">
        <v>193</v>
      </c>
      <c r="W20" s="802" t="s">
        <v>1906</v>
      </c>
      <c r="X20" s="802" t="s">
        <v>1906</v>
      </c>
      <c r="Y20" s="762" t="s">
        <v>2352</v>
      </c>
      <c r="Z20" s="1605">
        <v>0.75</v>
      </c>
      <c r="AA20" s="1602">
        <v>0.75</v>
      </c>
      <c r="AB20" s="1604" t="s">
        <v>2195</v>
      </c>
      <c r="AC20" s="1604" t="s">
        <v>2194</v>
      </c>
      <c r="AD20" s="1604"/>
      <c r="AE20" s="1605">
        <v>0.75</v>
      </c>
      <c r="AF20" s="1624">
        <v>0.75</v>
      </c>
      <c r="AG20" s="1623" t="s">
        <v>2195</v>
      </c>
      <c r="AH20" s="1623" t="s">
        <v>2655</v>
      </c>
      <c r="AI20" s="1623" t="s">
        <v>2754</v>
      </c>
      <c r="AJ20" s="1760">
        <v>0.85</v>
      </c>
      <c r="AK20" s="1756">
        <f>SUM(AJ20)</f>
        <v>0.85</v>
      </c>
      <c r="AL20" s="1743" t="s">
        <v>2195</v>
      </c>
      <c r="AM20" s="1761" t="s">
        <v>2655</v>
      </c>
      <c r="AN20" s="1743"/>
    </row>
    <row r="21" spans="1:40" ht="33.75" customHeight="1" x14ac:dyDescent="0.25">
      <c r="A21" s="2066"/>
      <c r="B21" s="2026" t="s">
        <v>1583</v>
      </c>
      <c r="C21" s="2026" t="s">
        <v>1800</v>
      </c>
      <c r="D21" s="2026" t="s">
        <v>1596</v>
      </c>
      <c r="E21" s="2316" t="s">
        <v>1760</v>
      </c>
      <c r="F21" s="2026" t="s">
        <v>197</v>
      </c>
      <c r="G21" s="2026" t="s">
        <v>1636</v>
      </c>
      <c r="H21" s="1169" t="s">
        <v>2642</v>
      </c>
      <c r="I21" s="1309"/>
      <c r="J21" s="1311"/>
      <c r="K21" s="1311"/>
      <c r="L21" s="1311" t="s">
        <v>1397</v>
      </c>
      <c r="M21" s="1311" t="s">
        <v>1397</v>
      </c>
      <c r="N21" s="1311" t="s">
        <v>1397</v>
      </c>
      <c r="O21" s="1311"/>
      <c r="P21" s="1311"/>
      <c r="Q21" s="1311"/>
      <c r="R21" s="1311"/>
      <c r="S21" s="1311"/>
      <c r="T21" s="1316"/>
      <c r="U21" s="1274">
        <v>43190</v>
      </c>
      <c r="V21" s="2317" t="s">
        <v>198</v>
      </c>
      <c r="W21" s="802" t="s">
        <v>1906</v>
      </c>
      <c r="X21" s="2315" t="s">
        <v>1906</v>
      </c>
      <c r="Y21" s="762" t="s">
        <v>2196</v>
      </c>
      <c r="Z21" s="1605">
        <v>1</v>
      </c>
      <c r="AA21" s="2303">
        <v>0.85</v>
      </c>
      <c r="AB21" s="2287" t="s">
        <v>2195</v>
      </c>
      <c r="AC21" s="2287" t="s">
        <v>2198</v>
      </c>
      <c r="AD21" s="1604"/>
      <c r="AE21" s="1605">
        <v>1</v>
      </c>
      <c r="AF21" s="2303">
        <v>0.95</v>
      </c>
      <c r="AG21" s="2287" t="s">
        <v>2195</v>
      </c>
      <c r="AH21" s="2287" t="s">
        <v>2654</v>
      </c>
      <c r="AI21" s="1623"/>
      <c r="AJ21" s="1760">
        <v>1</v>
      </c>
      <c r="AK21" s="2290">
        <f>SUM(AJ21,AJ22)/2</f>
        <v>0.95</v>
      </c>
      <c r="AL21" s="2287" t="s">
        <v>2195</v>
      </c>
      <c r="AM21" s="2292" t="s">
        <v>2885</v>
      </c>
      <c r="AN21" s="2269"/>
    </row>
    <row r="22" spans="1:40" ht="45.75" customHeight="1" x14ac:dyDescent="0.25">
      <c r="A22" s="2066"/>
      <c r="B22" s="2026"/>
      <c r="C22" s="2026"/>
      <c r="D22" s="2026"/>
      <c r="E22" s="2316"/>
      <c r="F22" s="2026"/>
      <c r="G22" s="2026"/>
      <c r="H22" s="1169" t="s">
        <v>2353</v>
      </c>
      <c r="I22" s="1322"/>
      <c r="J22" s="1323"/>
      <c r="K22" s="1323"/>
      <c r="L22" s="1323"/>
      <c r="M22" s="1323"/>
      <c r="N22" s="1323" t="s">
        <v>1397</v>
      </c>
      <c r="O22" s="1323" t="s">
        <v>1397</v>
      </c>
      <c r="P22" s="1323" t="s">
        <v>1397</v>
      </c>
      <c r="Q22" s="1323" t="s">
        <v>1397</v>
      </c>
      <c r="R22" s="1323"/>
      <c r="S22" s="1323"/>
      <c r="T22" s="1324"/>
      <c r="U22" s="1274">
        <v>43220</v>
      </c>
      <c r="V22" s="2319"/>
      <c r="W22" s="802" t="s">
        <v>1906</v>
      </c>
      <c r="X22" s="2315"/>
      <c r="Y22" s="762" t="s">
        <v>2197</v>
      </c>
      <c r="Z22" s="1605">
        <v>0.7</v>
      </c>
      <c r="AA22" s="2304"/>
      <c r="AB22" s="2287"/>
      <c r="AC22" s="2287"/>
      <c r="AD22" s="1604"/>
      <c r="AE22" s="1605">
        <v>0.9</v>
      </c>
      <c r="AF22" s="2304"/>
      <c r="AG22" s="2287"/>
      <c r="AH22" s="2287"/>
      <c r="AI22" s="1623"/>
      <c r="AJ22" s="1760">
        <v>0.9</v>
      </c>
      <c r="AK22" s="2291"/>
      <c r="AL22" s="2287"/>
      <c r="AM22" s="2292"/>
      <c r="AN22" s="2270"/>
    </row>
    <row r="23" spans="1:40" ht="41.25" customHeight="1" x14ac:dyDescent="0.25">
      <c r="A23" s="2066"/>
      <c r="B23" s="2311" t="s">
        <v>1583</v>
      </c>
      <c r="C23" s="2311" t="s">
        <v>1801</v>
      </c>
      <c r="D23" s="2311" t="s">
        <v>1802</v>
      </c>
      <c r="E23" s="2311" t="s">
        <v>1803</v>
      </c>
      <c r="F23" s="2311" t="s">
        <v>1597</v>
      </c>
      <c r="G23" s="2311" t="s">
        <v>1636</v>
      </c>
      <c r="H23" s="1169" t="s">
        <v>2643</v>
      </c>
      <c r="I23" s="1318"/>
      <c r="J23" s="1320"/>
      <c r="K23" s="1320"/>
      <c r="L23" s="1320" t="s">
        <v>1397</v>
      </c>
      <c r="M23" s="1320" t="s">
        <v>1397</v>
      </c>
      <c r="N23" s="1320" t="s">
        <v>1397</v>
      </c>
      <c r="O23" s="1320" t="s">
        <v>1397</v>
      </c>
      <c r="P23" s="1320" t="s">
        <v>1397</v>
      </c>
      <c r="Q23" s="1320" t="s">
        <v>1397</v>
      </c>
      <c r="R23" s="1320"/>
      <c r="S23" s="1320"/>
      <c r="T23" s="1312"/>
      <c r="U23" s="1274">
        <v>43159</v>
      </c>
      <c r="V23" s="2312" t="s">
        <v>1598</v>
      </c>
      <c r="W23" s="802" t="s">
        <v>1906</v>
      </c>
      <c r="X23" s="2315" t="s">
        <v>1906</v>
      </c>
      <c r="Y23" s="762" t="s">
        <v>2199</v>
      </c>
      <c r="Z23" s="1605">
        <v>0.7</v>
      </c>
      <c r="AA23" s="2298">
        <v>0.7</v>
      </c>
      <c r="AB23" s="2287" t="s">
        <v>2195</v>
      </c>
      <c r="AC23" s="2287" t="s">
        <v>2201</v>
      </c>
      <c r="AD23" s="1604"/>
      <c r="AE23" s="1605">
        <v>0.85</v>
      </c>
      <c r="AF23" s="2298">
        <v>0.85</v>
      </c>
      <c r="AG23" s="2287" t="s">
        <v>2195</v>
      </c>
      <c r="AH23" s="2287" t="s">
        <v>2645</v>
      </c>
      <c r="AI23" s="1623" t="s">
        <v>2651</v>
      </c>
      <c r="AJ23" s="1760">
        <v>0.9</v>
      </c>
      <c r="AK23" s="2286">
        <f>SUM(AJ23)</f>
        <v>0.9</v>
      </c>
      <c r="AL23" s="2287" t="s">
        <v>2195</v>
      </c>
      <c r="AM23" s="2271" t="s">
        <v>2886</v>
      </c>
      <c r="AN23" s="2269"/>
    </row>
    <row r="24" spans="1:40" ht="30" customHeight="1" x14ac:dyDescent="0.25">
      <c r="A24" s="2066"/>
      <c r="B24" s="2311"/>
      <c r="C24" s="2311"/>
      <c r="D24" s="2311"/>
      <c r="E24" s="2311"/>
      <c r="F24" s="2311"/>
      <c r="G24" s="2311"/>
      <c r="H24" s="1169" t="s">
        <v>2644</v>
      </c>
      <c r="I24" s="1313"/>
      <c r="J24" s="1315"/>
      <c r="K24" s="1315"/>
      <c r="L24" s="1315"/>
      <c r="M24" s="1315"/>
      <c r="N24" s="1315"/>
      <c r="O24" s="1315"/>
      <c r="P24" s="1315"/>
      <c r="Q24" s="1315"/>
      <c r="R24" s="1315"/>
      <c r="S24" s="1315" t="s">
        <v>1397</v>
      </c>
      <c r="T24" s="1321"/>
      <c r="U24" s="1274">
        <v>43281</v>
      </c>
      <c r="V24" s="2313"/>
      <c r="W24" s="802" t="s">
        <v>1906</v>
      </c>
      <c r="X24" s="2315"/>
      <c r="Y24" s="762" t="s">
        <v>2354</v>
      </c>
      <c r="Z24" s="1608" t="s">
        <v>1906</v>
      </c>
      <c r="AA24" s="2299"/>
      <c r="AB24" s="2287"/>
      <c r="AC24" s="2287"/>
      <c r="AD24" s="1604"/>
      <c r="AE24" s="1608" t="s">
        <v>1906</v>
      </c>
      <c r="AF24" s="2299"/>
      <c r="AG24" s="2287"/>
      <c r="AH24" s="2287"/>
      <c r="AI24" s="1645" t="s">
        <v>2652</v>
      </c>
      <c r="AJ24" s="1762" t="s">
        <v>1906</v>
      </c>
      <c r="AK24" s="2281"/>
      <c r="AL24" s="2287"/>
      <c r="AM24" s="2271"/>
      <c r="AN24" s="2285"/>
    </row>
    <row r="25" spans="1:40" ht="38.25" customHeight="1" x14ac:dyDescent="0.25">
      <c r="A25" s="2066"/>
      <c r="B25" s="2311"/>
      <c r="C25" s="2311"/>
      <c r="D25" s="2311"/>
      <c r="E25" s="2311"/>
      <c r="F25" s="2311"/>
      <c r="G25" s="2311"/>
      <c r="H25" s="1169" t="s">
        <v>2004</v>
      </c>
      <c r="I25" s="1313"/>
      <c r="J25" s="1315"/>
      <c r="K25" s="1315"/>
      <c r="L25" s="1315"/>
      <c r="M25" s="1315"/>
      <c r="N25" s="1315"/>
      <c r="O25" s="1315"/>
      <c r="P25" s="1315"/>
      <c r="Q25" s="1315"/>
      <c r="R25" s="1315"/>
      <c r="S25" s="1315" t="s">
        <v>1397</v>
      </c>
      <c r="T25" s="1315" t="s">
        <v>1397</v>
      </c>
      <c r="U25" s="1274">
        <v>43343</v>
      </c>
      <c r="V25" s="2313"/>
      <c r="W25" s="802" t="s">
        <v>1906</v>
      </c>
      <c r="X25" s="2315"/>
      <c r="Y25" s="2106" t="s">
        <v>2200</v>
      </c>
      <c r="Z25" s="2295" t="s">
        <v>1906</v>
      </c>
      <c r="AA25" s="2299"/>
      <c r="AB25" s="2287"/>
      <c r="AC25" s="2287"/>
      <c r="AD25" s="1604"/>
      <c r="AE25" s="2295" t="s">
        <v>1906</v>
      </c>
      <c r="AF25" s="2299"/>
      <c r="AG25" s="2287"/>
      <c r="AH25" s="2287"/>
      <c r="AI25" s="1623"/>
      <c r="AJ25" s="2272" t="s">
        <v>1906</v>
      </c>
      <c r="AK25" s="2281"/>
      <c r="AL25" s="2287"/>
      <c r="AM25" s="2271"/>
      <c r="AN25" s="2285"/>
    </row>
    <row r="26" spans="1:40" ht="30" customHeight="1" x14ac:dyDescent="0.25">
      <c r="A26" s="2066"/>
      <c r="B26" s="2311"/>
      <c r="C26" s="2311"/>
      <c r="D26" s="2311"/>
      <c r="E26" s="2311"/>
      <c r="F26" s="2311"/>
      <c r="G26" s="2311"/>
      <c r="H26" s="1169" t="s">
        <v>2005</v>
      </c>
      <c r="I26" s="1313"/>
      <c r="J26" s="1315"/>
      <c r="K26" s="1315"/>
      <c r="L26" s="1315"/>
      <c r="M26" s="1315"/>
      <c r="N26" s="1315"/>
      <c r="O26" s="1315"/>
      <c r="P26" s="1315"/>
      <c r="Q26" s="1315"/>
      <c r="R26" s="1315"/>
      <c r="S26" s="1315" t="s">
        <v>1397</v>
      </c>
      <c r="T26" s="1315" t="s">
        <v>1397</v>
      </c>
      <c r="U26" s="1274">
        <v>43404</v>
      </c>
      <c r="V26" s="2313"/>
      <c r="W26" s="802" t="s">
        <v>1906</v>
      </c>
      <c r="X26" s="2315"/>
      <c r="Y26" s="2145"/>
      <c r="Z26" s="2296"/>
      <c r="AA26" s="2299"/>
      <c r="AB26" s="2287"/>
      <c r="AC26" s="2287"/>
      <c r="AD26" s="1604"/>
      <c r="AE26" s="2296"/>
      <c r="AF26" s="2299"/>
      <c r="AG26" s="2287"/>
      <c r="AH26" s="2287"/>
      <c r="AI26" s="1623"/>
      <c r="AJ26" s="2273"/>
      <c r="AK26" s="2281"/>
      <c r="AL26" s="2287"/>
      <c r="AM26" s="2271"/>
      <c r="AN26" s="2285"/>
    </row>
    <row r="27" spans="1:40" ht="30" customHeight="1" x14ac:dyDescent="0.25">
      <c r="A27" s="2066"/>
      <c r="B27" s="2311"/>
      <c r="C27" s="2311"/>
      <c r="D27" s="2311"/>
      <c r="E27" s="2311"/>
      <c r="F27" s="2311"/>
      <c r="G27" s="2311"/>
      <c r="H27" s="1169" t="s">
        <v>2006</v>
      </c>
      <c r="I27" s="1325"/>
      <c r="J27" s="1327"/>
      <c r="K27" s="1327"/>
      <c r="L27" s="1327"/>
      <c r="M27" s="1327"/>
      <c r="N27" s="1327"/>
      <c r="O27" s="1327"/>
      <c r="P27" s="1327"/>
      <c r="Q27" s="1327"/>
      <c r="R27" s="1327"/>
      <c r="S27" s="1327" t="s">
        <v>1397</v>
      </c>
      <c r="T27" s="1327" t="s">
        <v>1397</v>
      </c>
      <c r="U27" s="1274">
        <v>43465</v>
      </c>
      <c r="V27" s="2314"/>
      <c r="W27" s="802" t="s">
        <v>1906</v>
      </c>
      <c r="X27" s="2315"/>
      <c r="Y27" s="2146"/>
      <c r="Z27" s="2297"/>
      <c r="AA27" s="2299"/>
      <c r="AB27" s="2287"/>
      <c r="AC27" s="2287"/>
      <c r="AD27" s="1604"/>
      <c r="AE27" s="2297"/>
      <c r="AF27" s="2299"/>
      <c r="AG27" s="2287"/>
      <c r="AH27" s="2287"/>
      <c r="AI27" s="1623"/>
      <c r="AJ27" s="2274"/>
      <c r="AK27" s="2281"/>
      <c r="AL27" s="2287"/>
      <c r="AM27" s="2271"/>
      <c r="AN27" s="2270"/>
    </row>
    <row r="28" spans="1:40" ht="63" customHeight="1" x14ac:dyDescent="0.25">
      <c r="A28" s="2066"/>
      <c r="B28" s="2026" t="s">
        <v>1583</v>
      </c>
      <c r="C28" s="2026" t="s">
        <v>1267</v>
      </c>
      <c r="D28" s="2026" t="s">
        <v>1704</v>
      </c>
      <c r="E28" s="2026" t="s">
        <v>1803</v>
      </c>
      <c r="F28" s="2026" t="s">
        <v>1705</v>
      </c>
      <c r="G28" s="2026" t="s">
        <v>1636</v>
      </c>
      <c r="H28" s="1169" t="s">
        <v>2275</v>
      </c>
      <c r="I28" s="1318"/>
      <c r="J28" s="1320"/>
      <c r="K28" s="1320"/>
      <c r="L28" s="1320" t="s">
        <v>1397</v>
      </c>
      <c r="M28" s="1320" t="s">
        <v>1397</v>
      </c>
      <c r="N28" s="1320" t="s">
        <v>1397</v>
      </c>
      <c r="O28" s="1320" t="s">
        <v>1397</v>
      </c>
      <c r="P28" s="1320" t="s">
        <v>1397</v>
      </c>
      <c r="Q28" s="1320" t="s">
        <v>1397</v>
      </c>
      <c r="R28" s="1320" t="s">
        <v>1397</v>
      </c>
      <c r="S28" s="1320" t="s">
        <v>1397</v>
      </c>
      <c r="T28" s="1312" t="s">
        <v>1397</v>
      </c>
      <c r="U28" s="1274">
        <v>43465</v>
      </c>
      <c r="V28" s="2312" t="s">
        <v>211</v>
      </c>
      <c r="W28" s="802" t="s">
        <v>1906</v>
      </c>
      <c r="X28" s="2315" t="s">
        <v>1906</v>
      </c>
      <c r="Y28" s="2254" t="s">
        <v>2007</v>
      </c>
      <c r="Z28" s="1603">
        <v>0.75</v>
      </c>
      <c r="AA28" s="2298">
        <v>0.6</v>
      </c>
      <c r="AB28" s="2287" t="s">
        <v>2607</v>
      </c>
      <c r="AC28" s="1604" t="s">
        <v>2608</v>
      </c>
      <c r="AD28" s="1604"/>
      <c r="AE28" s="1603">
        <v>0.9</v>
      </c>
      <c r="AF28" s="2298">
        <v>0.82</v>
      </c>
      <c r="AG28" s="2287" t="s">
        <v>2607</v>
      </c>
      <c r="AH28" s="1623" t="s">
        <v>2647</v>
      </c>
      <c r="AI28" s="1623"/>
      <c r="AJ28" s="1763">
        <v>1</v>
      </c>
      <c r="AK28" s="2275">
        <f>SUM(AJ28,AJ29,AJ30)/3</f>
        <v>0.96666666666666667</v>
      </c>
      <c r="AL28" s="2277" t="s">
        <v>2887</v>
      </c>
      <c r="AM28" s="1743" t="s">
        <v>2888</v>
      </c>
      <c r="AN28" s="2269"/>
    </row>
    <row r="29" spans="1:40" ht="30" customHeight="1" x14ac:dyDescent="0.25">
      <c r="A29" s="2066"/>
      <c r="B29" s="2026"/>
      <c r="C29" s="2026"/>
      <c r="D29" s="2026"/>
      <c r="E29" s="2026"/>
      <c r="F29" s="2026"/>
      <c r="G29" s="2026"/>
      <c r="H29" s="1169" t="s">
        <v>2008</v>
      </c>
      <c r="I29" s="1313"/>
      <c r="J29" s="1315"/>
      <c r="K29" s="1315"/>
      <c r="L29" s="1315" t="s">
        <v>1397</v>
      </c>
      <c r="M29" s="1315" t="s">
        <v>1397</v>
      </c>
      <c r="N29" s="1315" t="s">
        <v>1397</v>
      </c>
      <c r="O29" s="1315" t="s">
        <v>1397</v>
      </c>
      <c r="P29" s="1315" t="s">
        <v>1397</v>
      </c>
      <c r="Q29" s="1315" t="s">
        <v>1397</v>
      </c>
      <c r="R29" s="1315" t="s">
        <v>1397</v>
      </c>
      <c r="S29" s="1315" t="s">
        <v>1397</v>
      </c>
      <c r="T29" s="1321" t="s">
        <v>1397</v>
      </c>
      <c r="U29" s="1274">
        <v>43465</v>
      </c>
      <c r="V29" s="2313"/>
      <c r="W29" s="802" t="s">
        <v>1906</v>
      </c>
      <c r="X29" s="2315"/>
      <c r="Y29" s="2254"/>
      <c r="Z29" s="1603">
        <v>0.3</v>
      </c>
      <c r="AA29" s="2299"/>
      <c r="AB29" s="2287"/>
      <c r="AC29" s="1604" t="s">
        <v>2609</v>
      </c>
      <c r="AD29" s="1604"/>
      <c r="AE29" s="1603">
        <v>0.7</v>
      </c>
      <c r="AF29" s="2299"/>
      <c r="AG29" s="2287"/>
      <c r="AH29" s="1623" t="s">
        <v>2646</v>
      </c>
      <c r="AI29" s="1623"/>
      <c r="AJ29" s="1763">
        <v>0.9</v>
      </c>
      <c r="AK29" s="2276"/>
      <c r="AL29" s="2277"/>
      <c r="AM29" s="1743" t="s">
        <v>2889</v>
      </c>
      <c r="AN29" s="2285"/>
    </row>
    <row r="30" spans="1:40" ht="30" customHeight="1" x14ac:dyDescent="0.25">
      <c r="A30" s="2066"/>
      <c r="B30" s="2026"/>
      <c r="C30" s="2026"/>
      <c r="D30" s="2026"/>
      <c r="E30" s="2026"/>
      <c r="F30" s="2026"/>
      <c r="G30" s="2026"/>
      <c r="H30" s="1169" t="s">
        <v>2009</v>
      </c>
      <c r="I30" s="1325"/>
      <c r="J30" s="1327"/>
      <c r="K30" s="1327"/>
      <c r="L30" s="1327"/>
      <c r="M30" s="1327"/>
      <c r="N30" s="1327"/>
      <c r="O30" s="1327"/>
      <c r="P30" s="1327"/>
      <c r="Q30" s="1327"/>
      <c r="R30" s="1327"/>
      <c r="S30" s="1327"/>
      <c r="T30" s="1328"/>
      <c r="U30" s="1274">
        <v>43455</v>
      </c>
      <c r="V30" s="2314"/>
      <c r="W30" s="844" t="s">
        <v>1906</v>
      </c>
      <c r="X30" s="2315"/>
      <c r="Y30" s="801"/>
      <c r="Z30" s="1603">
        <v>0.75</v>
      </c>
      <c r="AA30" s="2299"/>
      <c r="AB30" s="2287"/>
      <c r="AC30" s="1604" t="s">
        <v>2610</v>
      </c>
      <c r="AD30" s="1604"/>
      <c r="AE30" s="1603">
        <v>0.85</v>
      </c>
      <c r="AF30" s="2299"/>
      <c r="AG30" s="2287"/>
      <c r="AH30" s="1623" t="s">
        <v>2648</v>
      </c>
      <c r="AI30" s="1623"/>
      <c r="AJ30" s="1763">
        <v>1</v>
      </c>
      <c r="AK30" s="2276"/>
      <c r="AL30" s="2277"/>
      <c r="AM30" s="1743" t="s">
        <v>2610</v>
      </c>
      <c r="AN30" s="2270"/>
    </row>
    <row r="31" spans="1:40" ht="30" customHeight="1" x14ac:dyDescent="0.25">
      <c r="A31" s="2066"/>
      <c r="B31" s="748"/>
      <c r="C31" s="2312" t="s">
        <v>1268</v>
      </c>
      <c r="D31" s="1989" t="s">
        <v>1706</v>
      </c>
      <c r="E31" s="1989" t="s">
        <v>1803</v>
      </c>
      <c r="F31" s="1989" t="s">
        <v>1707</v>
      </c>
      <c r="G31" s="2312" t="s">
        <v>1636</v>
      </c>
      <c r="H31" s="1169" t="s">
        <v>2355</v>
      </c>
      <c r="I31" s="1309"/>
      <c r="J31" s="1311"/>
      <c r="K31" s="1311"/>
      <c r="L31" s="1311" t="s">
        <v>1397</v>
      </c>
      <c r="M31" s="1311" t="s">
        <v>1397</v>
      </c>
      <c r="N31" s="1311" t="s">
        <v>1397</v>
      </c>
      <c r="O31" s="1311" t="s">
        <v>1397</v>
      </c>
      <c r="P31" s="1311" t="s">
        <v>1397</v>
      </c>
      <c r="Q31" s="1311" t="s">
        <v>1397</v>
      </c>
      <c r="R31" s="1311" t="s">
        <v>1397</v>
      </c>
      <c r="S31" s="1311" t="s">
        <v>1397</v>
      </c>
      <c r="T31" s="1316" t="s">
        <v>1397</v>
      </c>
      <c r="U31" s="1274"/>
      <c r="V31" s="1280"/>
      <c r="W31" s="844" t="s">
        <v>1906</v>
      </c>
      <c r="X31" s="2254" t="s">
        <v>1906</v>
      </c>
      <c r="Y31" s="2254" t="s">
        <v>2010</v>
      </c>
      <c r="Z31" s="2300">
        <v>0.8</v>
      </c>
      <c r="AA31" s="2303">
        <v>0.8</v>
      </c>
      <c r="AB31" s="2287" t="s">
        <v>2607</v>
      </c>
      <c r="AC31" s="2269" t="s">
        <v>2611</v>
      </c>
      <c r="AD31" s="2269"/>
      <c r="AE31" s="2300">
        <v>0.85</v>
      </c>
      <c r="AF31" s="2303">
        <v>0.85</v>
      </c>
      <c r="AG31" s="2287" t="s">
        <v>2607</v>
      </c>
      <c r="AH31" s="2269" t="s">
        <v>2649</v>
      </c>
      <c r="AI31" s="2269"/>
      <c r="AJ31" s="1722">
        <v>1</v>
      </c>
      <c r="AK31" s="2278">
        <v>0.6</v>
      </c>
      <c r="AL31" s="2277" t="s">
        <v>2887</v>
      </c>
      <c r="AM31" s="1764" t="s">
        <v>3035</v>
      </c>
      <c r="AN31" s="2269"/>
    </row>
    <row r="32" spans="1:40" ht="52.5" customHeight="1" x14ac:dyDescent="0.25">
      <c r="A32" s="2066"/>
      <c r="B32" s="2311" t="s">
        <v>1583</v>
      </c>
      <c r="C32" s="2313"/>
      <c r="D32" s="1990"/>
      <c r="E32" s="1990"/>
      <c r="F32" s="1990"/>
      <c r="G32" s="2313"/>
      <c r="H32" s="1169" t="s">
        <v>2011</v>
      </c>
      <c r="I32" s="1313"/>
      <c r="J32" s="1315"/>
      <c r="K32" s="1315"/>
      <c r="L32" s="1315"/>
      <c r="M32" s="1315"/>
      <c r="N32" s="1315"/>
      <c r="O32" s="1315"/>
      <c r="P32" s="1315"/>
      <c r="Q32" s="1315"/>
      <c r="R32" s="1315"/>
      <c r="S32" s="1315"/>
      <c r="T32" s="1321"/>
      <c r="U32" s="1274">
        <v>43465</v>
      </c>
      <c r="V32" s="2312" t="s">
        <v>215</v>
      </c>
      <c r="W32" s="844" t="s">
        <v>1906</v>
      </c>
      <c r="X32" s="2254"/>
      <c r="Y32" s="2254"/>
      <c r="Z32" s="2301"/>
      <c r="AA32" s="2304"/>
      <c r="AB32" s="2287"/>
      <c r="AC32" s="2285"/>
      <c r="AD32" s="2285"/>
      <c r="AE32" s="2301"/>
      <c r="AF32" s="2304"/>
      <c r="AG32" s="2287"/>
      <c r="AH32" s="2285"/>
      <c r="AI32" s="2285"/>
      <c r="AJ32" s="1722">
        <v>0.2</v>
      </c>
      <c r="AK32" s="2279"/>
      <c r="AL32" s="2277"/>
      <c r="AM32" s="1764" t="s">
        <v>2890</v>
      </c>
      <c r="AN32" s="2285"/>
    </row>
    <row r="33" spans="1:40" ht="30" customHeight="1" x14ac:dyDescent="0.25">
      <c r="A33" s="2066"/>
      <c r="B33" s="2311"/>
      <c r="C33" s="2314"/>
      <c r="D33" s="1991"/>
      <c r="E33" s="1991"/>
      <c r="F33" s="1991"/>
      <c r="G33" s="2314"/>
      <c r="H33" s="1281" t="s">
        <v>2012</v>
      </c>
      <c r="I33" s="1325"/>
      <c r="J33" s="1327"/>
      <c r="K33" s="1327"/>
      <c r="L33" s="1327"/>
      <c r="M33" s="1327"/>
      <c r="N33" s="1327"/>
      <c r="O33" s="1327"/>
      <c r="P33" s="1327"/>
      <c r="Q33" s="1327"/>
      <c r="R33" s="1327"/>
      <c r="S33" s="1327"/>
      <c r="T33" s="1328"/>
      <c r="U33" s="1282">
        <v>43465</v>
      </c>
      <c r="V33" s="2313"/>
      <c r="W33" s="844" t="s">
        <v>1906</v>
      </c>
      <c r="X33" s="2254"/>
      <c r="Y33" s="2254"/>
      <c r="Z33" s="2302"/>
      <c r="AA33" s="2304"/>
      <c r="AB33" s="2287"/>
      <c r="AC33" s="2270"/>
      <c r="AD33" s="2270"/>
      <c r="AE33" s="2302"/>
      <c r="AF33" s="2304"/>
      <c r="AG33" s="2287"/>
      <c r="AH33" s="2270"/>
      <c r="AI33" s="2270"/>
      <c r="AJ33" s="1722" t="s">
        <v>353</v>
      </c>
      <c r="AK33" s="2279"/>
      <c r="AL33" s="2277"/>
      <c r="AM33" s="1765" t="s">
        <v>217</v>
      </c>
      <c r="AN33" s="2270"/>
    </row>
    <row r="34" spans="1:40" ht="14.25" customHeight="1" x14ac:dyDescent="0.25">
      <c r="A34" s="878" t="s">
        <v>2280</v>
      </c>
      <c r="B34" s="844"/>
      <c r="C34" s="802"/>
      <c r="D34" s="801"/>
      <c r="E34" s="802"/>
      <c r="F34" s="802"/>
      <c r="G34" s="802"/>
      <c r="H34" s="867"/>
      <c r="I34" s="1278"/>
      <c r="J34" s="1279"/>
      <c r="K34" s="1279"/>
      <c r="L34" s="1279"/>
      <c r="M34" s="1279"/>
      <c r="N34" s="1279"/>
      <c r="O34" s="1279"/>
      <c r="P34" s="1279"/>
      <c r="Q34" s="1279"/>
      <c r="R34" s="1279"/>
      <c r="S34" s="1279"/>
      <c r="T34" s="1288"/>
      <c r="U34" s="1283"/>
      <c r="V34" s="1284"/>
      <c r="Z34" s="801"/>
      <c r="AA34" s="801"/>
      <c r="AB34" s="752"/>
      <c r="AC34" s="752"/>
      <c r="AD34" s="752"/>
      <c r="AE34" s="801"/>
      <c r="AF34" s="801"/>
      <c r="AG34" s="1621"/>
      <c r="AH34" s="1621"/>
      <c r="AI34" s="1621"/>
      <c r="AJ34" s="1766"/>
      <c r="AK34" s="1766"/>
      <c r="AL34" s="1767"/>
      <c r="AM34" s="1767"/>
      <c r="AN34" s="1743"/>
    </row>
    <row r="35" spans="1:40" ht="14.25" customHeight="1" x14ac:dyDescent="0.25">
      <c r="A35" s="878"/>
      <c r="B35" s="844"/>
      <c r="C35" s="802"/>
      <c r="D35" s="801"/>
      <c r="E35" s="802"/>
      <c r="F35" s="802"/>
      <c r="G35" s="802"/>
      <c r="H35" s="867"/>
      <c r="I35" s="1278"/>
      <c r="J35" s="1279"/>
      <c r="K35" s="1279"/>
      <c r="L35" s="1279"/>
      <c r="M35" s="1279"/>
      <c r="N35" s="1279"/>
      <c r="O35" s="1279"/>
      <c r="P35" s="1279"/>
      <c r="Q35" s="1279"/>
      <c r="R35" s="1279"/>
      <c r="S35" s="1279"/>
      <c r="T35" s="1288"/>
      <c r="U35" s="1283"/>
      <c r="V35" s="1284"/>
      <c r="Z35" s="801"/>
      <c r="AA35" s="801"/>
      <c r="AB35" s="752"/>
      <c r="AC35" s="752"/>
      <c r="AD35" s="752"/>
      <c r="AE35" s="801"/>
      <c r="AF35" s="801"/>
      <c r="AG35" s="1621"/>
      <c r="AH35" s="1621"/>
      <c r="AI35" s="1621"/>
      <c r="AJ35" s="620"/>
      <c r="AK35" s="620"/>
      <c r="AL35" s="1743"/>
      <c r="AM35" s="1743"/>
      <c r="AN35" s="1743"/>
    </row>
    <row r="36" spans="1:40" x14ac:dyDescent="0.25">
      <c r="A36" s="879"/>
      <c r="B36" s="850"/>
      <c r="C36" s="805"/>
      <c r="E36" s="805"/>
      <c r="F36" s="805"/>
      <c r="G36" s="805"/>
      <c r="H36" s="806"/>
      <c r="I36" s="1285"/>
      <c r="J36" s="1286"/>
      <c r="K36" s="1286"/>
      <c r="L36" s="1286"/>
      <c r="M36" s="1286"/>
      <c r="N36" s="1286"/>
      <c r="O36" s="1286"/>
      <c r="P36" s="1286"/>
      <c r="Q36" s="1286"/>
      <c r="R36" s="1286"/>
      <c r="S36" s="1286"/>
      <c r="T36" s="1287"/>
      <c r="U36" s="798"/>
      <c r="W36" s="808" t="s">
        <v>2013</v>
      </c>
      <c r="X36" s="807"/>
      <c r="Y36" s="807" t="s">
        <v>1948</v>
      </c>
      <c r="AL36" s="773"/>
      <c r="AM36" s="773"/>
      <c r="AN36" s="773"/>
    </row>
    <row r="37" spans="1:40" x14ac:dyDescent="0.25">
      <c r="A37" s="879"/>
      <c r="B37" s="850"/>
      <c r="C37" s="805"/>
      <c r="E37" s="805"/>
      <c r="F37" s="805"/>
      <c r="G37" s="805"/>
      <c r="H37" s="806"/>
      <c r="U37" s="798"/>
      <c r="W37" s="808" t="s">
        <v>2014</v>
      </c>
      <c r="X37" s="807"/>
      <c r="Y37" s="807" t="s">
        <v>2016</v>
      </c>
      <c r="Z37" s="1205" t="s">
        <v>2402</v>
      </c>
      <c r="AA37" s="1383" t="s">
        <v>2403</v>
      </c>
      <c r="AE37" s="1205" t="s">
        <v>2402</v>
      </c>
      <c r="AF37" s="1383" t="s">
        <v>2403</v>
      </c>
      <c r="AJ37" s="1205" t="s">
        <v>2402</v>
      </c>
      <c r="AK37" s="1383" t="s">
        <v>2719</v>
      </c>
      <c r="AL37" s="773"/>
      <c r="AM37" s="773"/>
      <c r="AN37" s="773"/>
    </row>
    <row r="38" spans="1:40" x14ac:dyDescent="0.25">
      <c r="A38" s="879"/>
      <c r="B38" s="850"/>
      <c r="C38" s="805"/>
      <c r="E38" s="805"/>
      <c r="F38" s="805"/>
      <c r="G38" s="805"/>
      <c r="H38" s="806"/>
      <c r="U38" s="798"/>
      <c r="W38" s="807" t="s">
        <v>2015</v>
      </c>
      <c r="X38" s="807"/>
      <c r="Y38" s="736">
        <v>0.155</v>
      </c>
      <c r="Z38" s="1205" t="s">
        <v>2621</v>
      </c>
      <c r="AA38" s="1207" t="s">
        <v>2376</v>
      </c>
      <c r="AB38" s="1511">
        <f>(71%*25%)</f>
        <v>0.17749999999999999</v>
      </c>
      <c r="AE38" s="1205" t="s">
        <v>2671</v>
      </c>
      <c r="AF38" s="1207" t="s">
        <v>2376</v>
      </c>
      <c r="AG38" s="1511">
        <f>80%*25%</f>
        <v>0.2</v>
      </c>
      <c r="AJ38" s="1205" t="s">
        <v>3036</v>
      </c>
      <c r="AK38" s="1207" t="s">
        <v>2376</v>
      </c>
      <c r="AL38" s="1511">
        <f>82%*25%</f>
        <v>0.20499999999999999</v>
      </c>
      <c r="AM38" s="773"/>
      <c r="AN38" s="773"/>
    </row>
    <row r="39" spans="1:40" x14ac:dyDescent="0.25">
      <c r="AL39" s="773"/>
      <c r="AM39" s="773"/>
      <c r="AN39" s="773"/>
    </row>
  </sheetData>
  <mergeCells count="175">
    <mergeCell ref="Z1:AD1"/>
    <mergeCell ref="A1:H1"/>
    <mergeCell ref="I1:T1"/>
    <mergeCell ref="A4:A33"/>
    <mergeCell ref="B4:B5"/>
    <mergeCell ref="C4:C5"/>
    <mergeCell ref="D4:D5"/>
    <mergeCell ref="E4:E5"/>
    <mergeCell ref="F4:F5"/>
    <mergeCell ref="G4:G5"/>
    <mergeCell ref="B14:B17"/>
    <mergeCell ref="B10:B13"/>
    <mergeCell ref="C10:C13"/>
    <mergeCell ref="D10:D13"/>
    <mergeCell ref="E10:E13"/>
    <mergeCell ref="F10:F13"/>
    <mergeCell ref="G10:G13"/>
    <mergeCell ref="B18:B19"/>
    <mergeCell ref="C18:C19"/>
    <mergeCell ref="D18:D19"/>
    <mergeCell ref="E18:E19"/>
    <mergeCell ref="F18:F19"/>
    <mergeCell ref="C14:C17"/>
    <mergeCell ref="D14:D17"/>
    <mergeCell ref="E14:E17"/>
    <mergeCell ref="F14:F17"/>
    <mergeCell ref="G14:G17"/>
    <mergeCell ref="V14:V17"/>
    <mergeCell ref="X4:X5"/>
    <mergeCell ref="Y4:Y5"/>
    <mergeCell ref="B6:B9"/>
    <mergeCell ref="C6:C9"/>
    <mergeCell ref="D6:D9"/>
    <mergeCell ref="E6:E9"/>
    <mergeCell ref="F6:F9"/>
    <mergeCell ref="G6:G9"/>
    <mergeCell ref="V6:V9"/>
    <mergeCell ref="X6:X9"/>
    <mergeCell ref="Y6:Y9"/>
    <mergeCell ref="Y25:Y27"/>
    <mergeCell ref="V10:V13"/>
    <mergeCell ref="X10:X13"/>
    <mergeCell ref="Y10:Y13"/>
    <mergeCell ref="X14:X17"/>
    <mergeCell ref="Y14:Y17"/>
    <mergeCell ref="G18:G19"/>
    <mergeCell ref="V18:V19"/>
    <mergeCell ref="X18:X19"/>
    <mergeCell ref="V21:V22"/>
    <mergeCell ref="X21:X22"/>
    <mergeCell ref="C23:C27"/>
    <mergeCell ref="D23:D27"/>
    <mergeCell ref="E23:E27"/>
    <mergeCell ref="F23:F27"/>
    <mergeCell ref="G23:G27"/>
    <mergeCell ref="V23:V27"/>
    <mergeCell ref="B21:B22"/>
    <mergeCell ref="C21:C22"/>
    <mergeCell ref="D21:D22"/>
    <mergeCell ref="E21:E22"/>
    <mergeCell ref="F21:F22"/>
    <mergeCell ref="G21:G22"/>
    <mergeCell ref="AA10:AA13"/>
    <mergeCell ref="AB10:AB13"/>
    <mergeCell ref="U1:Y1"/>
    <mergeCell ref="B32:B33"/>
    <mergeCell ref="V32:V33"/>
    <mergeCell ref="Y28:Y29"/>
    <mergeCell ref="C31:C33"/>
    <mergeCell ref="D31:D33"/>
    <mergeCell ref="E31:E33"/>
    <mergeCell ref="F31:F33"/>
    <mergeCell ref="G31:G33"/>
    <mergeCell ref="X31:X33"/>
    <mergeCell ref="Y31:Y33"/>
    <mergeCell ref="X23:X27"/>
    <mergeCell ref="B28:B30"/>
    <mergeCell ref="C28:C30"/>
    <mergeCell ref="D28:D30"/>
    <mergeCell ref="E28:E30"/>
    <mergeCell ref="F28:F30"/>
    <mergeCell ref="G28:G30"/>
    <mergeCell ref="V28:V30"/>
    <mergeCell ref="X28:X30"/>
    <mergeCell ref="Z25:Z27"/>
    <mergeCell ref="B23:B27"/>
    <mergeCell ref="Z31:Z33"/>
    <mergeCell ref="AD31:AD33"/>
    <mergeCell ref="AC23:AC27"/>
    <mergeCell ref="AC31:AC33"/>
    <mergeCell ref="AC4:AC5"/>
    <mergeCell ref="AC6:AC9"/>
    <mergeCell ref="AC10:AC13"/>
    <mergeCell ref="AC14:AC17"/>
    <mergeCell ref="AC21:AC22"/>
    <mergeCell ref="AA23:AA27"/>
    <mergeCell ref="AB23:AB27"/>
    <mergeCell ref="AA28:AA30"/>
    <mergeCell ref="AA31:AA33"/>
    <mergeCell ref="AB31:AB33"/>
    <mergeCell ref="AA14:AA17"/>
    <mergeCell ref="AB14:AB17"/>
    <mergeCell ref="AA18:AA19"/>
    <mergeCell ref="AA21:AA22"/>
    <mergeCell ref="AB21:AB22"/>
    <mergeCell ref="AB28:AB30"/>
    <mergeCell ref="AA4:AA5"/>
    <mergeCell ref="AB4:AB5"/>
    <mergeCell ref="AA6:AA9"/>
    <mergeCell ref="AB6:AB9"/>
    <mergeCell ref="AE1:AI1"/>
    <mergeCell ref="AF4:AF5"/>
    <mergeCell ref="AG4:AG5"/>
    <mergeCell ref="AH4:AH5"/>
    <mergeCell ref="AF6:AF9"/>
    <mergeCell ref="AG6:AG9"/>
    <mergeCell ref="AH6:AH9"/>
    <mergeCell ref="AF10:AF13"/>
    <mergeCell ref="AG10:AG13"/>
    <mergeCell ref="AH10:AH13"/>
    <mergeCell ref="AI4:AI5"/>
    <mergeCell ref="AI6:AI9"/>
    <mergeCell ref="AI10:AI13"/>
    <mergeCell ref="AF14:AF17"/>
    <mergeCell ref="AG14:AG17"/>
    <mergeCell ref="AH14:AH17"/>
    <mergeCell ref="AF18:AF19"/>
    <mergeCell ref="AF21:AF22"/>
    <mergeCell ref="AG21:AG22"/>
    <mergeCell ref="AH21:AH22"/>
    <mergeCell ref="AF23:AF27"/>
    <mergeCell ref="AG23:AG27"/>
    <mergeCell ref="AH23:AH27"/>
    <mergeCell ref="AL18:AL19"/>
    <mergeCell ref="AE25:AE27"/>
    <mergeCell ref="AF28:AF30"/>
    <mergeCell ref="AG28:AG30"/>
    <mergeCell ref="AE31:AE33"/>
    <mergeCell ref="AF31:AF33"/>
    <mergeCell ref="AG31:AG33"/>
    <mergeCell ref="AH31:AH33"/>
    <mergeCell ref="AI31:AI33"/>
    <mergeCell ref="AJ1:AN1"/>
    <mergeCell ref="AK4:AK5"/>
    <mergeCell ref="AL4:AL5"/>
    <mergeCell ref="AM4:AM5"/>
    <mergeCell ref="AN4:AN5"/>
    <mergeCell ref="AK6:AK9"/>
    <mergeCell ref="AL6:AL9"/>
    <mergeCell ref="AM6:AM9"/>
    <mergeCell ref="AN6:AN9"/>
    <mergeCell ref="AN21:AN22"/>
    <mergeCell ref="AM23:AM27"/>
    <mergeCell ref="AJ25:AJ27"/>
    <mergeCell ref="AK28:AK30"/>
    <mergeCell ref="AL28:AL30"/>
    <mergeCell ref="AK31:AK33"/>
    <mergeCell ref="AL31:AL33"/>
    <mergeCell ref="AK10:AK13"/>
    <mergeCell ref="AL10:AL13"/>
    <mergeCell ref="AM10:AM13"/>
    <mergeCell ref="AN23:AN27"/>
    <mergeCell ref="AN28:AN30"/>
    <mergeCell ref="AN31:AN33"/>
    <mergeCell ref="AK23:AK27"/>
    <mergeCell ref="AL23:AL27"/>
    <mergeCell ref="AN10:AN13"/>
    <mergeCell ref="AK14:AK17"/>
    <mergeCell ref="AL14:AL17"/>
    <mergeCell ref="AM14:AM17"/>
    <mergeCell ref="AK18:AK19"/>
    <mergeCell ref="AK21:AK22"/>
    <mergeCell ref="AL21:AL22"/>
    <mergeCell ref="AM21:AM22"/>
    <mergeCell ref="AN14:AN17"/>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8"/>
    <pageSetUpPr fitToPage="1"/>
  </sheetPr>
  <dimension ref="A1:AN13"/>
  <sheetViews>
    <sheetView topLeftCell="C1" zoomScale="85" zoomScaleNormal="85" zoomScaleSheetLayoutView="85" workbookViewId="0">
      <pane xSplit="6" ySplit="3" topLeftCell="AH13" activePane="bottomRight" state="frozen"/>
      <selection activeCell="S8" sqref="S8:S9"/>
      <selection pane="topRight" activeCell="S8" sqref="S8:S9"/>
      <selection pane="bottomLeft" activeCell="S8" sqref="S8:S9"/>
      <selection pane="bottomRight" activeCell="AJ21" sqref="AJ21"/>
    </sheetView>
  </sheetViews>
  <sheetFormatPr baseColWidth="10" defaultColWidth="11.5703125" defaultRowHeight="15" x14ac:dyDescent="0.25"/>
  <cols>
    <col min="1" max="1" width="15.5703125" style="907" customWidth="1"/>
    <col min="2" max="2" width="18" style="908" customWidth="1"/>
    <col min="3" max="3" width="19.42578125" style="897" customWidth="1"/>
    <col min="4" max="4" width="10.5703125" style="889" customWidth="1"/>
    <col min="5" max="5" width="16.28515625" style="897" customWidth="1"/>
    <col min="6" max="6" width="25.5703125" style="897" customWidth="1"/>
    <col min="7" max="7" width="17.42578125" style="897" customWidth="1"/>
    <col min="8" max="8" width="46" style="898" customWidth="1"/>
    <col min="9" max="9" width="7" style="889" bestFit="1" customWidth="1"/>
    <col min="10" max="10" width="9" style="889" bestFit="1" customWidth="1"/>
    <col min="11" max="11" width="7.7109375" style="889" bestFit="1" customWidth="1"/>
    <col min="12" max="12" width="6" style="889" bestFit="1" customWidth="1"/>
    <col min="13" max="13" width="6.7109375" style="889" bestFit="1" customWidth="1"/>
    <col min="14" max="14" width="6.5703125" style="889" bestFit="1" customWidth="1"/>
    <col min="15" max="15" width="6" style="889" bestFit="1" customWidth="1"/>
    <col min="16" max="16" width="8.5703125" style="889" bestFit="1" customWidth="1"/>
    <col min="17" max="17" width="11.85546875" style="889" bestFit="1" customWidth="1"/>
    <col min="18" max="18" width="9.28515625" style="889" bestFit="1" customWidth="1"/>
    <col min="19" max="19" width="11.85546875" style="889" bestFit="1" customWidth="1"/>
    <col min="20" max="20" width="10.7109375" style="889" bestFit="1" customWidth="1"/>
    <col min="21" max="21" width="10.28515625" style="889" hidden="1" customWidth="1"/>
    <col min="22" max="22" width="13.42578125" style="889" hidden="1" customWidth="1"/>
    <col min="23" max="23" width="65.28515625" style="889" hidden="1" customWidth="1"/>
    <col min="24" max="24" width="35.140625" style="889" hidden="1" customWidth="1"/>
    <col min="25" max="25" width="17.28515625" style="889" hidden="1" customWidth="1"/>
    <col min="26" max="26" width="18" style="889" hidden="1" customWidth="1"/>
    <col min="27" max="27" width="19.42578125" style="889" hidden="1" customWidth="1"/>
    <col min="28" max="28" width="53.28515625" style="889" hidden="1" customWidth="1"/>
    <col min="29" max="29" width="33.5703125" style="889" hidden="1" customWidth="1"/>
    <col min="30" max="30" width="17.28515625" style="889" customWidth="1"/>
    <col min="31" max="31" width="18" style="889" customWidth="1"/>
    <col min="32" max="32" width="19.42578125" style="889" customWidth="1"/>
    <col min="33" max="33" width="53.28515625" style="889" customWidth="1"/>
    <col min="34" max="34" width="33.5703125" style="889" customWidth="1"/>
    <col min="35" max="35" width="18.5703125" style="889" customWidth="1"/>
    <col min="36" max="36" width="11.5703125" style="889"/>
    <col min="37" max="37" width="29.5703125" style="889" customWidth="1"/>
    <col min="38" max="38" width="49.140625" style="889" customWidth="1"/>
    <col min="39" max="39" width="23" style="889" customWidth="1"/>
    <col min="40" max="16384" width="11.5703125" style="889"/>
  </cols>
  <sheetData>
    <row r="1" spans="1:40" ht="66.75" customHeight="1" x14ac:dyDescent="0.25">
      <c r="A1" s="2099" t="s">
        <v>2560</v>
      </c>
      <c r="B1" s="2099"/>
      <c r="C1" s="2099"/>
      <c r="D1" s="2099"/>
      <c r="E1" s="2099"/>
      <c r="F1" s="2099"/>
      <c r="G1" s="2099"/>
      <c r="H1" s="2099"/>
      <c r="I1" s="1938" t="s">
        <v>1351</v>
      </c>
      <c r="J1" s="1938"/>
      <c r="K1" s="1938"/>
      <c r="L1" s="1938"/>
      <c r="M1" s="1938"/>
      <c r="N1" s="1938"/>
      <c r="O1" s="1938"/>
      <c r="P1" s="1938"/>
      <c r="Q1" s="1938"/>
      <c r="R1" s="1938"/>
      <c r="S1" s="1938"/>
      <c r="T1" s="1938"/>
      <c r="U1" s="2309" t="s">
        <v>1970</v>
      </c>
      <c r="V1" s="2178"/>
      <c r="W1" s="2178"/>
      <c r="X1" s="2178"/>
      <c r="Y1" s="2177" t="s">
        <v>2138</v>
      </c>
      <c r="Z1" s="2178"/>
      <c r="AA1" s="2178"/>
      <c r="AB1" s="2178"/>
      <c r="AC1" s="2178"/>
      <c r="AD1" s="2177" t="s">
        <v>2631</v>
      </c>
      <c r="AE1" s="2178"/>
      <c r="AF1" s="2178"/>
      <c r="AG1" s="2178"/>
      <c r="AH1" s="2178"/>
      <c r="AI1" s="2177" t="s">
        <v>2871</v>
      </c>
      <c r="AJ1" s="2178"/>
      <c r="AK1" s="2178"/>
      <c r="AL1" s="2178"/>
      <c r="AM1" s="2178"/>
    </row>
    <row r="2" spans="1:40" ht="7.5" customHeight="1" x14ac:dyDescent="0.25">
      <c r="A2" s="903"/>
      <c r="B2" s="897"/>
      <c r="C2" s="810"/>
      <c r="D2" s="810"/>
      <c r="E2" s="810"/>
      <c r="F2" s="810"/>
      <c r="G2" s="811"/>
      <c r="H2" s="796"/>
    </row>
    <row r="3" spans="1:40" s="946" customFormat="1" ht="51.75" customHeight="1" x14ac:dyDescent="0.25">
      <c r="A3" s="780" t="s">
        <v>1221</v>
      </c>
      <c r="B3" s="780" t="s">
        <v>47</v>
      </c>
      <c r="C3" s="780" t="s">
        <v>1461</v>
      </c>
      <c r="D3" s="780" t="s">
        <v>1</v>
      </c>
      <c r="E3" s="780" t="s">
        <v>51</v>
      </c>
      <c r="F3" s="780" t="s">
        <v>2216</v>
      </c>
      <c r="G3" s="780" t="s">
        <v>3</v>
      </c>
      <c r="H3" s="812" t="s">
        <v>1291</v>
      </c>
      <c r="I3" s="814" t="s">
        <v>1352</v>
      </c>
      <c r="J3" s="782" t="s">
        <v>1353</v>
      </c>
      <c r="K3" s="782" t="s">
        <v>1354</v>
      </c>
      <c r="L3" s="782" t="s">
        <v>1355</v>
      </c>
      <c r="M3" s="782" t="s">
        <v>1356</v>
      </c>
      <c r="N3" s="782" t="s">
        <v>1357</v>
      </c>
      <c r="O3" s="782" t="s">
        <v>1358</v>
      </c>
      <c r="P3" s="782" t="s">
        <v>1359</v>
      </c>
      <c r="Q3" s="782" t="s">
        <v>1360</v>
      </c>
      <c r="R3" s="782" t="s">
        <v>1361</v>
      </c>
      <c r="S3" s="782" t="s">
        <v>1362</v>
      </c>
      <c r="T3" s="782" t="s">
        <v>1363</v>
      </c>
      <c r="U3" s="782" t="s">
        <v>1926</v>
      </c>
      <c r="V3" s="782" t="s">
        <v>1927</v>
      </c>
      <c r="W3" s="782" t="s">
        <v>2028</v>
      </c>
      <c r="X3" s="931" t="s">
        <v>2029</v>
      </c>
      <c r="Y3" s="780" t="s">
        <v>1926</v>
      </c>
      <c r="Z3" s="780" t="s">
        <v>1927</v>
      </c>
      <c r="AA3" s="780" t="s">
        <v>2126</v>
      </c>
      <c r="AB3" s="780" t="s">
        <v>2159</v>
      </c>
      <c r="AC3" s="780" t="s">
        <v>1928</v>
      </c>
      <c r="AD3" s="1636" t="s">
        <v>1926</v>
      </c>
      <c r="AE3" s="1636" t="s">
        <v>1927</v>
      </c>
      <c r="AF3" s="1636" t="s">
        <v>2126</v>
      </c>
      <c r="AG3" s="1636" t="s">
        <v>2159</v>
      </c>
      <c r="AH3" s="1636" t="s">
        <v>1928</v>
      </c>
      <c r="AI3" s="1770" t="s">
        <v>1926</v>
      </c>
      <c r="AJ3" s="1770" t="s">
        <v>1927</v>
      </c>
      <c r="AK3" s="1770" t="s">
        <v>2126</v>
      </c>
      <c r="AL3" s="1770" t="s">
        <v>2159</v>
      </c>
      <c r="AM3" s="1770" t="s">
        <v>1928</v>
      </c>
    </row>
    <row r="4" spans="1:40" s="911" customFormat="1" ht="95.25" customHeight="1" x14ac:dyDescent="0.25">
      <c r="A4" s="2328"/>
      <c r="B4" s="1951" t="s">
        <v>1630</v>
      </c>
      <c r="C4" s="2026" t="s">
        <v>1631</v>
      </c>
      <c r="D4" s="1956">
        <v>0.85</v>
      </c>
      <c r="E4" s="2026" t="s">
        <v>1657</v>
      </c>
      <c r="F4" s="2026" t="s">
        <v>1804</v>
      </c>
      <c r="G4" s="2311" t="s">
        <v>264</v>
      </c>
      <c r="H4" s="960" t="s">
        <v>1632</v>
      </c>
      <c r="I4" s="1208" t="s">
        <v>1397</v>
      </c>
      <c r="J4" s="1209" t="s">
        <v>1397</v>
      </c>
      <c r="K4" s="1209" t="s">
        <v>1397</v>
      </c>
      <c r="L4" s="1209" t="s">
        <v>1397</v>
      </c>
      <c r="M4" s="1209" t="s">
        <v>1397</v>
      </c>
      <c r="N4" s="1209" t="s">
        <v>1397</v>
      </c>
      <c r="O4" s="1209" t="s">
        <v>1397</v>
      </c>
      <c r="P4" s="1209" t="s">
        <v>1397</v>
      </c>
      <c r="Q4" s="1209" t="s">
        <v>1397</v>
      </c>
      <c r="R4" s="1209" t="s">
        <v>1397</v>
      </c>
      <c r="S4" s="1209" t="s">
        <v>1397</v>
      </c>
      <c r="T4" s="1210" t="s">
        <v>1397</v>
      </c>
      <c r="U4" s="1218">
        <v>0.68</v>
      </c>
      <c r="V4" s="2326">
        <v>0.96</v>
      </c>
      <c r="W4" s="1339" t="s">
        <v>2356</v>
      </c>
      <c r="X4" s="2325" t="s">
        <v>2031</v>
      </c>
      <c r="Y4" s="1220">
        <v>0.88200000000000001</v>
      </c>
      <c r="Z4" s="1946">
        <v>0.85</v>
      </c>
      <c r="AA4" s="917"/>
      <c r="AB4" s="762" t="s">
        <v>2357</v>
      </c>
      <c r="AC4" s="917"/>
      <c r="AD4" s="1220">
        <v>0.98</v>
      </c>
      <c r="AE4" s="2148">
        <v>0.85</v>
      </c>
      <c r="AF4" s="2151" t="s">
        <v>2674</v>
      </c>
      <c r="AG4" s="762" t="s">
        <v>2675</v>
      </c>
      <c r="AH4" s="917"/>
      <c r="AI4" s="1771">
        <v>0.99</v>
      </c>
      <c r="AJ4" s="2148">
        <v>0.92569999999999997</v>
      </c>
      <c r="AK4" s="2151" t="s">
        <v>2674</v>
      </c>
      <c r="AL4" s="1773" t="s">
        <v>2891</v>
      </c>
      <c r="AM4" s="2151" t="s">
        <v>2898</v>
      </c>
    </row>
    <row r="5" spans="1:40" s="911" customFormat="1" ht="93" customHeight="1" x14ac:dyDescent="0.25">
      <c r="A5" s="2328"/>
      <c r="B5" s="1951"/>
      <c r="C5" s="2026"/>
      <c r="D5" s="1956"/>
      <c r="E5" s="2327"/>
      <c r="F5" s="2130"/>
      <c r="G5" s="1951"/>
      <c r="H5" s="960" t="s">
        <v>1633</v>
      </c>
      <c r="I5" s="1211" t="s">
        <v>1397</v>
      </c>
      <c r="J5" s="1046" t="s">
        <v>1397</v>
      </c>
      <c r="K5" s="1046" t="s">
        <v>1397</v>
      </c>
      <c r="L5" s="1046" t="s">
        <v>1397</v>
      </c>
      <c r="M5" s="1046" t="s">
        <v>1397</v>
      </c>
      <c r="N5" s="1046" t="s">
        <v>1397</v>
      </c>
      <c r="O5" s="1046" t="s">
        <v>1397</v>
      </c>
      <c r="P5" s="1046" t="s">
        <v>1397</v>
      </c>
      <c r="Q5" s="1046" t="s">
        <v>1397</v>
      </c>
      <c r="R5" s="1046" t="s">
        <v>1397</v>
      </c>
      <c r="S5" s="1046" t="s">
        <v>1397</v>
      </c>
      <c r="T5" s="1212" t="s">
        <v>1397</v>
      </c>
      <c r="U5" s="1218">
        <v>1</v>
      </c>
      <c r="V5" s="2326"/>
      <c r="W5" s="1339" t="s">
        <v>2358</v>
      </c>
      <c r="X5" s="2325"/>
      <c r="Y5" s="1220">
        <v>0.75</v>
      </c>
      <c r="Z5" s="1947"/>
      <c r="AA5" s="917"/>
      <c r="AB5" s="762" t="s">
        <v>2359</v>
      </c>
      <c r="AC5" s="917"/>
      <c r="AD5" s="1220">
        <v>1</v>
      </c>
      <c r="AE5" s="2149"/>
      <c r="AF5" s="2093"/>
      <c r="AG5" s="762" t="s">
        <v>2676</v>
      </c>
      <c r="AH5" s="917"/>
      <c r="AI5" s="1771">
        <v>0.87</v>
      </c>
      <c r="AJ5" s="2149"/>
      <c r="AK5" s="2093"/>
      <c r="AL5" s="1773" t="s">
        <v>2892</v>
      </c>
      <c r="AM5" s="2093"/>
    </row>
    <row r="6" spans="1:40" s="911" customFormat="1" ht="90" customHeight="1" x14ac:dyDescent="0.25">
      <c r="A6" s="2328"/>
      <c r="B6" s="1951"/>
      <c r="C6" s="2026"/>
      <c r="D6" s="1956"/>
      <c r="E6" s="2327"/>
      <c r="F6" s="2130"/>
      <c r="G6" s="1951"/>
      <c r="H6" s="960" t="s">
        <v>1634</v>
      </c>
      <c r="I6" s="1211" t="s">
        <v>1397</v>
      </c>
      <c r="J6" s="1046" t="s">
        <v>1397</v>
      </c>
      <c r="K6" s="1046" t="s">
        <v>1397</v>
      </c>
      <c r="L6" s="1046" t="s">
        <v>1397</v>
      </c>
      <c r="M6" s="1046" t="s">
        <v>1397</v>
      </c>
      <c r="N6" s="1046" t="s">
        <v>1397</v>
      </c>
      <c r="O6" s="1046" t="s">
        <v>1397</v>
      </c>
      <c r="P6" s="1046" t="s">
        <v>1397</v>
      </c>
      <c r="Q6" s="1046" t="s">
        <v>1397</v>
      </c>
      <c r="R6" s="1046" t="s">
        <v>1397</v>
      </c>
      <c r="S6" s="1046" t="s">
        <v>1397</v>
      </c>
      <c r="T6" s="1212" t="s">
        <v>1397</v>
      </c>
      <c r="U6" s="1218">
        <v>0.83</v>
      </c>
      <c r="V6" s="2326"/>
      <c r="W6" s="1339" t="s">
        <v>2360</v>
      </c>
      <c r="X6" s="2325"/>
      <c r="Y6" s="1220">
        <v>0.86409999999999998</v>
      </c>
      <c r="Z6" s="1947"/>
      <c r="AA6" s="917"/>
      <c r="AB6" s="762" t="s">
        <v>2361</v>
      </c>
      <c r="AC6" s="917"/>
      <c r="AD6" s="1220">
        <v>0.97</v>
      </c>
      <c r="AE6" s="2149"/>
      <c r="AF6" s="2093"/>
      <c r="AG6" s="762" t="s">
        <v>2677</v>
      </c>
      <c r="AH6" s="917"/>
      <c r="AI6" s="1771">
        <v>0.99</v>
      </c>
      <c r="AJ6" s="2149"/>
      <c r="AK6" s="2093"/>
      <c r="AL6" s="1773" t="s">
        <v>2893</v>
      </c>
      <c r="AM6" s="2093"/>
    </row>
    <row r="7" spans="1:40" s="911" customFormat="1" ht="78" customHeight="1" x14ac:dyDescent="0.25">
      <c r="A7" s="2328"/>
      <c r="B7" s="1951"/>
      <c r="C7" s="2026"/>
      <c r="D7" s="1956"/>
      <c r="E7" s="2327"/>
      <c r="F7" s="2130"/>
      <c r="G7" s="1951"/>
      <c r="H7" s="960" t="s">
        <v>1635</v>
      </c>
      <c r="I7" s="1211" t="s">
        <v>1397</v>
      </c>
      <c r="J7" s="1046" t="s">
        <v>1397</v>
      </c>
      <c r="K7" s="1046" t="s">
        <v>1397</v>
      </c>
      <c r="L7" s="1046" t="s">
        <v>1397</v>
      </c>
      <c r="M7" s="1046" t="s">
        <v>1397</v>
      </c>
      <c r="N7" s="1046" t="s">
        <v>1397</v>
      </c>
      <c r="O7" s="1046" t="s">
        <v>1397</v>
      </c>
      <c r="P7" s="1046" t="s">
        <v>1397</v>
      </c>
      <c r="Q7" s="1046" t="s">
        <v>1397</v>
      </c>
      <c r="R7" s="1046" t="s">
        <v>1397</v>
      </c>
      <c r="S7" s="1046" t="s">
        <v>1397</v>
      </c>
      <c r="T7" s="1212" t="s">
        <v>1397</v>
      </c>
      <c r="U7" s="1218">
        <v>1.33</v>
      </c>
      <c r="V7" s="2326"/>
      <c r="W7" s="1339" t="s">
        <v>2362</v>
      </c>
      <c r="X7" s="2325"/>
      <c r="Y7" s="1220">
        <v>1</v>
      </c>
      <c r="Z7" s="1947"/>
      <c r="AA7" s="917"/>
      <c r="AB7" s="762" t="s">
        <v>2363</v>
      </c>
      <c r="AC7" s="917"/>
      <c r="AD7" s="1220">
        <v>0.96</v>
      </c>
      <c r="AE7" s="2149"/>
      <c r="AF7" s="2094"/>
      <c r="AG7" s="762" t="s">
        <v>2678</v>
      </c>
      <c r="AH7" s="917"/>
      <c r="AI7" s="1771">
        <v>0.9</v>
      </c>
      <c r="AJ7" s="2149"/>
      <c r="AK7" s="2094"/>
      <c r="AL7" s="1773" t="s">
        <v>2894</v>
      </c>
      <c r="AM7" s="2093"/>
      <c r="AN7" s="1769"/>
    </row>
    <row r="8" spans="1:40" s="911" customFormat="1" ht="94.5" customHeight="1" x14ac:dyDescent="0.25">
      <c r="A8" s="2328"/>
      <c r="B8" s="1951"/>
      <c r="C8" s="2026"/>
      <c r="D8" s="1956"/>
      <c r="E8" s="2327"/>
      <c r="F8" s="2130"/>
      <c r="G8" s="1951"/>
      <c r="H8" s="960" t="s">
        <v>1658</v>
      </c>
      <c r="I8" s="1213"/>
      <c r="J8" s="1214"/>
      <c r="K8" s="1214"/>
      <c r="L8" s="1214" t="s">
        <v>1397</v>
      </c>
      <c r="M8" s="1214" t="s">
        <v>1397</v>
      </c>
      <c r="N8" s="1214" t="s">
        <v>1397</v>
      </c>
      <c r="O8" s="1214" t="s">
        <v>1397</v>
      </c>
      <c r="P8" s="1214" t="s">
        <v>1397</v>
      </c>
      <c r="Q8" s="1214" t="s">
        <v>1397</v>
      </c>
      <c r="R8" s="1214" t="s">
        <v>1397</v>
      </c>
      <c r="S8" s="1214" t="s">
        <v>1397</v>
      </c>
      <c r="T8" s="1215" t="s">
        <v>1397</v>
      </c>
      <c r="U8" s="1216" t="s">
        <v>353</v>
      </c>
      <c r="V8" s="1217"/>
      <c r="W8" s="1340" t="s">
        <v>2364</v>
      </c>
      <c r="X8" s="2325"/>
      <c r="Y8" s="1220">
        <v>0.75</v>
      </c>
      <c r="Z8" s="1947"/>
      <c r="AA8" s="917"/>
      <c r="AB8" s="762" t="s">
        <v>2365</v>
      </c>
      <c r="AC8" s="917"/>
      <c r="AD8" s="1220">
        <v>0.34</v>
      </c>
      <c r="AE8" s="2150"/>
      <c r="AF8" s="917" t="s">
        <v>2679</v>
      </c>
      <c r="AG8" s="762" t="s">
        <v>2680</v>
      </c>
      <c r="AH8" s="917"/>
      <c r="AI8" s="1771">
        <v>0.6</v>
      </c>
      <c r="AJ8" s="2150"/>
      <c r="AK8" s="1772" t="s">
        <v>2679</v>
      </c>
      <c r="AL8" s="1773" t="s">
        <v>2895</v>
      </c>
      <c r="AM8" s="2094"/>
    </row>
    <row r="9" spans="1:40" ht="75.75" customHeight="1" x14ac:dyDescent="0.25">
      <c r="A9" s="905" t="s">
        <v>2280</v>
      </c>
      <c r="B9" s="906"/>
      <c r="C9" s="894"/>
      <c r="D9" s="895"/>
      <c r="E9" s="894"/>
      <c r="F9" s="894"/>
      <c r="G9" s="894"/>
      <c r="H9" s="1148"/>
      <c r="I9" s="1009"/>
      <c r="J9" s="1010"/>
      <c r="K9" s="1010"/>
      <c r="L9" s="1010"/>
      <c r="M9" s="1010"/>
      <c r="N9" s="1010"/>
      <c r="O9" s="1010"/>
      <c r="P9" s="1010"/>
      <c r="Q9" s="1010"/>
      <c r="R9" s="1010"/>
      <c r="S9" s="1010"/>
      <c r="T9" s="1114"/>
      <c r="U9" s="905"/>
      <c r="V9" s="905"/>
      <c r="W9" s="1202" t="s">
        <v>2366</v>
      </c>
      <c r="X9" s="940"/>
      <c r="Y9" s="895"/>
      <c r="Z9" s="895"/>
      <c r="AA9" s="895"/>
      <c r="AB9" s="1219" t="s">
        <v>2367</v>
      </c>
      <c r="AC9" s="895"/>
      <c r="AD9" s="895"/>
      <c r="AE9" s="895"/>
      <c r="AF9" s="895"/>
      <c r="AG9" s="1219" t="s">
        <v>2367</v>
      </c>
      <c r="AH9" s="895"/>
      <c r="AI9" s="1775"/>
      <c r="AJ9" s="1768" t="s">
        <v>2896</v>
      </c>
      <c r="AK9" s="1775"/>
      <c r="AL9" s="1776" t="s">
        <v>2367</v>
      </c>
      <c r="AM9" s="1775"/>
    </row>
    <row r="10" spans="1:40" x14ac:dyDescent="0.25">
      <c r="A10" s="905"/>
      <c r="B10" s="906"/>
      <c r="C10" s="894"/>
      <c r="D10" s="895"/>
      <c r="E10" s="894"/>
      <c r="F10" s="894"/>
      <c r="G10" s="894"/>
      <c r="H10" s="1148"/>
      <c r="I10" s="1154"/>
      <c r="J10" s="1146"/>
      <c r="K10" s="1146"/>
      <c r="L10" s="1146"/>
      <c r="M10" s="1146"/>
      <c r="N10" s="1146"/>
      <c r="O10" s="1146"/>
      <c r="P10" s="1146"/>
      <c r="Q10" s="1146"/>
      <c r="R10" s="1146"/>
      <c r="S10" s="1146"/>
      <c r="T10" s="1147"/>
      <c r="U10" s="905"/>
      <c r="V10" s="905"/>
      <c r="W10" s="1203"/>
      <c r="Y10" s="895"/>
      <c r="Z10" s="895"/>
      <c r="AA10" s="895"/>
      <c r="AB10" s="895"/>
      <c r="AC10" s="895"/>
      <c r="AD10" s="895"/>
      <c r="AE10" s="895"/>
      <c r="AF10" s="895"/>
      <c r="AG10" s="895"/>
      <c r="AH10" s="895"/>
      <c r="AI10" s="895"/>
      <c r="AJ10" s="895"/>
      <c r="AK10" s="895"/>
      <c r="AL10" s="895"/>
      <c r="AM10" s="895"/>
    </row>
    <row r="11" spans="1:40" x14ac:dyDescent="0.25">
      <c r="U11" s="900" t="s">
        <v>1979</v>
      </c>
      <c r="V11" s="900" t="s">
        <v>1977</v>
      </c>
      <c r="W11" s="1204">
        <v>0.24</v>
      </c>
    </row>
    <row r="12" spans="1:40" x14ac:dyDescent="0.25">
      <c r="U12" s="900" t="s">
        <v>2030</v>
      </c>
      <c r="V12" s="900" t="s">
        <v>1970</v>
      </c>
      <c r="W12" s="1206"/>
      <c r="Y12" s="1205" t="s">
        <v>2401</v>
      </c>
      <c r="Z12" s="1383" t="s">
        <v>2396</v>
      </c>
      <c r="AD12" s="1205" t="s">
        <v>2401</v>
      </c>
      <c r="AE12" s="1383" t="s">
        <v>2396</v>
      </c>
      <c r="AI12" s="1205" t="s">
        <v>2401</v>
      </c>
      <c r="AJ12" s="1383" t="s">
        <v>2897</v>
      </c>
    </row>
    <row r="13" spans="1:40" x14ac:dyDescent="0.25">
      <c r="Y13" s="1205" t="s">
        <v>2424</v>
      </c>
      <c r="Z13" s="1207" t="s">
        <v>2376</v>
      </c>
      <c r="AA13" s="1475">
        <f>(85%*25%)</f>
        <v>0.21249999999999999</v>
      </c>
      <c r="AD13" s="1205" t="s">
        <v>2424</v>
      </c>
      <c r="AE13" s="1207" t="s">
        <v>2376</v>
      </c>
      <c r="AF13" s="1475">
        <f>(85%*25%)</f>
        <v>0.21249999999999999</v>
      </c>
      <c r="AI13" s="1205" t="s">
        <v>2421</v>
      </c>
      <c r="AJ13" s="1207" t="s">
        <v>2376</v>
      </c>
      <c r="AK13" s="1475">
        <f>(93%*25%)</f>
        <v>0.23250000000000001</v>
      </c>
    </row>
  </sheetData>
  <mergeCells count="21">
    <mergeCell ref="A1:H1"/>
    <mergeCell ref="B4:B8"/>
    <mergeCell ref="C4:C8"/>
    <mergeCell ref="D4:D8"/>
    <mergeCell ref="E4:E8"/>
    <mergeCell ref="F4:F8"/>
    <mergeCell ref="G4:G8"/>
    <mergeCell ref="A4:A8"/>
    <mergeCell ref="X4:X8"/>
    <mergeCell ref="V4:V7"/>
    <mergeCell ref="I1:T1"/>
    <mergeCell ref="U1:X1"/>
    <mergeCell ref="Z4:Z8"/>
    <mergeCell ref="Y1:AC1"/>
    <mergeCell ref="AI1:AM1"/>
    <mergeCell ref="AJ4:AJ8"/>
    <mergeCell ref="AK4:AK7"/>
    <mergeCell ref="AM4:AM8"/>
    <mergeCell ref="AD1:AH1"/>
    <mergeCell ref="AE4:AE8"/>
    <mergeCell ref="AF4:AF7"/>
  </mergeCells>
  <pageMargins left="0.70866141732283472" right="0.70866141732283472" top="0.74803149606299213" bottom="0.74803149606299213" header="0.31496062992125984" footer="0.31496062992125984"/>
  <pageSetup scale="29"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pageSetUpPr fitToPage="1"/>
  </sheetPr>
  <dimension ref="A1:AL11"/>
  <sheetViews>
    <sheetView topLeftCell="C1" zoomScale="85" zoomScaleNormal="85" zoomScaleSheetLayoutView="85" workbookViewId="0">
      <pane xSplit="6" ySplit="3" topLeftCell="AH5" activePane="bottomRight" state="frozen"/>
      <selection activeCell="S8" sqref="S8:S9"/>
      <selection pane="topRight" activeCell="S8" sqref="S8:S9"/>
      <selection pane="bottomLeft" activeCell="S8" sqref="S8:S9"/>
      <selection pane="bottomRight" activeCell="AJ9" sqref="AJ9"/>
    </sheetView>
  </sheetViews>
  <sheetFormatPr baseColWidth="10" defaultColWidth="11.5703125" defaultRowHeight="15" x14ac:dyDescent="0.25"/>
  <cols>
    <col min="1" max="1" width="15" style="907" customWidth="1"/>
    <col min="2" max="2" width="19.28515625" style="908" customWidth="1"/>
    <col min="3" max="3" width="23.5703125" style="897" customWidth="1"/>
    <col min="4" max="4" width="9" style="889" customWidth="1"/>
    <col min="5" max="5" width="14.42578125" style="897" customWidth="1"/>
    <col min="6" max="6" width="25.5703125" style="897" customWidth="1"/>
    <col min="7" max="7" width="18.5703125" style="897" customWidth="1"/>
    <col min="8" max="8" width="40.5703125" style="898" customWidth="1"/>
    <col min="9" max="9" width="7" style="889" bestFit="1" customWidth="1"/>
    <col min="10" max="10" width="9" style="889" bestFit="1" customWidth="1"/>
    <col min="11" max="11" width="7.7109375" style="889" bestFit="1" customWidth="1"/>
    <col min="12" max="12" width="6" style="889" bestFit="1" customWidth="1"/>
    <col min="13" max="13" width="6.7109375" style="889" bestFit="1" customWidth="1"/>
    <col min="14" max="14" width="6.5703125" style="889" bestFit="1" customWidth="1"/>
    <col min="15" max="15" width="6" style="889" bestFit="1" customWidth="1"/>
    <col min="16" max="16" width="8.5703125" style="889" bestFit="1" customWidth="1"/>
    <col min="17" max="17" width="11.85546875" style="889" bestFit="1" customWidth="1"/>
    <col min="18" max="18" width="9.28515625" style="889" bestFit="1" customWidth="1"/>
    <col min="19" max="19" width="11.85546875" style="889" bestFit="1" customWidth="1"/>
    <col min="20" max="20" width="10.7109375" style="889" bestFit="1" customWidth="1"/>
    <col min="21" max="21" width="11.5703125" style="889" customWidth="1"/>
    <col min="22" max="22" width="18.7109375" style="889" customWidth="1"/>
    <col min="23" max="23" width="34.85546875" style="889" customWidth="1"/>
    <col min="24" max="24" width="15.85546875" style="889" customWidth="1"/>
    <col min="25" max="25" width="18.5703125" style="889" customWidth="1"/>
    <col min="26" max="26" width="24.5703125" style="889" customWidth="1"/>
    <col min="27" max="28" width="31" style="889" customWidth="1"/>
    <col min="29" max="29" width="15.85546875" style="889" customWidth="1"/>
    <col min="30" max="30" width="18.5703125" style="889" customWidth="1"/>
    <col min="31" max="31" width="24.5703125" style="889" customWidth="1"/>
    <col min="32" max="32" width="40.140625" style="889" customWidth="1"/>
    <col min="33" max="33" width="31" style="889" customWidth="1"/>
    <col min="34" max="36" width="11.5703125" style="889"/>
    <col min="37" max="37" width="31.42578125" style="889" customWidth="1"/>
    <col min="38" max="16384" width="11.5703125" style="889"/>
  </cols>
  <sheetData>
    <row r="1" spans="1:38" ht="60" customHeight="1" x14ac:dyDescent="0.25">
      <c r="A1" s="2065" t="s">
        <v>2561</v>
      </c>
      <c r="B1" s="2065"/>
      <c r="C1" s="2065"/>
      <c r="D1" s="2065"/>
      <c r="E1" s="2065"/>
      <c r="F1" s="2065"/>
      <c r="G1" s="2065"/>
      <c r="H1" s="2065"/>
      <c r="I1" s="2068" t="s">
        <v>1351</v>
      </c>
      <c r="J1" s="2069"/>
      <c r="K1" s="2069"/>
      <c r="L1" s="2069"/>
      <c r="M1" s="2069"/>
      <c r="N1" s="2069"/>
      <c r="O1" s="2069"/>
      <c r="P1" s="2069"/>
      <c r="Q1" s="2069"/>
      <c r="R1" s="2069"/>
      <c r="S1" s="2069"/>
      <c r="T1" s="2070"/>
      <c r="U1" s="2068" t="s">
        <v>1970</v>
      </c>
      <c r="V1" s="2069"/>
      <c r="W1" s="2070"/>
      <c r="X1" s="2309" t="s">
        <v>2138</v>
      </c>
      <c r="Y1" s="2178"/>
      <c r="Z1" s="2178"/>
      <c r="AA1" s="2178"/>
      <c r="AB1" s="2178"/>
      <c r="AC1" s="2309" t="s">
        <v>2630</v>
      </c>
      <c r="AD1" s="2178"/>
      <c r="AE1" s="2178"/>
      <c r="AF1" s="2178"/>
      <c r="AG1" s="2178"/>
      <c r="AH1" s="2309" t="s">
        <v>2871</v>
      </c>
      <c r="AI1" s="2178"/>
      <c r="AJ1" s="2178"/>
      <c r="AK1" s="2178"/>
      <c r="AL1" s="2178"/>
    </row>
    <row r="2" spans="1:38" ht="7.5" customHeight="1" x14ac:dyDescent="0.25">
      <c r="A2" s="1336"/>
      <c r="B2" s="1178"/>
      <c r="C2" s="810"/>
      <c r="D2" s="810"/>
      <c r="E2" s="810"/>
      <c r="F2" s="810"/>
      <c r="G2" s="811"/>
      <c r="H2" s="796"/>
      <c r="I2" s="902"/>
      <c r="J2" s="902"/>
      <c r="K2" s="902"/>
      <c r="L2" s="902"/>
      <c r="M2" s="902"/>
      <c r="N2" s="902"/>
      <c r="O2" s="902"/>
      <c r="P2" s="902"/>
      <c r="Q2" s="902"/>
      <c r="R2" s="902"/>
      <c r="S2" s="902"/>
      <c r="T2" s="1337"/>
    </row>
    <row r="3" spans="1:38" s="909" customFormat="1" ht="51.75" customHeight="1" x14ac:dyDescent="0.25">
      <c r="A3" s="780" t="s">
        <v>1221</v>
      </c>
      <c r="B3" s="780" t="s">
        <v>47</v>
      </c>
      <c r="C3" s="780" t="s">
        <v>1461</v>
      </c>
      <c r="D3" s="780" t="s">
        <v>1</v>
      </c>
      <c r="E3" s="780" t="s">
        <v>51</v>
      </c>
      <c r="F3" s="780" t="s">
        <v>2216</v>
      </c>
      <c r="G3" s="780" t="s">
        <v>3</v>
      </c>
      <c r="H3" s="780" t="s">
        <v>1291</v>
      </c>
      <c r="I3" s="782" t="s">
        <v>1352</v>
      </c>
      <c r="J3" s="782" t="s">
        <v>1353</v>
      </c>
      <c r="K3" s="782" t="s">
        <v>1354</v>
      </c>
      <c r="L3" s="782" t="s">
        <v>1355</v>
      </c>
      <c r="M3" s="782" t="s">
        <v>1356</v>
      </c>
      <c r="N3" s="782" t="s">
        <v>1357</v>
      </c>
      <c r="O3" s="782" t="s">
        <v>1358</v>
      </c>
      <c r="P3" s="782" t="s">
        <v>1359</v>
      </c>
      <c r="Q3" s="782" t="s">
        <v>1360</v>
      </c>
      <c r="R3" s="782" t="s">
        <v>1361</v>
      </c>
      <c r="S3" s="782" t="s">
        <v>1362</v>
      </c>
      <c r="T3" s="782" t="s">
        <v>1363</v>
      </c>
      <c r="U3" s="782" t="s">
        <v>1972</v>
      </c>
      <c r="V3" s="782" t="s">
        <v>1927</v>
      </c>
      <c r="W3" s="782" t="s">
        <v>1973</v>
      </c>
      <c r="X3" s="780" t="s">
        <v>1926</v>
      </c>
      <c r="Y3" s="780" t="s">
        <v>1927</v>
      </c>
      <c r="Z3" s="780" t="s">
        <v>2126</v>
      </c>
      <c r="AA3" s="780" t="s">
        <v>2159</v>
      </c>
      <c r="AB3" s="780" t="s">
        <v>1928</v>
      </c>
      <c r="AC3" s="1636" t="s">
        <v>1926</v>
      </c>
      <c r="AD3" s="1636" t="s">
        <v>1927</v>
      </c>
      <c r="AE3" s="1636" t="s">
        <v>2126</v>
      </c>
      <c r="AF3" s="1636" t="s">
        <v>2159</v>
      </c>
      <c r="AG3" s="1636" t="s">
        <v>1928</v>
      </c>
      <c r="AH3" s="1636" t="s">
        <v>1926</v>
      </c>
      <c r="AI3" s="1636" t="s">
        <v>1927</v>
      </c>
      <c r="AJ3" s="1636" t="s">
        <v>2126</v>
      </c>
      <c r="AK3" s="1636" t="s">
        <v>2159</v>
      </c>
      <c r="AL3" s="1636" t="s">
        <v>1928</v>
      </c>
    </row>
    <row r="4" spans="1:38" ht="84.75" customHeight="1" x14ac:dyDescent="0.25">
      <c r="A4" s="2333"/>
      <c r="B4" s="1989" t="s">
        <v>1630</v>
      </c>
      <c r="C4" s="1989" t="s">
        <v>1637</v>
      </c>
      <c r="D4" s="2139">
        <v>0.85</v>
      </c>
      <c r="E4" s="2026" t="s">
        <v>1974</v>
      </c>
      <c r="F4" s="2026" t="s">
        <v>2349</v>
      </c>
      <c r="G4" s="2311" t="s">
        <v>1725</v>
      </c>
      <c r="H4" s="970" t="s">
        <v>1659</v>
      </c>
      <c r="I4" s="1051" t="s">
        <v>1397</v>
      </c>
      <c r="J4" s="1052" t="s">
        <v>1397</v>
      </c>
      <c r="K4" s="1052" t="s">
        <v>1397</v>
      </c>
      <c r="L4" s="1052" t="s">
        <v>1397</v>
      </c>
      <c r="M4" s="1052" t="s">
        <v>1397</v>
      </c>
      <c r="N4" s="1052" t="s">
        <v>1397</v>
      </c>
      <c r="O4" s="1052" t="s">
        <v>1397</v>
      </c>
      <c r="P4" s="1052" t="s">
        <v>1397</v>
      </c>
      <c r="Q4" s="1052" t="s">
        <v>1397</v>
      </c>
      <c r="R4" s="1052" t="s">
        <v>1397</v>
      </c>
      <c r="S4" s="1052" t="s">
        <v>1397</v>
      </c>
      <c r="T4" s="1052" t="s">
        <v>1397</v>
      </c>
      <c r="U4" s="1333">
        <v>1</v>
      </c>
      <c r="V4" s="2331">
        <v>0.98</v>
      </c>
      <c r="W4" s="892" t="s">
        <v>1975</v>
      </c>
      <c r="X4" s="1600">
        <v>1</v>
      </c>
      <c r="Y4" s="2329">
        <v>0.94</v>
      </c>
      <c r="Z4" s="1601" t="s">
        <v>2604</v>
      </c>
      <c r="AA4" s="1601" t="s">
        <v>2605</v>
      </c>
      <c r="AB4" s="895"/>
      <c r="AC4" s="1600">
        <v>1</v>
      </c>
      <c r="AD4" s="2329">
        <v>0.73</v>
      </c>
      <c r="AE4" s="1601" t="s">
        <v>2604</v>
      </c>
      <c r="AF4" s="1601" t="s">
        <v>2683</v>
      </c>
      <c r="AG4" s="895"/>
      <c r="AH4" s="1600">
        <v>1</v>
      </c>
      <c r="AI4" s="2329">
        <v>0.98</v>
      </c>
      <c r="AJ4" s="1601" t="s">
        <v>2604</v>
      </c>
      <c r="AK4" s="1601" t="s">
        <v>2905</v>
      </c>
      <c r="AL4" s="1775"/>
    </row>
    <row r="5" spans="1:38" ht="409.5" customHeight="1" x14ac:dyDescent="0.25">
      <c r="A5" s="2334"/>
      <c r="B5" s="1990"/>
      <c r="C5" s="1990"/>
      <c r="D5" s="2335"/>
      <c r="E5" s="2026"/>
      <c r="F5" s="2026"/>
      <c r="G5" s="1951"/>
      <c r="H5" s="970" t="s">
        <v>1976</v>
      </c>
      <c r="I5" s="1056" t="s">
        <v>4</v>
      </c>
      <c r="J5" s="1057" t="s">
        <v>4</v>
      </c>
      <c r="K5" s="1057" t="s">
        <v>4</v>
      </c>
      <c r="L5" s="1057" t="s">
        <v>4</v>
      </c>
      <c r="M5" s="1057" t="s">
        <v>4</v>
      </c>
      <c r="N5" s="1057" t="s">
        <v>4</v>
      </c>
      <c r="O5" s="1057" t="s">
        <v>4</v>
      </c>
      <c r="P5" s="1057" t="s">
        <v>4</v>
      </c>
      <c r="Q5" s="1057" t="s">
        <v>4</v>
      </c>
      <c r="R5" s="1057" t="s">
        <v>4</v>
      </c>
      <c r="S5" s="1057" t="s">
        <v>4</v>
      </c>
      <c r="T5" s="1057" t="s">
        <v>4</v>
      </c>
      <c r="U5" s="1334">
        <v>0.96</v>
      </c>
      <c r="V5" s="2332"/>
      <c r="W5" s="762" t="s">
        <v>2368</v>
      </c>
      <c r="X5" s="1602">
        <v>0.87</v>
      </c>
      <c r="Y5" s="2330"/>
      <c r="Z5" s="1601" t="s">
        <v>2604</v>
      </c>
      <c r="AA5" s="1601" t="s">
        <v>2606</v>
      </c>
      <c r="AB5" s="895"/>
      <c r="AC5" s="1722">
        <v>0.46</v>
      </c>
      <c r="AD5" s="2330"/>
      <c r="AE5" s="1601" t="s">
        <v>2604</v>
      </c>
      <c r="AF5" s="1601" t="s">
        <v>2685</v>
      </c>
      <c r="AG5" s="895"/>
      <c r="AH5" s="1722">
        <v>0.89</v>
      </c>
      <c r="AI5" s="2330"/>
      <c r="AJ5" s="1601" t="s">
        <v>2604</v>
      </c>
      <c r="AK5" s="1601" t="s">
        <v>2907</v>
      </c>
      <c r="AL5" s="1775"/>
    </row>
    <row r="6" spans="1:38" x14ac:dyDescent="0.25">
      <c r="A6" s="905" t="s">
        <v>2280</v>
      </c>
      <c r="B6" s="906"/>
      <c r="C6" s="894"/>
      <c r="D6" s="895"/>
      <c r="E6" s="894"/>
      <c r="F6" s="894"/>
      <c r="G6" s="894"/>
      <c r="H6" s="1148"/>
    </row>
    <row r="7" spans="1:38" x14ac:dyDescent="0.25">
      <c r="A7" s="905"/>
      <c r="B7" s="906"/>
      <c r="C7" s="894"/>
      <c r="D7" s="895"/>
      <c r="E7" s="894"/>
      <c r="F7" s="894"/>
      <c r="G7" s="894"/>
      <c r="H7" s="1148"/>
    </row>
    <row r="8" spans="1:38" x14ac:dyDescent="0.25">
      <c r="U8" s="900" t="s">
        <v>1979</v>
      </c>
      <c r="V8" s="900" t="s">
        <v>1977</v>
      </c>
      <c r="W8" s="1338"/>
      <c r="X8" s="1205" t="s">
        <v>2400</v>
      </c>
      <c r="Y8" s="1383" t="s">
        <v>2396</v>
      </c>
      <c r="AC8" s="1205" t="s">
        <v>2400</v>
      </c>
      <c r="AD8" s="1383" t="s">
        <v>2396</v>
      </c>
      <c r="AH8" s="1205" t="s">
        <v>2400</v>
      </c>
      <c r="AI8" s="1383" t="s">
        <v>2897</v>
      </c>
    </row>
    <row r="9" spans="1:38" x14ac:dyDescent="0.25">
      <c r="U9" s="900" t="s">
        <v>1978</v>
      </c>
      <c r="V9" s="900" t="s">
        <v>1970</v>
      </c>
      <c r="W9" s="900"/>
      <c r="X9" s="1205" t="s">
        <v>2425</v>
      </c>
      <c r="Y9" s="1207" t="s">
        <v>2371</v>
      </c>
      <c r="Z9" s="1475">
        <f>(94%*25%)</f>
        <v>0.23499999999999999</v>
      </c>
      <c r="AC9" s="1205" t="s">
        <v>2684</v>
      </c>
      <c r="AD9" s="1207" t="s">
        <v>2371</v>
      </c>
      <c r="AE9" s="1475">
        <f>73%*0.25</f>
        <v>0.1825</v>
      </c>
      <c r="AF9" s="1723">
        <f>(28*85)/100</f>
        <v>23.8</v>
      </c>
      <c r="AG9" s="1723"/>
      <c r="AH9" s="1205" t="s">
        <v>2906</v>
      </c>
      <c r="AI9" s="1207" t="s">
        <v>2371</v>
      </c>
      <c r="AJ9" s="1475">
        <f>98%*0.25</f>
        <v>0.245</v>
      </c>
      <c r="AK9" s="1723">
        <f>(28*85)/100</f>
        <v>23.8</v>
      </c>
      <c r="AL9" s="1723"/>
    </row>
    <row r="10" spans="1:38" x14ac:dyDescent="0.25">
      <c r="AF10" s="1723"/>
      <c r="AG10" s="1723"/>
      <c r="AH10" s="1723"/>
    </row>
    <row r="11" spans="1:38" x14ac:dyDescent="0.25">
      <c r="U11" s="913"/>
      <c r="AF11" s="1724">
        <f>11/24</f>
        <v>0.45833333333333331</v>
      </c>
      <c r="AG11" s="1724">
        <f>11/28</f>
        <v>0.39285714285714285</v>
      </c>
      <c r="AH11" s="1723"/>
    </row>
  </sheetData>
  <mergeCells count="17">
    <mergeCell ref="V4:V5"/>
    <mergeCell ref="U1:W1"/>
    <mergeCell ref="G4:G5"/>
    <mergeCell ref="A4:A5"/>
    <mergeCell ref="I1:T1"/>
    <mergeCell ref="A1:H1"/>
    <mergeCell ref="B4:B5"/>
    <mergeCell ref="C4:C5"/>
    <mergeCell ref="D4:D5"/>
    <mergeCell ref="E4:E5"/>
    <mergeCell ref="F4:F5"/>
    <mergeCell ref="AH1:AL1"/>
    <mergeCell ref="AI4:AI5"/>
    <mergeCell ref="AC1:AG1"/>
    <mergeCell ref="AD4:AD5"/>
    <mergeCell ref="X1:AB1"/>
    <mergeCell ref="Y4:Y5"/>
  </mergeCells>
  <pageMargins left="0.70866141732283472" right="0.70866141732283472" top="0.74803149606299213" bottom="0.74803149606299213" header="0.31496062992125984" footer="0.31496062992125984"/>
  <pageSetup scale="29"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pageSetUpPr fitToPage="1"/>
  </sheetPr>
  <dimension ref="A1:Z224"/>
  <sheetViews>
    <sheetView view="pageBreakPreview" zoomScale="85" zoomScaleNormal="85" zoomScaleSheetLayoutView="85" workbookViewId="0">
      <pane xSplit="1" ySplit="3" topLeftCell="B83" activePane="bottomRight" state="frozen"/>
      <selection pane="topRight" activeCell="B1" sqref="B1"/>
      <selection pane="bottomLeft" activeCell="A4" sqref="A4"/>
      <selection pane="bottomRight" activeCell="E94" sqref="E94:E96"/>
    </sheetView>
  </sheetViews>
  <sheetFormatPr baseColWidth="10" defaultColWidth="11.5703125" defaultRowHeight="14.25" x14ac:dyDescent="0.2"/>
  <cols>
    <col min="1" max="1" width="28.140625" style="571" customWidth="1"/>
    <col min="2" max="2" width="23.7109375" style="622" customWidth="1"/>
    <col min="3" max="3" width="38.28515625" style="16" customWidth="1"/>
    <col min="4" max="4" width="23.7109375" style="614" customWidth="1"/>
    <col min="5" max="5" width="23.7109375" style="676" customWidth="1"/>
    <col min="6" max="6" width="25.5703125" style="676" customWidth="1"/>
    <col min="7" max="7" width="23.7109375" style="676" customWidth="1"/>
    <col min="8" max="8" width="65.42578125" style="621" customWidth="1"/>
    <col min="9" max="9" width="23.5703125" style="614" hidden="1" customWidth="1"/>
    <col min="10" max="10" width="19.85546875" style="614" hidden="1" customWidth="1"/>
    <col min="11" max="12" width="11.5703125" style="614" customWidth="1"/>
    <col min="13" max="14" width="11.42578125" style="614" customWidth="1"/>
    <col min="15" max="15" width="15.28515625" style="614" customWidth="1"/>
    <col min="16" max="18" width="11.5703125" style="614" customWidth="1"/>
    <col min="19" max="19" width="14.85546875" style="614" customWidth="1"/>
    <col min="20" max="20" width="11.5703125" style="614" customWidth="1"/>
    <col min="21" max="21" width="14.85546875" style="614" customWidth="1"/>
    <col min="22" max="22" width="13.42578125" style="614" customWidth="1"/>
    <col min="23" max="24" width="11.5703125" style="614" customWidth="1"/>
    <col min="25" max="25" width="14.5703125" style="614" customWidth="1"/>
    <col min="26" max="16384" width="11.5703125" style="614"/>
  </cols>
  <sheetData>
    <row r="1" spans="1:25" ht="53.25" customHeight="1" thickTop="1" thickBot="1" x14ac:dyDescent="0.25">
      <c r="A1" s="1841" t="s">
        <v>1460</v>
      </c>
      <c r="B1" s="1841"/>
      <c r="C1" s="1841"/>
      <c r="D1" s="1841"/>
      <c r="E1" s="1841"/>
      <c r="F1" s="1841"/>
      <c r="G1" s="1841"/>
      <c r="H1" s="612"/>
      <c r="I1" s="613"/>
      <c r="K1" s="1842" t="s">
        <v>1351</v>
      </c>
      <c r="L1" s="1843"/>
      <c r="M1" s="1843"/>
      <c r="N1" s="1843"/>
      <c r="O1" s="1843"/>
      <c r="P1" s="1843"/>
      <c r="Q1" s="1843"/>
      <c r="R1" s="1843"/>
      <c r="S1" s="1843"/>
      <c r="T1" s="1843"/>
      <c r="U1" s="1843"/>
      <c r="V1" s="1843"/>
    </row>
    <row r="2" spans="1:25" ht="15.75" thickTop="1" x14ac:dyDescent="0.2">
      <c r="A2" s="341"/>
      <c r="B2" s="16"/>
      <c r="C2" s="2"/>
      <c r="D2" s="2"/>
      <c r="E2" s="2"/>
      <c r="F2" s="2"/>
      <c r="G2" s="677"/>
      <c r="H2" s="615"/>
      <c r="I2" s="2"/>
    </row>
    <row r="3" spans="1:25" s="737" customFormat="1" ht="53.25" customHeight="1" x14ac:dyDescent="0.2">
      <c r="A3" s="741" t="s">
        <v>1221</v>
      </c>
      <c r="B3" s="741" t="s">
        <v>47</v>
      </c>
      <c r="C3" s="744" t="s">
        <v>1461</v>
      </c>
      <c r="D3" s="744" t="s">
        <v>1</v>
      </c>
      <c r="E3" s="744" t="s">
        <v>51</v>
      </c>
      <c r="F3" s="744" t="s">
        <v>2</v>
      </c>
      <c r="G3" s="745" t="s">
        <v>3</v>
      </c>
      <c r="H3" s="744" t="s">
        <v>1291</v>
      </c>
      <c r="I3" s="760"/>
      <c r="J3" s="760"/>
      <c r="K3" s="742" t="s">
        <v>1352</v>
      </c>
      <c r="L3" s="742" t="s">
        <v>1353</v>
      </c>
      <c r="M3" s="742" t="s">
        <v>1354</v>
      </c>
      <c r="N3" s="742" t="s">
        <v>1355</v>
      </c>
      <c r="O3" s="742" t="s">
        <v>1356</v>
      </c>
      <c r="P3" s="742" t="s">
        <v>1357</v>
      </c>
      <c r="Q3" s="742" t="s">
        <v>1358</v>
      </c>
      <c r="R3" s="742" t="s">
        <v>1359</v>
      </c>
      <c r="S3" s="742" t="s">
        <v>1360</v>
      </c>
      <c r="T3" s="742" t="s">
        <v>1361</v>
      </c>
      <c r="U3" s="742" t="s">
        <v>1362</v>
      </c>
      <c r="V3" s="742" t="s">
        <v>1363</v>
      </c>
      <c r="Y3" s="737" t="s">
        <v>2094</v>
      </c>
    </row>
    <row r="4" spans="1:25" s="683" customFormat="1" ht="12.75" x14ac:dyDescent="0.2">
      <c r="A4" s="1844" t="s">
        <v>1547</v>
      </c>
      <c r="B4" s="1847" t="s">
        <v>374</v>
      </c>
      <c r="C4" s="1847" t="s">
        <v>1761</v>
      </c>
      <c r="D4" s="1847" t="s">
        <v>1763</v>
      </c>
      <c r="E4" s="1847" t="s">
        <v>1764</v>
      </c>
      <c r="F4" s="1847" t="s">
        <v>1792</v>
      </c>
      <c r="G4" s="1847" t="s">
        <v>1789</v>
      </c>
      <c r="H4" s="684" t="s">
        <v>1738</v>
      </c>
      <c r="I4" s="679"/>
      <c r="J4" s="680"/>
      <c r="K4" s="681"/>
      <c r="L4" s="681"/>
      <c r="M4" s="681"/>
      <c r="N4" s="681"/>
      <c r="O4" s="681"/>
      <c r="P4" s="681"/>
      <c r="Q4" s="681"/>
      <c r="R4" s="681"/>
      <c r="S4" s="681"/>
      <c r="T4" s="681"/>
      <c r="U4" s="681"/>
      <c r="V4" s="682"/>
    </row>
    <row r="5" spans="1:25" s="683" customFormat="1" ht="25.5" x14ac:dyDescent="0.2">
      <c r="A5" s="1845"/>
      <c r="B5" s="1848"/>
      <c r="C5" s="1848"/>
      <c r="D5" s="1848"/>
      <c r="E5" s="1848"/>
      <c r="F5" s="1848"/>
      <c r="G5" s="1848"/>
      <c r="H5" s="684" t="s">
        <v>1793</v>
      </c>
      <c r="I5" s="679"/>
      <c r="J5" s="680"/>
      <c r="K5" s="681"/>
      <c r="L5" s="681"/>
      <c r="M5" s="681"/>
      <c r="N5" s="681"/>
      <c r="O5" s="681"/>
      <c r="P5" s="681"/>
      <c r="Q5" s="681"/>
      <c r="R5" s="681"/>
      <c r="S5" s="681"/>
      <c r="T5" s="681"/>
      <c r="U5" s="681"/>
      <c r="V5" s="682"/>
    </row>
    <row r="6" spans="1:25" s="683" customFormat="1" ht="25.5" x14ac:dyDescent="0.2">
      <c r="A6" s="1845"/>
      <c r="B6" s="1848"/>
      <c r="C6" s="1848"/>
      <c r="D6" s="1848"/>
      <c r="E6" s="1848"/>
      <c r="F6" s="1848"/>
      <c r="G6" s="1848"/>
      <c r="H6" s="684" t="s">
        <v>1794</v>
      </c>
      <c r="I6" s="679"/>
      <c r="J6" s="680"/>
      <c r="K6" s="681"/>
      <c r="L6" s="681"/>
      <c r="M6" s="681"/>
      <c r="N6" s="681"/>
      <c r="O6" s="681"/>
      <c r="P6" s="681"/>
      <c r="Q6" s="681"/>
      <c r="R6" s="681"/>
      <c r="S6" s="681"/>
      <c r="T6" s="681"/>
      <c r="U6" s="681"/>
      <c r="V6" s="682"/>
    </row>
    <row r="7" spans="1:25" s="683" customFormat="1" ht="25.5" x14ac:dyDescent="0.2">
      <c r="A7" s="1845"/>
      <c r="B7" s="1848"/>
      <c r="C7" s="1848"/>
      <c r="D7" s="1848"/>
      <c r="E7" s="1848"/>
      <c r="F7" s="1848"/>
      <c r="G7" s="1848"/>
      <c r="H7" s="684" t="s">
        <v>1748</v>
      </c>
      <c r="I7" s="679"/>
      <c r="J7" s="680"/>
      <c r="K7" s="681"/>
      <c r="L7" s="681"/>
      <c r="M7" s="681"/>
      <c r="N7" s="681"/>
      <c r="O7" s="681"/>
      <c r="P7" s="681"/>
      <c r="Q7" s="681"/>
      <c r="R7" s="681"/>
      <c r="S7" s="681"/>
      <c r="T7" s="681"/>
      <c r="U7" s="681"/>
      <c r="V7" s="682"/>
    </row>
    <row r="8" spans="1:25" s="683" customFormat="1" ht="38.25" x14ac:dyDescent="0.2">
      <c r="A8" s="1845"/>
      <c r="B8" s="1848"/>
      <c r="C8" s="1848"/>
      <c r="D8" s="1848"/>
      <c r="E8" s="1848"/>
      <c r="F8" s="1848"/>
      <c r="G8" s="1848"/>
      <c r="H8" s="684" t="s">
        <v>1795</v>
      </c>
      <c r="I8" s="679"/>
      <c r="J8" s="680"/>
      <c r="K8" s="681"/>
      <c r="L8" s="681"/>
      <c r="M8" s="681"/>
      <c r="N8" s="681"/>
      <c r="O8" s="681"/>
      <c r="P8" s="681"/>
      <c r="Q8" s="681"/>
      <c r="R8" s="681"/>
      <c r="S8" s="681"/>
      <c r="T8" s="681"/>
      <c r="U8" s="681"/>
      <c r="V8" s="682"/>
    </row>
    <row r="9" spans="1:25" s="683" customFormat="1" ht="13.5" thickBot="1" x14ac:dyDescent="0.25">
      <c r="A9" s="1846"/>
      <c r="B9" s="1849"/>
      <c r="C9" s="1849"/>
      <c r="D9" s="1849"/>
      <c r="E9" s="1849"/>
      <c r="F9" s="1849"/>
      <c r="G9" s="1849"/>
      <c r="H9" s="684" t="s">
        <v>1762</v>
      </c>
      <c r="I9" s="679"/>
      <c r="J9" s="680"/>
      <c r="K9" s="681"/>
      <c r="L9" s="681"/>
      <c r="M9" s="681"/>
      <c r="N9" s="681"/>
      <c r="O9" s="681"/>
      <c r="P9" s="681"/>
      <c r="Q9" s="681"/>
      <c r="R9" s="681"/>
      <c r="S9" s="681"/>
      <c r="T9" s="681"/>
      <c r="U9" s="681"/>
      <c r="V9" s="682"/>
    </row>
    <row r="10" spans="1:25" s="9" customFormat="1" ht="13.5" thickBot="1" x14ac:dyDescent="0.25">
      <c r="A10" s="1854" t="s">
        <v>1479</v>
      </c>
      <c r="B10" s="1850" t="s">
        <v>374</v>
      </c>
      <c r="C10" s="1855" t="s">
        <v>1513</v>
      </c>
      <c r="D10" s="1856" t="s">
        <v>1516</v>
      </c>
      <c r="E10" s="1857" t="s">
        <v>1541</v>
      </c>
      <c r="F10" s="1858" t="s">
        <v>1486</v>
      </c>
      <c r="G10" s="1850" t="s">
        <v>1640</v>
      </c>
      <c r="H10" s="659" t="s">
        <v>1514</v>
      </c>
      <c r="I10" s="636">
        <v>43465</v>
      </c>
      <c r="J10" s="571"/>
      <c r="K10" s="572"/>
      <c r="L10" s="573"/>
      <c r="M10" s="573"/>
      <c r="N10" s="573"/>
      <c r="O10" s="573"/>
      <c r="P10" s="573"/>
      <c r="Q10" s="573"/>
      <c r="R10" s="573"/>
      <c r="S10" s="573"/>
      <c r="T10" s="573"/>
      <c r="U10" s="573"/>
      <c r="V10" s="574"/>
    </row>
    <row r="11" spans="1:25" s="9" customFormat="1" ht="26.25" thickBot="1" x14ac:dyDescent="0.25">
      <c r="A11" s="1854"/>
      <c r="B11" s="1850"/>
      <c r="C11" s="1855"/>
      <c r="D11" s="1856"/>
      <c r="E11" s="1857"/>
      <c r="F11" s="1858"/>
      <c r="G11" s="1850"/>
      <c r="H11" s="659" t="s">
        <v>1641</v>
      </c>
      <c r="I11" s="636">
        <v>43465</v>
      </c>
      <c r="J11" s="571"/>
      <c r="K11" s="575"/>
      <c r="L11" s="576"/>
      <c r="M11" s="576"/>
      <c r="N11" s="576"/>
      <c r="O11" s="576"/>
      <c r="P11" s="576"/>
      <c r="Q11" s="576"/>
      <c r="R11" s="576"/>
      <c r="S11" s="576"/>
      <c r="T11" s="576"/>
      <c r="U11" s="576"/>
      <c r="V11" s="577"/>
    </row>
    <row r="12" spans="1:25" s="9" customFormat="1" ht="26.25" thickBot="1" x14ac:dyDescent="0.25">
      <c r="A12" s="1854"/>
      <c r="B12" s="1850"/>
      <c r="C12" s="1855"/>
      <c r="D12" s="1856"/>
      <c r="E12" s="1857"/>
      <c r="F12" s="1858"/>
      <c r="G12" s="1850"/>
      <c r="H12" s="659" t="s">
        <v>1515</v>
      </c>
      <c r="I12" s="636">
        <v>43465</v>
      </c>
      <c r="J12" s="571"/>
      <c r="K12" s="575"/>
      <c r="L12" s="576"/>
      <c r="M12" s="576"/>
      <c r="N12" s="576"/>
      <c r="O12" s="576"/>
      <c r="P12" s="576"/>
      <c r="Q12" s="576"/>
      <c r="R12" s="576"/>
      <c r="S12" s="576"/>
      <c r="T12" s="576"/>
      <c r="U12" s="576"/>
      <c r="V12" s="577"/>
    </row>
    <row r="13" spans="1:25" s="9" customFormat="1" ht="13.5" thickBot="1" x14ac:dyDescent="0.25">
      <c r="A13" s="1854"/>
      <c r="B13" s="1850"/>
      <c r="C13" s="1855"/>
      <c r="D13" s="1856"/>
      <c r="E13" s="1857"/>
      <c r="F13" s="1858"/>
      <c r="G13" s="1850"/>
      <c r="H13" s="659" t="s">
        <v>1517</v>
      </c>
      <c r="I13" s="636">
        <v>43465</v>
      </c>
      <c r="J13" s="571"/>
      <c r="K13" s="578"/>
      <c r="L13" s="579"/>
      <c r="M13" s="579"/>
      <c r="N13" s="579"/>
      <c r="O13" s="579"/>
      <c r="P13" s="579"/>
      <c r="Q13" s="579"/>
      <c r="R13" s="579"/>
      <c r="S13" s="579"/>
      <c r="T13" s="579"/>
      <c r="U13" s="579"/>
      <c r="V13" s="580"/>
    </row>
    <row r="14" spans="1:25" s="9" customFormat="1" ht="13.5" thickBot="1" x14ac:dyDescent="0.25">
      <c r="A14" s="1854" t="s">
        <v>1642</v>
      </c>
      <c r="B14" s="1850" t="s">
        <v>374</v>
      </c>
      <c r="C14" s="1851" t="s">
        <v>1484</v>
      </c>
      <c r="D14" s="1852" t="s">
        <v>1485</v>
      </c>
      <c r="E14" s="1852" t="s">
        <v>1227</v>
      </c>
      <c r="F14" s="1852" t="s">
        <v>1486</v>
      </c>
      <c r="G14" s="1853" t="s">
        <v>1643</v>
      </c>
      <c r="H14" s="659" t="s">
        <v>1542</v>
      </c>
      <c r="I14" s="636">
        <v>43131</v>
      </c>
      <c r="J14" s="341" t="s">
        <v>1229</v>
      </c>
      <c r="K14" s="582"/>
      <c r="L14" s="583"/>
      <c r="M14" s="583"/>
      <c r="N14" s="583"/>
      <c r="O14" s="583"/>
      <c r="P14" s="583"/>
      <c r="Q14" s="583"/>
      <c r="R14" s="583"/>
      <c r="S14" s="583"/>
      <c r="T14" s="583"/>
      <c r="U14" s="583"/>
      <c r="V14" s="574"/>
      <c r="Y14" s="1914" t="s">
        <v>2095</v>
      </c>
    </row>
    <row r="15" spans="1:25" s="9" customFormat="1" ht="13.5" thickBot="1" x14ac:dyDescent="0.25">
      <c r="A15" s="1854"/>
      <c r="B15" s="1850"/>
      <c r="C15" s="1851"/>
      <c r="D15" s="1852"/>
      <c r="E15" s="1852"/>
      <c r="F15" s="1852"/>
      <c r="G15" s="1853"/>
      <c r="H15" s="659" t="s">
        <v>1644</v>
      </c>
      <c r="I15" s="636">
        <v>43131</v>
      </c>
      <c r="J15" s="571"/>
      <c r="K15" s="575"/>
      <c r="L15" s="576"/>
      <c r="M15" s="576"/>
      <c r="N15" s="576"/>
      <c r="O15" s="576"/>
      <c r="P15" s="576"/>
      <c r="Q15" s="576"/>
      <c r="R15" s="576"/>
      <c r="S15" s="576"/>
      <c r="T15" s="576"/>
      <c r="U15" s="576"/>
      <c r="V15" s="577"/>
      <c r="Y15" s="1915"/>
    </row>
    <row r="16" spans="1:25" s="9" customFormat="1" ht="13.5" thickBot="1" x14ac:dyDescent="0.25">
      <c r="A16" s="1854"/>
      <c r="B16" s="1850"/>
      <c r="C16" s="1851"/>
      <c r="D16" s="1852"/>
      <c r="E16" s="1852"/>
      <c r="F16" s="1852"/>
      <c r="G16" s="1853"/>
      <c r="H16" s="659" t="s">
        <v>1645</v>
      </c>
      <c r="I16" s="636">
        <v>43281</v>
      </c>
      <c r="J16" s="571"/>
      <c r="K16" s="575"/>
      <c r="L16" s="576"/>
      <c r="M16" s="576"/>
      <c r="N16" s="576"/>
      <c r="O16" s="576"/>
      <c r="P16" s="576"/>
      <c r="Q16" s="576"/>
      <c r="R16" s="576"/>
      <c r="S16" s="576"/>
      <c r="T16" s="576"/>
      <c r="U16" s="576"/>
      <c r="V16" s="577"/>
      <c r="Y16" s="1915"/>
    </row>
    <row r="17" spans="1:25" s="9" customFormat="1" ht="13.5" thickBot="1" x14ac:dyDescent="0.25">
      <c r="A17" s="1854"/>
      <c r="B17" s="1850"/>
      <c r="C17" s="1851"/>
      <c r="D17" s="1852"/>
      <c r="E17" s="1852"/>
      <c r="F17" s="1852"/>
      <c r="G17" s="1853"/>
      <c r="H17" s="624" t="s">
        <v>1487</v>
      </c>
      <c r="I17" s="637"/>
      <c r="J17" s="571"/>
      <c r="K17" s="575"/>
      <c r="L17" s="576"/>
      <c r="M17" s="576"/>
      <c r="N17" s="576"/>
      <c r="O17" s="576"/>
      <c r="P17" s="576"/>
      <c r="Q17" s="576"/>
      <c r="R17" s="576"/>
      <c r="S17" s="576"/>
      <c r="T17" s="576"/>
      <c r="U17" s="576"/>
      <c r="V17" s="577"/>
      <c r="Y17" s="1915"/>
    </row>
    <row r="18" spans="1:25" s="9" customFormat="1" ht="13.5" thickBot="1" x14ac:dyDescent="0.25">
      <c r="A18" s="1854"/>
      <c r="B18" s="1850"/>
      <c r="C18" s="1851" t="s">
        <v>1488</v>
      </c>
      <c r="D18" s="1852">
        <v>1</v>
      </c>
      <c r="E18" s="1852" t="s">
        <v>1491</v>
      </c>
      <c r="F18" s="1852" t="s">
        <v>29</v>
      </c>
      <c r="G18" s="1853" t="s">
        <v>1489</v>
      </c>
      <c r="H18" s="659" t="s">
        <v>1490</v>
      </c>
      <c r="I18" s="636">
        <v>43131</v>
      </c>
      <c r="J18" s="571"/>
      <c r="K18" s="575"/>
      <c r="L18" s="576"/>
      <c r="M18" s="576"/>
      <c r="N18" s="576"/>
      <c r="O18" s="576"/>
      <c r="P18" s="576"/>
      <c r="Q18" s="576"/>
      <c r="R18" s="576"/>
      <c r="S18" s="576"/>
      <c r="T18" s="576"/>
      <c r="U18" s="576"/>
      <c r="V18" s="577"/>
      <c r="Y18" s="1914"/>
    </row>
    <row r="19" spans="1:25" s="9" customFormat="1" ht="13.5" thickBot="1" x14ac:dyDescent="0.25">
      <c r="A19" s="1854"/>
      <c r="B19" s="1850"/>
      <c r="C19" s="1851"/>
      <c r="D19" s="1852"/>
      <c r="E19" s="1852"/>
      <c r="F19" s="1852"/>
      <c r="G19" s="1853"/>
      <c r="H19" s="659" t="s">
        <v>1543</v>
      </c>
      <c r="I19" s="636"/>
      <c r="J19" s="571"/>
      <c r="K19" s="575"/>
      <c r="L19" s="576"/>
      <c r="M19" s="576"/>
      <c r="N19" s="576"/>
      <c r="O19" s="576"/>
      <c r="P19" s="576"/>
      <c r="Q19" s="576"/>
      <c r="R19" s="576"/>
      <c r="S19" s="576"/>
      <c r="T19" s="576"/>
      <c r="U19" s="576"/>
      <c r="V19" s="577"/>
      <c r="Y19" s="1915"/>
    </row>
    <row r="20" spans="1:25" s="9" customFormat="1" ht="26.25" thickBot="1" x14ac:dyDescent="0.25">
      <c r="A20" s="1854"/>
      <c r="B20" s="1850"/>
      <c r="C20" s="1851"/>
      <c r="D20" s="1852"/>
      <c r="E20" s="1852"/>
      <c r="F20" s="1852"/>
      <c r="G20" s="1853"/>
      <c r="H20" s="659" t="s">
        <v>1492</v>
      </c>
      <c r="I20" s="636">
        <v>43281</v>
      </c>
      <c r="J20" s="571"/>
      <c r="K20" s="575"/>
      <c r="L20" s="576"/>
      <c r="M20" s="576"/>
      <c r="N20" s="576"/>
      <c r="O20" s="576"/>
      <c r="P20" s="576"/>
      <c r="Q20" s="576"/>
      <c r="R20" s="576"/>
      <c r="S20" s="576"/>
      <c r="T20" s="576"/>
      <c r="U20" s="576"/>
      <c r="V20" s="577"/>
      <c r="Y20" s="1915"/>
    </row>
    <row r="21" spans="1:25" s="9" customFormat="1" ht="13.5" thickBot="1" x14ac:dyDescent="0.25">
      <c r="A21" s="1854"/>
      <c r="B21" s="1850"/>
      <c r="C21" s="1853" t="s">
        <v>1819</v>
      </c>
      <c r="D21" s="1862">
        <v>1</v>
      </c>
      <c r="E21" s="1852" t="s">
        <v>1820</v>
      </c>
      <c r="F21" s="1852" t="s">
        <v>1494</v>
      </c>
      <c r="G21" s="1853" t="s">
        <v>1489</v>
      </c>
      <c r="H21" s="659" t="s">
        <v>1493</v>
      </c>
      <c r="I21" s="636">
        <v>43159</v>
      </c>
      <c r="J21" s="571"/>
      <c r="K21" s="575"/>
      <c r="L21" s="576"/>
      <c r="M21" s="576"/>
      <c r="N21" s="576"/>
      <c r="O21" s="576"/>
      <c r="P21" s="576"/>
      <c r="Q21" s="576"/>
      <c r="R21" s="576"/>
      <c r="S21" s="576"/>
      <c r="T21" s="576"/>
      <c r="U21" s="576"/>
      <c r="V21" s="577"/>
      <c r="Y21" s="1914"/>
    </row>
    <row r="22" spans="1:25" s="9" customFormat="1" ht="26.25" thickBot="1" x14ac:dyDescent="0.25">
      <c r="A22" s="1854"/>
      <c r="B22" s="1850"/>
      <c r="C22" s="1853"/>
      <c r="D22" s="1853"/>
      <c r="E22" s="1852"/>
      <c r="F22" s="1852"/>
      <c r="G22" s="1853"/>
      <c r="H22" s="659" t="s">
        <v>1544</v>
      </c>
      <c r="I22" s="636" t="s">
        <v>1245</v>
      </c>
      <c r="J22" s="571"/>
      <c r="K22" s="575"/>
      <c r="L22" s="576"/>
      <c r="M22" s="576"/>
      <c r="N22" s="576"/>
      <c r="O22" s="576"/>
      <c r="P22" s="576"/>
      <c r="Q22" s="576"/>
      <c r="R22" s="576"/>
      <c r="S22" s="576"/>
      <c r="T22" s="576"/>
      <c r="U22" s="576"/>
      <c r="V22" s="577"/>
      <c r="Y22" s="1915"/>
    </row>
    <row r="23" spans="1:25" s="9" customFormat="1" ht="13.5" thickBot="1" x14ac:dyDescent="0.25">
      <c r="A23" s="1854"/>
      <c r="B23" s="1850"/>
      <c r="C23" s="1853"/>
      <c r="D23" s="1853"/>
      <c r="E23" s="1852"/>
      <c r="F23" s="1852"/>
      <c r="G23" s="1853"/>
      <c r="H23" s="659" t="s">
        <v>1242</v>
      </c>
      <c r="I23" s="636" t="s">
        <v>1244</v>
      </c>
      <c r="J23" s="571"/>
      <c r="K23" s="575"/>
      <c r="L23" s="576"/>
      <c r="M23" s="576"/>
      <c r="N23" s="576"/>
      <c r="O23" s="576"/>
      <c r="P23" s="576"/>
      <c r="Q23" s="576"/>
      <c r="R23" s="576"/>
      <c r="S23" s="576"/>
      <c r="T23" s="576"/>
      <c r="U23" s="576"/>
      <c r="V23" s="577"/>
      <c r="Y23" s="1915"/>
    </row>
    <row r="24" spans="1:25" s="9" customFormat="1" ht="13.5" thickBot="1" x14ac:dyDescent="0.25">
      <c r="A24" s="1854"/>
      <c r="B24" s="1850"/>
      <c r="C24" s="1851" t="s">
        <v>1545</v>
      </c>
      <c r="D24" s="1852">
        <v>1</v>
      </c>
      <c r="E24" s="1852" t="s">
        <v>1240</v>
      </c>
      <c r="F24" s="1852" t="s">
        <v>1241</v>
      </c>
      <c r="G24" s="1853" t="s">
        <v>1489</v>
      </c>
      <c r="H24" s="632" t="s">
        <v>1546</v>
      </c>
      <c r="I24" s="636">
        <v>43281</v>
      </c>
      <c r="J24" s="571"/>
      <c r="K24" s="575"/>
      <c r="L24" s="576"/>
      <c r="M24" s="576"/>
      <c r="N24" s="576"/>
      <c r="O24" s="576"/>
      <c r="P24" s="576"/>
      <c r="Q24" s="576"/>
      <c r="R24" s="576"/>
      <c r="S24" s="576"/>
      <c r="T24" s="576"/>
      <c r="U24" s="576"/>
      <c r="V24" s="577"/>
      <c r="Y24" s="1914"/>
    </row>
    <row r="25" spans="1:25" s="9" customFormat="1" ht="26.25" thickBot="1" x14ac:dyDescent="0.25">
      <c r="A25" s="1854"/>
      <c r="B25" s="1850"/>
      <c r="C25" s="1851"/>
      <c r="D25" s="1852"/>
      <c r="E25" s="1852"/>
      <c r="F25" s="1852"/>
      <c r="G25" s="1853"/>
      <c r="H25" s="632" t="s">
        <v>1248</v>
      </c>
      <c r="I25" s="636" t="s">
        <v>1249</v>
      </c>
      <c r="J25" s="571"/>
      <c r="K25" s="575"/>
      <c r="L25" s="576"/>
      <c r="M25" s="576"/>
      <c r="N25" s="576"/>
      <c r="O25" s="576"/>
      <c r="P25" s="576"/>
      <c r="Q25" s="576"/>
      <c r="R25" s="576"/>
      <c r="S25" s="576"/>
      <c r="T25" s="576"/>
      <c r="U25" s="576"/>
      <c r="V25" s="577"/>
    </row>
    <row r="26" spans="1:25" s="9" customFormat="1" ht="13.5" thickBot="1" x14ac:dyDescent="0.25">
      <c r="A26" s="1854"/>
      <c r="B26" s="1850"/>
      <c r="C26" s="1851"/>
      <c r="D26" s="1852"/>
      <c r="E26" s="1852"/>
      <c r="F26" s="1852"/>
      <c r="G26" s="1853"/>
      <c r="H26" s="632" t="s">
        <v>1242</v>
      </c>
      <c r="I26" s="636" t="s">
        <v>1244</v>
      </c>
      <c r="J26" s="571"/>
      <c r="K26" s="578"/>
      <c r="L26" s="579"/>
      <c r="M26" s="579"/>
      <c r="N26" s="579"/>
      <c r="O26" s="579"/>
      <c r="P26" s="579"/>
      <c r="Q26" s="579"/>
      <c r="R26" s="579"/>
      <c r="S26" s="579"/>
      <c r="T26" s="579"/>
      <c r="U26" s="579"/>
      <c r="V26" s="580"/>
    </row>
    <row r="27" spans="1:25" s="9" customFormat="1" ht="12.75" x14ac:dyDescent="0.2">
      <c r="A27" s="1854" t="s">
        <v>1547</v>
      </c>
      <c r="B27" s="1859" t="s">
        <v>1548</v>
      </c>
      <c r="C27" s="1860" t="s">
        <v>1549</v>
      </c>
      <c r="D27" s="1861">
        <v>1</v>
      </c>
      <c r="E27" s="1860" t="s">
        <v>1462</v>
      </c>
      <c r="F27" s="1860" t="s">
        <v>1499</v>
      </c>
      <c r="G27" s="1860" t="s">
        <v>1550</v>
      </c>
      <c r="H27" s="632" t="s">
        <v>1546</v>
      </c>
      <c r="I27" s="638"/>
      <c r="J27" s="571"/>
      <c r="K27" s="591"/>
      <c r="L27" s="592"/>
      <c r="M27" s="592"/>
      <c r="N27" s="592"/>
      <c r="O27" s="592"/>
      <c r="P27" s="592"/>
      <c r="Q27" s="592"/>
      <c r="R27" s="592"/>
      <c r="S27" s="592"/>
      <c r="T27" s="592"/>
      <c r="U27" s="592"/>
      <c r="V27" s="596"/>
      <c r="Y27" s="1916" t="s">
        <v>2571</v>
      </c>
    </row>
    <row r="28" spans="1:25" s="9" customFormat="1" ht="13.5" thickBot="1" x14ac:dyDescent="0.25">
      <c r="A28" s="1854"/>
      <c r="B28" s="1859"/>
      <c r="C28" s="1860"/>
      <c r="D28" s="1861"/>
      <c r="E28" s="1860"/>
      <c r="F28" s="1860"/>
      <c r="G28" s="1860"/>
      <c r="H28" s="632" t="s">
        <v>1248</v>
      </c>
      <c r="I28" s="638"/>
      <c r="J28" s="571"/>
      <c r="K28" s="591"/>
      <c r="L28" s="592"/>
      <c r="M28" s="592"/>
      <c r="N28" s="592"/>
      <c r="O28" s="592"/>
      <c r="P28" s="592"/>
      <c r="Q28" s="592"/>
      <c r="R28" s="592"/>
      <c r="S28" s="592"/>
      <c r="T28" s="592"/>
      <c r="U28" s="592"/>
      <c r="V28" s="596"/>
      <c r="Y28" s="1915"/>
    </row>
    <row r="29" spans="1:25" s="9" customFormat="1" ht="51.75" thickBot="1" x14ac:dyDescent="0.25">
      <c r="A29" s="1854"/>
      <c r="B29" s="1859"/>
      <c r="C29" s="1860"/>
      <c r="D29" s="1861"/>
      <c r="E29" s="1860"/>
      <c r="F29" s="1860"/>
      <c r="G29" s="1860"/>
      <c r="H29" s="660" t="s">
        <v>1242</v>
      </c>
      <c r="I29" s="639"/>
      <c r="J29" s="631" t="s">
        <v>84</v>
      </c>
      <c r="K29" s="582"/>
      <c r="L29" s="583"/>
      <c r="M29" s="583"/>
      <c r="N29" s="583"/>
      <c r="O29" s="583"/>
      <c r="P29" s="583"/>
      <c r="Q29" s="583"/>
      <c r="R29" s="583"/>
      <c r="S29" s="583"/>
      <c r="T29" s="583"/>
      <c r="U29" s="583"/>
      <c r="V29" s="574"/>
      <c r="Y29" s="1915"/>
    </row>
    <row r="30" spans="1:25" s="9" customFormat="1" ht="13.5" thickBot="1" x14ac:dyDescent="0.25">
      <c r="A30" s="1854"/>
      <c r="B30" s="1859"/>
      <c r="C30" s="1860" t="s">
        <v>1518</v>
      </c>
      <c r="D30" s="1861" t="s">
        <v>1500</v>
      </c>
      <c r="E30" s="1860" t="s">
        <v>1502</v>
      </c>
      <c r="F30" s="1867" t="s">
        <v>1503</v>
      </c>
      <c r="G30" s="1860" t="s">
        <v>1550</v>
      </c>
      <c r="H30" s="632" t="s">
        <v>1546</v>
      </c>
      <c r="I30" s="640"/>
      <c r="J30" s="1863" t="s">
        <v>1551</v>
      </c>
      <c r="K30" s="575"/>
      <c r="L30" s="576"/>
      <c r="M30" s="576"/>
      <c r="N30" s="576"/>
      <c r="O30" s="576"/>
      <c r="P30" s="576"/>
      <c r="Q30" s="576"/>
      <c r="R30" s="576"/>
      <c r="S30" s="576"/>
      <c r="T30" s="576"/>
      <c r="U30" s="576"/>
      <c r="V30" s="577"/>
      <c r="Y30" s="1916"/>
    </row>
    <row r="31" spans="1:25" s="9" customFormat="1" ht="13.5" thickBot="1" x14ac:dyDescent="0.25">
      <c r="A31" s="1854"/>
      <c r="B31" s="1859"/>
      <c r="C31" s="1860"/>
      <c r="D31" s="1861"/>
      <c r="E31" s="1860"/>
      <c r="F31" s="1867"/>
      <c r="G31" s="1860"/>
      <c r="H31" s="632" t="s">
        <v>1248</v>
      </c>
      <c r="I31" s="641"/>
      <c r="J31" s="1864"/>
      <c r="K31" s="575"/>
      <c r="L31" s="576"/>
      <c r="M31" s="576"/>
      <c r="N31" s="576"/>
      <c r="O31" s="576"/>
      <c r="P31" s="576"/>
      <c r="Q31" s="576"/>
      <c r="R31" s="576"/>
      <c r="S31" s="576"/>
      <c r="T31" s="576"/>
      <c r="U31" s="576"/>
      <c r="V31" s="577"/>
      <c r="Y31" s="1915"/>
    </row>
    <row r="32" spans="1:25" s="9" customFormat="1" ht="13.5" thickBot="1" x14ac:dyDescent="0.25">
      <c r="A32" s="1854"/>
      <c r="B32" s="1859"/>
      <c r="C32" s="1860"/>
      <c r="D32" s="1861"/>
      <c r="E32" s="1860"/>
      <c r="F32" s="1867"/>
      <c r="G32" s="1860"/>
      <c r="H32" s="632" t="s">
        <v>1501</v>
      </c>
      <c r="I32" s="641"/>
      <c r="J32" s="1864"/>
      <c r="K32" s="575"/>
      <c r="L32" s="576"/>
      <c r="M32" s="576"/>
      <c r="N32" s="576"/>
      <c r="O32" s="576"/>
      <c r="P32" s="576"/>
      <c r="Q32" s="576"/>
      <c r="R32" s="576"/>
      <c r="S32" s="576"/>
      <c r="T32" s="576"/>
      <c r="U32" s="576"/>
      <c r="V32" s="577"/>
      <c r="Y32" s="1915"/>
    </row>
    <row r="33" spans="1:26" s="9" customFormat="1" ht="13.5" thickBot="1" x14ac:dyDescent="0.25">
      <c r="A33" s="1854"/>
      <c r="B33" s="1859" t="s">
        <v>1552</v>
      </c>
      <c r="C33" s="1859" t="s">
        <v>1468</v>
      </c>
      <c r="D33" s="1865" t="s">
        <v>1553</v>
      </c>
      <c r="E33" s="1859" t="s">
        <v>1463</v>
      </c>
      <c r="F33" s="1859" t="s">
        <v>1737</v>
      </c>
      <c r="G33" s="1859" t="s">
        <v>1554</v>
      </c>
      <c r="H33" s="668" t="s">
        <v>1555</v>
      </c>
      <c r="I33" s="640"/>
      <c r="J33" s="1863" t="s">
        <v>85</v>
      </c>
      <c r="K33" s="575"/>
      <c r="L33" s="576"/>
      <c r="M33" s="576"/>
      <c r="N33" s="576"/>
      <c r="O33" s="576"/>
      <c r="P33" s="576"/>
      <c r="Q33" s="576"/>
      <c r="R33" s="576"/>
      <c r="S33" s="576"/>
      <c r="T33" s="576"/>
      <c r="U33" s="576"/>
      <c r="V33" s="577"/>
      <c r="Y33" s="1916"/>
      <c r="Z33" s="730"/>
    </row>
    <row r="34" spans="1:26" s="9" customFormat="1" ht="13.5" thickBot="1" x14ac:dyDescent="0.25">
      <c r="A34" s="1854"/>
      <c r="B34" s="1859"/>
      <c r="C34" s="1859"/>
      <c r="D34" s="1865"/>
      <c r="E34" s="1859"/>
      <c r="F34" s="1859"/>
      <c r="G34" s="1859"/>
      <c r="H34" s="668" t="s">
        <v>1248</v>
      </c>
      <c r="I34" s="641"/>
      <c r="J34" s="1864"/>
      <c r="K34" s="575"/>
      <c r="L34" s="576"/>
      <c r="M34" s="576"/>
      <c r="N34" s="576"/>
      <c r="O34" s="576"/>
      <c r="P34" s="576"/>
      <c r="Q34" s="576"/>
      <c r="R34" s="576"/>
      <c r="S34" s="576"/>
      <c r="T34" s="576"/>
      <c r="U34" s="576"/>
      <c r="V34" s="577"/>
    </row>
    <row r="35" spans="1:26" s="9" customFormat="1" ht="13.5" thickBot="1" x14ac:dyDescent="0.25">
      <c r="A35" s="1854"/>
      <c r="B35" s="1859"/>
      <c r="C35" s="1859"/>
      <c r="D35" s="1865"/>
      <c r="E35" s="1859"/>
      <c r="F35" s="1859"/>
      <c r="G35" s="1859"/>
      <c r="H35" s="666" t="s">
        <v>1504</v>
      </c>
      <c r="I35" s="641"/>
      <c r="J35" s="1864"/>
      <c r="K35" s="575"/>
      <c r="L35" s="576"/>
      <c r="M35" s="576"/>
      <c r="N35" s="576"/>
      <c r="O35" s="576"/>
      <c r="P35" s="576"/>
      <c r="Q35" s="576"/>
      <c r="R35" s="576"/>
      <c r="S35" s="576"/>
      <c r="T35" s="576"/>
      <c r="U35" s="576"/>
      <c r="V35" s="577"/>
    </row>
    <row r="36" spans="1:26" s="9" customFormat="1" ht="13.5" thickBot="1" x14ac:dyDescent="0.25">
      <c r="A36" s="1854"/>
      <c r="B36" s="1859"/>
      <c r="C36" s="1859"/>
      <c r="D36" s="1865"/>
      <c r="E36" s="1859"/>
      <c r="F36" s="1859"/>
      <c r="G36" s="1859"/>
      <c r="H36" s="666" t="s">
        <v>1505</v>
      </c>
      <c r="I36" s="641"/>
      <c r="J36" s="1864"/>
      <c r="K36" s="575"/>
      <c r="L36" s="576"/>
      <c r="M36" s="576"/>
      <c r="N36" s="576"/>
      <c r="O36" s="576"/>
      <c r="P36" s="576"/>
      <c r="Q36" s="576"/>
      <c r="R36" s="576"/>
      <c r="S36" s="576"/>
      <c r="T36" s="576"/>
      <c r="U36" s="576"/>
      <c r="V36" s="577"/>
    </row>
    <row r="37" spans="1:26" s="9" customFormat="1" ht="13.5" thickBot="1" x14ac:dyDescent="0.25">
      <c r="A37" s="1854"/>
      <c r="B37" s="1859"/>
      <c r="C37" s="1859"/>
      <c r="D37" s="1865"/>
      <c r="E37" s="1859"/>
      <c r="F37" s="1859"/>
      <c r="G37" s="1859"/>
      <c r="H37" s="666" t="s">
        <v>1506</v>
      </c>
      <c r="I37" s="642"/>
      <c r="J37" s="1866"/>
      <c r="K37" s="578"/>
      <c r="L37" s="579"/>
      <c r="M37" s="579"/>
      <c r="N37" s="579"/>
      <c r="O37" s="579"/>
      <c r="P37" s="579"/>
      <c r="Q37" s="579"/>
      <c r="R37" s="579"/>
      <c r="S37" s="579"/>
      <c r="T37" s="579"/>
      <c r="U37" s="579"/>
      <c r="V37" s="580"/>
    </row>
    <row r="38" spans="1:26" s="9" customFormat="1" ht="26.25" thickBot="1" x14ac:dyDescent="0.25">
      <c r="A38" s="1868" t="s">
        <v>1480</v>
      </c>
      <c r="B38" s="1859" t="s">
        <v>374</v>
      </c>
      <c r="C38" s="1860" t="s">
        <v>1556</v>
      </c>
      <c r="D38" s="1860" t="s">
        <v>93</v>
      </c>
      <c r="E38" s="1860" t="s">
        <v>94</v>
      </c>
      <c r="F38" s="1860" t="s">
        <v>95</v>
      </c>
      <c r="G38" s="1860" t="s">
        <v>34</v>
      </c>
      <c r="H38" s="610" t="s">
        <v>1666</v>
      </c>
      <c r="I38" s="588">
        <v>43159</v>
      </c>
      <c r="J38" s="1850" t="s">
        <v>99</v>
      </c>
      <c r="K38" s="584" t="s">
        <v>1397</v>
      </c>
      <c r="L38" s="583"/>
      <c r="M38" s="583"/>
      <c r="N38" s="583"/>
      <c r="O38" s="583"/>
      <c r="P38" s="583"/>
      <c r="Q38" s="583"/>
      <c r="R38" s="583"/>
      <c r="S38" s="583"/>
      <c r="T38" s="583"/>
      <c r="U38" s="583"/>
      <c r="V38" s="574"/>
      <c r="Y38" s="728" t="s">
        <v>2572</v>
      </c>
    </row>
    <row r="39" spans="1:26" s="9" customFormat="1" ht="13.5" thickBot="1" x14ac:dyDescent="0.25">
      <c r="A39" s="1868"/>
      <c r="B39" s="1859"/>
      <c r="C39" s="1860"/>
      <c r="D39" s="1860"/>
      <c r="E39" s="1860"/>
      <c r="F39" s="1860"/>
      <c r="G39" s="1860"/>
      <c r="H39" s="610" t="s">
        <v>1667</v>
      </c>
      <c r="I39" s="588">
        <v>43174</v>
      </c>
      <c r="J39" s="1850"/>
      <c r="K39" s="584" t="s">
        <v>1397</v>
      </c>
      <c r="L39" s="584" t="s">
        <v>1397</v>
      </c>
      <c r="M39" s="584" t="s">
        <v>1397</v>
      </c>
      <c r="N39" s="584" t="s">
        <v>1397</v>
      </c>
      <c r="O39" s="584" t="s">
        <v>1397</v>
      </c>
      <c r="P39" s="584" t="s">
        <v>1397</v>
      </c>
      <c r="Q39" s="584" t="s">
        <v>1397</v>
      </c>
      <c r="R39" s="584" t="s">
        <v>1397</v>
      </c>
      <c r="S39" s="584" t="s">
        <v>1397</v>
      </c>
      <c r="T39" s="584" t="s">
        <v>1397</v>
      </c>
      <c r="U39" s="584" t="s">
        <v>1397</v>
      </c>
      <c r="V39" s="577"/>
    </row>
    <row r="40" spans="1:26" s="9" customFormat="1" ht="26.25" thickBot="1" x14ac:dyDescent="0.25">
      <c r="A40" s="1868"/>
      <c r="B40" s="1859"/>
      <c r="C40" s="1860"/>
      <c r="D40" s="1860"/>
      <c r="E40" s="1860"/>
      <c r="F40" s="1860"/>
      <c r="G40" s="1860"/>
      <c r="H40" s="610" t="s">
        <v>1668</v>
      </c>
      <c r="I40" s="588">
        <v>43434</v>
      </c>
      <c r="J40" s="1850"/>
      <c r="K40" s="575"/>
      <c r="L40" s="576"/>
      <c r="M40" s="584" t="s">
        <v>1397</v>
      </c>
      <c r="N40" s="584" t="s">
        <v>1397</v>
      </c>
      <c r="O40" s="584" t="s">
        <v>1397</v>
      </c>
      <c r="P40" s="584" t="s">
        <v>1397</v>
      </c>
      <c r="Q40" s="584" t="s">
        <v>1397</v>
      </c>
      <c r="R40" s="584" t="s">
        <v>1397</v>
      </c>
      <c r="S40" s="584" t="s">
        <v>1397</v>
      </c>
      <c r="T40" s="584" t="s">
        <v>1397</v>
      </c>
      <c r="U40" s="584" t="s">
        <v>1397</v>
      </c>
      <c r="V40" s="577"/>
    </row>
    <row r="41" spans="1:26" s="9" customFormat="1" ht="13.5" thickBot="1" x14ac:dyDescent="0.25">
      <c r="A41" s="1868"/>
      <c r="B41" s="1859"/>
      <c r="C41" s="1860"/>
      <c r="D41" s="1860"/>
      <c r="E41" s="1860"/>
      <c r="F41" s="1860"/>
      <c r="G41" s="1860"/>
      <c r="H41" s="610" t="s">
        <v>1669</v>
      </c>
      <c r="I41" s="588">
        <v>43465</v>
      </c>
      <c r="J41" s="1850"/>
      <c r="K41" s="578"/>
      <c r="L41" s="579"/>
      <c r="M41" s="579"/>
      <c r="N41" s="579"/>
      <c r="O41" s="579"/>
      <c r="P41" s="579"/>
      <c r="Q41" s="584" t="s">
        <v>1397</v>
      </c>
      <c r="R41" s="579"/>
      <c r="S41" s="579"/>
      <c r="T41" s="579"/>
      <c r="U41" s="579"/>
      <c r="V41" s="584" t="s">
        <v>1397</v>
      </c>
    </row>
    <row r="42" spans="1:26" s="9" customFormat="1" ht="26.25" thickBot="1" x14ac:dyDescent="0.25">
      <c r="A42" s="1868" t="s">
        <v>1478</v>
      </c>
      <c r="B42" s="1859" t="s">
        <v>374</v>
      </c>
      <c r="C42" s="1859" t="s">
        <v>1557</v>
      </c>
      <c r="D42" s="1865" t="s">
        <v>1394</v>
      </c>
      <c r="E42" s="1865" t="s">
        <v>105</v>
      </c>
      <c r="F42" s="1865" t="s">
        <v>30</v>
      </c>
      <c r="G42" s="1850" t="s">
        <v>1558</v>
      </c>
      <c r="H42" s="624" t="s">
        <v>1670</v>
      </c>
      <c r="I42" s="588">
        <v>43131</v>
      </c>
      <c r="J42" s="1850" t="s">
        <v>1559</v>
      </c>
      <c r="K42" s="582"/>
      <c r="L42" s="583"/>
      <c r="M42" s="583"/>
      <c r="N42" s="583"/>
      <c r="O42" s="583"/>
      <c r="P42" s="583"/>
      <c r="Q42" s="583"/>
      <c r="R42" s="583"/>
      <c r="S42" s="583"/>
      <c r="T42" s="583"/>
      <c r="U42" s="583"/>
      <c r="V42" s="574"/>
      <c r="W42" s="623"/>
      <c r="Y42" s="1914" t="s">
        <v>2573</v>
      </c>
    </row>
    <row r="43" spans="1:26" s="9" customFormat="1" ht="13.5" thickBot="1" x14ac:dyDescent="0.25">
      <c r="A43" s="1868"/>
      <c r="B43" s="1859"/>
      <c r="C43" s="1859"/>
      <c r="D43" s="1865"/>
      <c r="E43" s="1865"/>
      <c r="F43" s="1865"/>
      <c r="G43" s="1850"/>
      <c r="H43" s="624" t="s">
        <v>1671</v>
      </c>
      <c r="I43" s="588">
        <v>43159</v>
      </c>
      <c r="J43" s="1850"/>
      <c r="K43" s="575"/>
      <c r="L43" s="576"/>
      <c r="M43" s="576"/>
      <c r="N43" s="576"/>
      <c r="O43" s="576"/>
      <c r="P43" s="576"/>
      <c r="Q43" s="576"/>
      <c r="R43" s="576"/>
      <c r="S43" s="576"/>
      <c r="T43" s="576"/>
      <c r="U43" s="576"/>
      <c r="V43" s="577"/>
      <c r="W43" s="623"/>
      <c r="Y43" s="1915"/>
    </row>
    <row r="44" spans="1:26" s="9" customFormat="1" ht="77.25" thickBot="1" x14ac:dyDescent="0.25">
      <c r="A44" s="1868"/>
      <c r="B44" s="1859"/>
      <c r="C44" s="690" t="s">
        <v>1560</v>
      </c>
      <c r="D44" s="690" t="s">
        <v>1561</v>
      </c>
      <c r="E44" s="690" t="s">
        <v>1730</v>
      </c>
      <c r="F44" s="690" t="s">
        <v>101</v>
      </c>
      <c r="G44" s="685" t="s">
        <v>1558</v>
      </c>
      <c r="H44" s="610" t="s">
        <v>1672</v>
      </c>
      <c r="I44" s="588">
        <v>43434</v>
      </c>
      <c r="J44" s="633" t="s">
        <v>1562</v>
      </c>
      <c r="K44" s="634" t="s">
        <v>1397</v>
      </c>
      <c r="L44" s="634" t="s">
        <v>1397</v>
      </c>
      <c r="M44" s="634" t="s">
        <v>1397</v>
      </c>
      <c r="N44" s="634" t="s">
        <v>1397</v>
      </c>
      <c r="O44" s="634"/>
      <c r="P44" s="634"/>
      <c r="Q44" s="634"/>
      <c r="R44" s="634"/>
      <c r="S44" s="634"/>
      <c r="T44" s="634"/>
      <c r="U44" s="634"/>
      <c r="V44" s="608"/>
      <c r="W44" s="623"/>
      <c r="Y44" s="1919"/>
    </row>
    <row r="45" spans="1:26" s="9" customFormat="1" ht="26.25" thickBot="1" x14ac:dyDescent="0.25">
      <c r="A45" s="1868"/>
      <c r="B45" s="1859"/>
      <c r="C45" s="1859" t="s">
        <v>1739</v>
      </c>
      <c r="D45" s="1865" t="s">
        <v>1399</v>
      </c>
      <c r="E45" s="1865" t="s">
        <v>105</v>
      </c>
      <c r="F45" s="1865" t="s">
        <v>109</v>
      </c>
      <c r="G45" s="1850" t="s">
        <v>1558</v>
      </c>
      <c r="H45" s="624" t="s">
        <v>1647</v>
      </c>
      <c r="I45" s="588">
        <v>43131</v>
      </c>
      <c r="J45" s="1850" t="s">
        <v>113</v>
      </c>
      <c r="K45" s="585" t="s">
        <v>1397</v>
      </c>
      <c r="L45" s="585" t="s">
        <v>1397</v>
      </c>
      <c r="M45" s="586"/>
      <c r="N45" s="576"/>
      <c r="O45" s="576"/>
      <c r="P45" s="576"/>
      <c r="Q45" s="576"/>
      <c r="R45" s="576"/>
      <c r="S45" s="576"/>
      <c r="T45" s="576"/>
      <c r="U45" s="576"/>
      <c r="V45" s="577"/>
      <c r="W45" s="1869" t="s">
        <v>1400</v>
      </c>
      <c r="Y45" s="1920"/>
    </row>
    <row r="46" spans="1:26" s="9" customFormat="1" ht="26.25" thickBot="1" x14ac:dyDescent="0.25">
      <c r="A46" s="1868"/>
      <c r="B46" s="1859"/>
      <c r="C46" s="1859"/>
      <c r="D46" s="1865"/>
      <c r="E46" s="1865"/>
      <c r="F46" s="1865"/>
      <c r="G46" s="1850"/>
      <c r="H46" s="624" t="s">
        <v>1648</v>
      </c>
      <c r="I46" s="588">
        <v>43159</v>
      </c>
      <c r="J46" s="1850"/>
      <c r="K46" s="585"/>
      <c r="L46" s="586"/>
      <c r="M46" s="586" t="s">
        <v>1397</v>
      </c>
      <c r="N46" s="586" t="s">
        <v>1397</v>
      </c>
      <c r="O46" s="576"/>
      <c r="P46" s="576"/>
      <c r="Q46" s="576"/>
      <c r="R46" s="576"/>
      <c r="S46" s="576"/>
      <c r="T46" s="576"/>
      <c r="U46" s="576"/>
      <c r="V46" s="577"/>
      <c r="W46" s="1870"/>
      <c r="Y46" s="1915"/>
    </row>
    <row r="47" spans="1:26" s="9" customFormat="1" ht="26.25" thickBot="1" x14ac:dyDescent="0.25">
      <c r="A47" s="1868"/>
      <c r="B47" s="1859"/>
      <c r="C47" s="1859"/>
      <c r="D47" s="1865"/>
      <c r="E47" s="1865"/>
      <c r="F47" s="1865"/>
      <c r="G47" s="1850"/>
      <c r="H47" s="624" t="s">
        <v>112</v>
      </c>
      <c r="I47" s="588">
        <v>43190</v>
      </c>
      <c r="J47" s="1850"/>
      <c r="K47" s="585"/>
      <c r="L47" s="586"/>
      <c r="M47" s="586"/>
      <c r="N47" s="586"/>
      <c r="O47" s="586" t="s">
        <v>1397</v>
      </c>
      <c r="P47" s="576"/>
      <c r="Q47" s="576"/>
      <c r="R47" s="576"/>
      <c r="S47" s="576"/>
      <c r="T47" s="576"/>
      <c r="U47" s="576"/>
      <c r="V47" s="577"/>
      <c r="W47" s="1871"/>
      <c r="Y47" s="1915"/>
    </row>
    <row r="48" spans="1:26" s="9" customFormat="1" ht="26.25" thickBot="1" x14ac:dyDescent="0.25">
      <c r="A48" s="1868"/>
      <c r="B48" s="1859"/>
      <c r="C48" s="1865" t="s">
        <v>116</v>
      </c>
      <c r="D48" s="1865" t="s">
        <v>1401</v>
      </c>
      <c r="E48" s="1865" t="s">
        <v>1664</v>
      </c>
      <c r="F48" s="1865" t="s">
        <v>118</v>
      </c>
      <c r="G48" s="1859" t="s">
        <v>1558</v>
      </c>
      <c r="H48" s="624" t="s">
        <v>1731</v>
      </c>
      <c r="I48" s="588">
        <v>43465</v>
      </c>
      <c r="J48" s="1850" t="s">
        <v>1563</v>
      </c>
      <c r="K48" s="585"/>
      <c r="L48" s="586"/>
      <c r="M48" s="586"/>
      <c r="N48" s="586" t="s">
        <v>1397</v>
      </c>
      <c r="O48" s="586" t="s">
        <v>1397</v>
      </c>
      <c r="P48" s="576"/>
      <c r="Q48" s="576"/>
      <c r="R48" s="576"/>
      <c r="S48" s="576"/>
      <c r="T48" s="576"/>
      <c r="U48" s="576"/>
      <c r="V48" s="577"/>
      <c r="W48" s="1872" t="s">
        <v>1404</v>
      </c>
      <c r="Y48" s="1914"/>
    </row>
    <row r="49" spans="1:25" s="9" customFormat="1" ht="13.5" thickBot="1" x14ac:dyDescent="0.25">
      <c r="A49" s="1868"/>
      <c r="B49" s="1859"/>
      <c r="C49" s="1865"/>
      <c r="D49" s="1865"/>
      <c r="E49" s="1865"/>
      <c r="F49" s="1865"/>
      <c r="G49" s="1859"/>
      <c r="H49" s="624" t="s">
        <v>1403</v>
      </c>
      <c r="I49" s="588"/>
      <c r="J49" s="1850"/>
      <c r="K49" s="585"/>
      <c r="L49" s="585"/>
      <c r="M49" s="585"/>
      <c r="N49" s="585" t="s">
        <v>1397</v>
      </c>
      <c r="O49" s="585" t="s">
        <v>1397</v>
      </c>
      <c r="P49" s="585" t="s">
        <v>1397</v>
      </c>
      <c r="Q49" s="585" t="s">
        <v>1397</v>
      </c>
      <c r="R49" s="585" t="s">
        <v>1397</v>
      </c>
      <c r="S49" s="585" t="s">
        <v>1397</v>
      </c>
      <c r="T49" s="585" t="s">
        <v>1397</v>
      </c>
      <c r="U49" s="585" t="s">
        <v>1397</v>
      </c>
      <c r="V49" s="585" t="s">
        <v>1397</v>
      </c>
      <c r="W49" s="1872"/>
      <c r="Y49" s="1915"/>
    </row>
    <row r="50" spans="1:25" s="9" customFormat="1" ht="26.25" thickBot="1" x14ac:dyDescent="0.25">
      <c r="A50" s="1868"/>
      <c r="B50" s="1859"/>
      <c r="C50" s="1865"/>
      <c r="D50" s="1865"/>
      <c r="E50" s="1865"/>
      <c r="F50" s="1865"/>
      <c r="G50" s="1859"/>
      <c r="H50" s="624" t="s">
        <v>1732</v>
      </c>
      <c r="I50" s="588">
        <v>43465</v>
      </c>
      <c r="J50" s="1850"/>
      <c r="K50" s="585"/>
      <c r="L50" s="585"/>
      <c r="M50" s="585"/>
      <c r="N50" s="585" t="s">
        <v>1397</v>
      </c>
      <c r="O50" s="585" t="s">
        <v>1397</v>
      </c>
      <c r="P50" s="585" t="s">
        <v>1397</v>
      </c>
      <c r="Q50" s="585" t="s">
        <v>1397</v>
      </c>
      <c r="R50" s="585" t="s">
        <v>1397</v>
      </c>
      <c r="S50" s="585" t="s">
        <v>1397</v>
      </c>
      <c r="T50" s="585" t="s">
        <v>1397</v>
      </c>
      <c r="U50" s="585" t="s">
        <v>1397</v>
      </c>
      <c r="V50" s="585" t="s">
        <v>1397</v>
      </c>
      <c r="W50" s="1872"/>
      <c r="Y50" s="1915"/>
    </row>
    <row r="51" spans="1:25" s="9" customFormat="1" ht="77.25" thickBot="1" x14ac:dyDescent="0.25">
      <c r="A51" s="1868"/>
      <c r="B51" s="1859"/>
      <c r="C51" s="1865" t="s">
        <v>121</v>
      </c>
      <c r="D51" s="1865" t="s">
        <v>122</v>
      </c>
      <c r="E51" s="1865" t="s">
        <v>1740</v>
      </c>
      <c r="F51" s="1865" t="s">
        <v>1740</v>
      </c>
      <c r="G51" s="1850" t="s">
        <v>1558</v>
      </c>
      <c r="H51" s="624" t="s">
        <v>1405</v>
      </c>
      <c r="I51" s="588">
        <v>43190</v>
      </c>
      <c r="J51" s="1850" t="s">
        <v>1564</v>
      </c>
      <c r="K51" s="585"/>
      <c r="L51" s="585"/>
      <c r="M51" s="585"/>
      <c r="N51" s="585" t="s">
        <v>1397</v>
      </c>
      <c r="O51" s="585" t="s">
        <v>1397</v>
      </c>
      <c r="P51" s="585" t="s">
        <v>1397</v>
      </c>
      <c r="Q51" s="585" t="s">
        <v>1397</v>
      </c>
      <c r="R51" s="585" t="s">
        <v>1397</v>
      </c>
      <c r="S51" s="585" t="s">
        <v>1397</v>
      </c>
      <c r="T51" s="585" t="s">
        <v>1397</v>
      </c>
      <c r="U51" s="585" t="s">
        <v>1397</v>
      </c>
      <c r="V51" s="585" t="s">
        <v>1397</v>
      </c>
      <c r="W51" s="1872" t="s">
        <v>1407</v>
      </c>
      <c r="Y51" s="1914"/>
    </row>
    <row r="52" spans="1:25" s="9" customFormat="1" ht="51.75" thickBot="1" x14ac:dyDescent="0.25">
      <c r="A52" s="1868"/>
      <c r="B52" s="1859"/>
      <c r="C52" s="1865"/>
      <c r="D52" s="1865"/>
      <c r="E52" s="1865"/>
      <c r="F52" s="1865"/>
      <c r="G52" s="1850"/>
      <c r="H52" s="624" t="s">
        <v>1507</v>
      </c>
      <c r="I52" s="588">
        <v>43465</v>
      </c>
      <c r="J52" s="1850"/>
      <c r="K52" s="578"/>
      <c r="L52" s="579"/>
      <c r="M52" s="587"/>
      <c r="N52" s="587" t="s">
        <v>1397</v>
      </c>
      <c r="O52" s="587" t="s">
        <v>1397</v>
      </c>
      <c r="P52" s="587" t="s">
        <v>1397</v>
      </c>
      <c r="Q52" s="587" t="s">
        <v>1397</v>
      </c>
      <c r="R52" s="587" t="s">
        <v>1397</v>
      </c>
      <c r="S52" s="587" t="s">
        <v>1397</v>
      </c>
      <c r="T52" s="587" t="s">
        <v>1397</v>
      </c>
      <c r="U52" s="587" t="s">
        <v>1397</v>
      </c>
      <c r="V52" s="587" t="s">
        <v>1397</v>
      </c>
      <c r="W52" s="1872"/>
      <c r="Y52" s="1915"/>
    </row>
    <row r="53" spans="1:25" s="9" customFormat="1" ht="12.75" x14ac:dyDescent="0.2">
      <c r="A53" s="1868"/>
      <c r="B53" s="1859"/>
      <c r="C53" s="1874" t="s">
        <v>1565</v>
      </c>
      <c r="D53" s="1874" t="s">
        <v>1566</v>
      </c>
      <c r="E53" s="1874" t="s">
        <v>1465</v>
      </c>
      <c r="F53" s="1874" t="s">
        <v>1466</v>
      </c>
      <c r="G53" s="1851" t="s">
        <v>1567</v>
      </c>
      <c r="H53" s="624" t="s">
        <v>1568</v>
      </c>
      <c r="I53" s="588"/>
      <c r="J53" s="581"/>
      <c r="K53" s="591"/>
      <c r="L53" s="592"/>
      <c r="M53" s="593"/>
      <c r="N53" s="593"/>
      <c r="O53" s="593"/>
      <c r="P53" s="593"/>
      <c r="Q53" s="593"/>
      <c r="R53" s="593"/>
      <c r="S53" s="593"/>
      <c r="T53" s="593"/>
      <c r="U53" s="593"/>
      <c r="V53" s="594"/>
      <c r="W53" s="595"/>
      <c r="Y53" s="1914"/>
    </row>
    <row r="54" spans="1:25" s="9" customFormat="1" ht="12.75" x14ac:dyDescent="0.2">
      <c r="A54" s="1868"/>
      <c r="B54" s="1859"/>
      <c r="C54" s="1874"/>
      <c r="D54" s="1874"/>
      <c r="E54" s="1874"/>
      <c r="F54" s="1874"/>
      <c r="G54" s="1851"/>
      <c r="H54" s="624" t="s">
        <v>1495</v>
      </c>
      <c r="I54" s="588"/>
      <c r="J54" s="581"/>
      <c r="K54" s="591"/>
      <c r="L54" s="592"/>
      <c r="M54" s="593"/>
      <c r="N54" s="593"/>
      <c r="O54" s="593"/>
      <c r="P54" s="593"/>
      <c r="Q54" s="593"/>
      <c r="R54" s="593"/>
      <c r="S54" s="593"/>
      <c r="T54" s="593"/>
      <c r="U54" s="593"/>
      <c r="V54" s="594"/>
      <c r="W54" s="595"/>
      <c r="Y54" s="1915"/>
    </row>
    <row r="55" spans="1:25" s="9" customFormat="1" ht="12.75" x14ac:dyDescent="0.2">
      <c r="A55" s="1868"/>
      <c r="B55" s="1859"/>
      <c r="C55" s="1865" t="s">
        <v>1469</v>
      </c>
      <c r="D55" s="1865" t="s">
        <v>1569</v>
      </c>
      <c r="E55" s="1865" t="s">
        <v>1467</v>
      </c>
      <c r="F55" s="1865" t="s">
        <v>1466</v>
      </c>
      <c r="G55" s="1859" t="s">
        <v>1558</v>
      </c>
      <c r="H55" s="624" t="s">
        <v>1496</v>
      </c>
      <c r="I55" s="588"/>
      <c r="J55" s="581"/>
      <c r="K55" s="591"/>
      <c r="L55" s="592"/>
      <c r="M55" s="593"/>
      <c r="N55" s="593"/>
      <c r="O55" s="593"/>
      <c r="P55" s="593"/>
      <c r="Q55" s="593"/>
      <c r="R55" s="593"/>
      <c r="S55" s="593"/>
      <c r="T55" s="593"/>
      <c r="U55" s="593"/>
      <c r="V55" s="594"/>
      <c r="W55" s="595"/>
      <c r="Y55" s="1914"/>
    </row>
    <row r="56" spans="1:25" s="9" customFormat="1" ht="12.75" x14ac:dyDescent="0.2">
      <c r="A56" s="1868"/>
      <c r="B56" s="1859"/>
      <c r="C56" s="1865"/>
      <c r="D56" s="1865"/>
      <c r="E56" s="1865"/>
      <c r="F56" s="1865"/>
      <c r="G56" s="1859"/>
      <c r="H56" s="624" t="s">
        <v>1497</v>
      </c>
      <c r="I56" s="588"/>
      <c r="J56" s="581"/>
      <c r="K56" s="591"/>
      <c r="L56" s="592"/>
      <c r="M56" s="593"/>
      <c r="N56" s="593"/>
      <c r="O56" s="593"/>
      <c r="P56" s="593"/>
      <c r="Q56" s="593"/>
      <c r="R56" s="593"/>
      <c r="S56" s="593"/>
      <c r="T56" s="593"/>
      <c r="U56" s="593"/>
      <c r="V56" s="594"/>
      <c r="W56" s="595"/>
    </row>
    <row r="57" spans="1:25" s="9" customFormat="1" ht="13.5" thickBot="1" x14ac:dyDescent="0.25">
      <c r="A57" s="1868"/>
      <c r="B57" s="1859"/>
      <c r="C57" s="1865"/>
      <c r="D57" s="1865"/>
      <c r="E57" s="1865"/>
      <c r="F57" s="1865"/>
      <c r="G57" s="1859"/>
      <c r="H57" s="624" t="s">
        <v>1498</v>
      </c>
      <c r="I57" s="588"/>
      <c r="J57" s="581"/>
      <c r="K57" s="591"/>
      <c r="L57" s="592"/>
      <c r="M57" s="593"/>
      <c r="N57" s="593"/>
      <c r="O57" s="593"/>
      <c r="P57" s="593"/>
      <c r="Q57" s="593"/>
      <c r="R57" s="593"/>
      <c r="S57" s="593"/>
      <c r="T57" s="593"/>
      <c r="U57" s="593"/>
      <c r="V57" s="594"/>
      <c r="W57" s="595"/>
    </row>
    <row r="58" spans="1:25" s="9" customFormat="1" ht="26.25" thickBot="1" x14ac:dyDescent="0.25">
      <c r="A58" s="1868" t="s">
        <v>1481</v>
      </c>
      <c r="B58" s="1859" t="s">
        <v>374</v>
      </c>
      <c r="C58" s="1860" t="s">
        <v>1741</v>
      </c>
      <c r="D58" s="1873" t="s">
        <v>1570</v>
      </c>
      <c r="E58" s="1873" t="s">
        <v>56</v>
      </c>
      <c r="F58" s="1873" t="s">
        <v>1742</v>
      </c>
      <c r="G58" s="1867" t="s">
        <v>1571</v>
      </c>
      <c r="H58" s="661" t="s">
        <v>1252</v>
      </c>
      <c r="I58" s="588">
        <v>43465</v>
      </c>
      <c r="J58" s="571"/>
      <c r="K58" s="582"/>
      <c r="L58" s="583"/>
      <c r="M58" s="583"/>
      <c r="N58" s="583"/>
      <c r="O58" s="583"/>
      <c r="P58" s="583"/>
      <c r="Q58" s="583"/>
      <c r="R58" s="583"/>
      <c r="S58" s="583"/>
      <c r="T58" s="583"/>
      <c r="U58" s="583"/>
      <c r="V58" s="574"/>
      <c r="Y58" s="1914" t="s">
        <v>2094</v>
      </c>
    </row>
    <row r="59" spans="1:25" s="9" customFormat="1" ht="39" thickBot="1" x14ac:dyDescent="0.25">
      <c r="A59" s="1868"/>
      <c r="B59" s="1859"/>
      <c r="C59" s="1860"/>
      <c r="D59" s="1873"/>
      <c r="E59" s="1873"/>
      <c r="F59" s="1873"/>
      <c r="G59" s="1867"/>
      <c r="H59" s="661" t="s">
        <v>1253</v>
      </c>
      <c r="I59" s="588">
        <v>43465</v>
      </c>
      <c r="J59" s="571"/>
      <c r="K59" s="575"/>
      <c r="L59" s="576"/>
      <c r="M59" s="576"/>
      <c r="N59" s="576"/>
      <c r="O59" s="576"/>
      <c r="P59" s="576"/>
      <c r="Q59" s="576"/>
      <c r="R59" s="576"/>
      <c r="S59" s="576"/>
      <c r="T59" s="576"/>
      <c r="U59" s="576"/>
      <c r="V59" s="577"/>
      <c r="Y59" s="1921"/>
    </row>
    <row r="60" spans="1:25" s="9" customFormat="1" ht="13.5" thickBot="1" x14ac:dyDescent="0.25">
      <c r="A60" s="1868"/>
      <c r="B60" s="1859"/>
      <c r="C60" s="1860"/>
      <c r="D60" s="1873"/>
      <c r="E60" s="1873"/>
      <c r="F60" s="1873"/>
      <c r="G60" s="1867"/>
      <c r="H60" s="624" t="s">
        <v>1495</v>
      </c>
      <c r="I60" s="637"/>
      <c r="J60" s="571"/>
      <c r="K60" s="575"/>
      <c r="L60" s="576"/>
      <c r="M60" s="576"/>
      <c r="N60" s="576"/>
      <c r="O60" s="576"/>
      <c r="P60" s="576"/>
      <c r="Q60" s="576"/>
      <c r="R60" s="576"/>
      <c r="S60" s="576"/>
      <c r="T60" s="576"/>
      <c r="U60" s="576"/>
      <c r="V60" s="577"/>
      <c r="Y60" s="1921"/>
    </row>
    <row r="61" spans="1:25" s="9" customFormat="1" ht="13.5" thickBot="1" x14ac:dyDescent="0.25">
      <c r="A61" s="1868"/>
      <c r="B61" s="1859"/>
      <c r="C61" s="1860" t="s">
        <v>1572</v>
      </c>
      <c r="D61" s="1873" t="s">
        <v>1573</v>
      </c>
      <c r="E61" s="1873" t="s">
        <v>1574</v>
      </c>
      <c r="F61" s="1873" t="s">
        <v>1743</v>
      </c>
      <c r="G61" s="1867" t="s">
        <v>1571</v>
      </c>
      <c r="H61" s="661" t="s">
        <v>1575</v>
      </c>
      <c r="I61" s="588">
        <v>43465</v>
      </c>
      <c r="J61" s="571"/>
      <c r="K61" s="575"/>
      <c r="L61" s="576"/>
      <c r="M61" s="576"/>
      <c r="N61" s="576"/>
      <c r="O61" s="576"/>
      <c r="P61" s="576"/>
      <c r="Q61" s="576"/>
      <c r="R61" s="576"/>
      <c r="S61" s="576"/>
      <c r="T61" s="576"/>
      <c r="U61" s="576"/>
      <c r="V61" s="577"/>
      <c r="Y61" s="1914"/>
    </row>
    <row r="62" spans="1:25" s="9" customFormat="1" ht="13.5" thickBot="1" x14ac:dyDescent="0.25">
      <c r="A62" s="1868"/>
      <c r="B62" s="1859"/>
      <c r="C62" s="1860"/>
      <c r="D62" s="1873"/>
      <c r="E62" s="1873"/>
      <c r="F62" s="1873"/>
      <c r="G62" s="1867"/>
      <c r="H62" s="661" t="s">
        <v>1576</v>
      </c>
      <c r="I62" s="588">
        <v>43465</v>
      </c>
      <c r="J62" s="571"/>
      <c r="K62" s="575"/>
      <c r="L62" s="576"/>
      <c r="M62" s="576"/>
      <c r="N62" s="576"/>
      <c r="O62" s="576"/>
      <c r="P62" s="576"/>
      <c r="Q62" s="576"/>
      <c r="R62" s="576"/>
      <c r="S62" s="576"/>
      <c r="T62" s="576"/>
      <c r="U62" s="576"/>
      <c r="V62" s="577"/>
      <c r="Y62" s="1921"/>
    </row>
    <row r="63" spans="1:25" s="9" customFormat="1" ht="26.25" thickBot="1" x14ac:dyDescent="0.25">
      <c r="A63" s="1868"/>
      <c r="B63" s="1859"/>
      <c r="C63" s="1860" t="s">
        <v>1796</v>
      </c>
      <c r="D63" s="1873" t="s">
        <v>1577</v>
      </c>
      <c r="E63" s="1873" t="s">
        <v>1578</v>
      </c>
      <c r="F63" s="1873" t="s">
        <v>1579</v>
      </c>
      <c r="G63" s="1867" t="s">
        <v>1571</v>
      </c>
      <c r="H63" s="661" t="s">
        <v>1580</v>
      </c>
      <c r="I63" s="588">
        <v>43465</v>
      </c>
      <c r="J63" s="571"/>
      <c r="K63" s="575"/>
      <c r="L63" s="576"/>
      <c r="M63" s="576"/>
      <c r="N63" s="576"/>
      <c r="O63" s="576"/>
      <c r="P63" s="576"/>
      <c r="Q63" s="576"/>
      <c r="R63" s="576"/>
      <c r="S63" s="576"/>
      <c r="T63" s="576"/>
      <c r="U63" s="576"/>
      <c r="V63" s="577"/>
      <c r="Y63" s="1914"/>
    </row>
    <row r="64" spans="1:25" s="9" customFormat="1" ht="39" thickBot="1" x14ac:dyDescent="0.25">
      <c r="A64" s="1868"/>
      <c r="B64" s="1859"/>
      <c r="C64" s="1860"/>
      <c r="D64" s="1873"/>
      <c r="E64" s="1873"/>
      <c r="F64" s="1873"/>
      <c r="G64" s="1867"/>
      <c r="H64" s="661" t="s">
        <v>1581</v>
      </c>
      <c r="I64" s="588">
        <v>43465</v>
      </c>
      <c r="J64" s="571"/>
      <c r="K64" s="575"/>
      <c r="L64" s="576"/>
      <c r="M64" s="576"/>
      <c r="N64" s="576"/>
      <c r="O64" s="576"/>
      <c r="P64" s="576"/>
      <c r="Q64" s="576"/>
      <c r="R64" s="576"/>
      <c r="S64" s="576"/>
      <c r="T64" s="576"/>
      <c r="U64" s="576"/>
      <c r="V64" s="577"/>
    </row>
    <row r="65" spans="1:22" s="9" customFormat="1" ht="26.25" thickBot="1" x14ac:dyDescent="0.25">
      <c r="A65" s="1868"/>
      <c r="B65" s="1859"/>
      <c r="C65" s="1860"/>
      <c r="D65" s="1873"/>
      <c r="E65" s="1873"/>
      <c r="F65" s="1873"/>
      <c r="G65" s="1867"/>
      <c r="H65" s="661" t="s">
        <v>2267</v>
      </c>
      <c r="I65" s="588">
        <v>43465</v>
      </c>
      <c r="J65" s="571"/>
      <c r="K65" s="575"/>
      <c r="L65" s="576"/>
      <c r="M65" s="576"/>
      <c r="N65" s="576"/>
      <c r="O65" s="576"/>
      <c r="P65" s="576"/>
      <c r="Q65" s="576"/>
      <c r="R65" s="576"/>
      <c r="S65" s="576"/>
      <c r="T65" s="576"/>
      <c r="U65" s="576"/>
      <c r="V65" s="577"/>
    </row>
    <row r="66" spans="1:22" s="9" customFormat="1" ht="13.5" thickBot="1" x14ac:dyDescent="0.25">
      <c r="A66" s="1868"/>
      <c r="B66" s="1859"/>
      <c r="C66" s="1860"/>
      <c r="D66" s="1873"/>
      <c r="E66" s="1873"/>
      <c r="F66" s="1873"/>
      <c r="G66" s="1867"/>
      <c r="H66" s="661" t="s">
        <v>1582</v>
      </c>
      <c r="I66" s="588"/>
      <c r="J66" s="571"/>
      <c r="K66" s="578"/>
      <c r="L66" s="579"/>
      <c r="M66" s="579"/>
      <c r="N66" s="579"/>
      <c r="O66" s="579"/>
      <c r="P66" s="579"/>
      <c r="Q66" s="579"/>
      <c r="R66" s="579"/>
      <c r="S66" s="579"/>
      <c r="T66" s="579"/>
      <c r="U66" s="579"/>
      <c r="V66" s="580"/>
    </row>
    <row r="67" spans="1:22" s="9" customFormat="1" ht="26.25" thickBot="1" x14ac:dyDescent="0.25">
      <c r="A67" s="1854" t="s">
        <v>1482</v>
      </c>
      <c r="B67" s="1859" t="s">
        <v>1583</v>
      </c>
      <c r="C67" s="1860" t="s">
        <v>1584</v>
      </c>
      <c r="D67" s="1861" t="s">
        <v>1585</v>
      </c>
      <c r="E67" s="1875" t="s">
        <v>1744</v>
      </c>
      <c r="F67" s="1875" t="s">
        <v>1745</v>
      </c>
      <c r="G67" s="1860" t="s">
        <v>1586</v>
      </c>
      <c r="H67" s="662" t="s">
        <v>1587</v>
      </c>
      <c r="I67" s="588">
        <v>43465</v>
      </c>
      <c r="J67" s="1877" t="s">
        <v>128</v>
      </c>
      <c r="K67" s="582"/>
      <c r="L67" s="583"/>
      <c r="M67" s="583"/>
      <c r="N67" s="583"/>
      <c r="O67" s="583"/>
      <c r="P67" s="583"/>
      <c r="Q67" s="583"/>
      <c r="R67" s="583"/>
      <c r="S67" s="583"/>
      <c r="T67" s="583"/>
      <c r="U67" s="583"/>
      <c r="V67" s="574"/>
    </row>
    <row r="68" spans="1:22" s="9" customFormat="1" ht="13.5" thickBot="1" x14ac:dyDescent="0.25">
      <c r="A68" s="1854"/>
      <c r="B68" s="1859"/>
      <c r="C68" s="1860"/>
      <c r="D68" s="1861"/>
      <c r="E68" s="1875"/>
      <c r="F68" s="1875"/>
      <c r="G68" s="1860"/>
      <c r="H68" s="662" t="s">
        <v>1588</v>
      </c>
      <c r="I68" s="588">
        <v>43466</v>
      </c>
      <c r="J68" s="1878"/>
      <c r="K68" s="575"/>
      <c r="L68" s="576"/>
      <c r="M68" s="576"/>
      <c r="N68" s="576"/>
      <c r="O68" s="576"/>
      <c r="P68" s="576"/>
      <c r="Q68" s="576"/>
      <c r="R68" s="576"/>
      <c r="S68" s="576"/>
      <c r="T68" s="576"/>
      <c r="U68" s="576"/>
      <c r="V68" s="577"/>
    </row>
    <row r="69" spans="1:22" s="9" customFormat="1" ht="13.5" thickBot="1" x14ac:dyDescent="0.25">
      <c r="A69" s="1854"/>
      <c r="B69" s="1859"/>
      <c r="C69" s="1860"/>
      <c r="D69" s="1861"/>
      <c r="E69" s="1875"/>
      <c r="F69" s="1875"/>
      <c r="G69" s="1860"/>
      <c r="H69" s="662" t="s">
        <v>1470</v>
      </c>
      <c r="I69" s="588">
        <v>43467</v>
      </c>
      <c r="J69" s="1879"/>
      <c r="K69" s="575"/>
      <c r="L69" s="576"/>
      <c r="M69" s="576"/>
      <c r="N69" s="576"/>
      <c r="O69" s="576"/>
      <c r="P69" s="576"/>
      <c r="Q69" s="576"/>
      <c r="R69" s="576"/>
      <c r="S69" s="576"/>
      <c r="T69" s="576"/>
      <c r="U69" s="576"/>
      <c r="V69" s="577"/>
    </row>
    <row r="70" spans="1:22" s="9" customFormat="1" ht="26.25" thickBot="1" x14ac:dyDescent="0.25">
      <c r="A70" s="1854"/>
      <c r="B70" s="1859"/>
      <c r="C70" s="1851" t="s">
        <v>1749</v>
      </c>
      <c r="D70" s="1852" t="s">
        <v>1589</v>
      </c>
      <c r="E70" s="1880" t="s">
        <v>1746</v>
      </c>
      <c r="F70" s="1880" t="s">
        <v>1747</v>
      </c>
      <c r="G70" s="1851" t="s">
        <v>1590</v>
      </c>
      <c r="H70" s="662" t="s">
        <v>2276</v>
      </c>
      <c r="I70" s="588">
        <v>43465</v>
      </c>
      <c r="J70" s="1877" t="s">
        <v>136</v>
      </c>
      <c r="K70" s="575"/>
      <c r="L70" s="576"/>
      <c r="M70" s="576"/>
      <c r="N70" s="576"/>
      <c r="O70" s="576"/>
      <c r="P70" s="576"/>
      <c r="Q70" s="576"/>
      <c r="R70" s="576"/>
      <c r="S70" s="576"/>
      <c r="T70" s="576"/>
      <c r="U70" s="576"/>
      <c r="V70" s="577"/>
    </row>
    <row r="71" spans="1:22" s="9" customFormat="1" ht="26.25" thickBot="1" x14ac:dyDescent="0.25">
      <c r="A71" s="1854"/>
      <c r="B71" s="1859"/>
      <c r="C71" s="1851"/>
      <c r="D71" s="1852"/>
      <c r="E71" s="1880"/>
      <c r="F71" s="1880"/>
      <c r="G71" s="1851"/>
      <c r="H71" s="662" t="s">
        <v>1477</v>
      </c>
      <c r="I71" s="588">
        <v>43465</v>
      </c>
      <c r="J71" s="1878"/>
      <c r="K71" s="575"/>
      <c r="L71" s="576"/>
      <c r="M71" s="576"/>
      <c r="N71" s="576"/>
      <c r="O71" s="576"/>
      <c r="P71" s="576"/>
      <c r="Q71" s="576"/>
      <c r="R71" s="576"/>
      <c r="S71" s="576"/>
      <c r="T71" s="576"/>
      <c r="U71" s="576"/>
      <c r="V71" s="577"/>
    </row>
    <row r="72" spans="1:22" s="9" customFormat="1" ht="26.25" thickBot="1" x14ac:dyDescent="0.25">
      <c r="A72" s="1854"/>
      <c r="B72" s="1859"/>
      <c r="C72" s="1851"/>
      <c r="D72" s="1852"/>
      <c r="E72" s="1880"/>
      <c r="F72" s="1880"/>
      <c r="G72" s="1851"/>
      <c r="H72" s="662" t="s">
        <v>139</v>
      </c>
      <c r="I72" s="588">
        <v>43465</v>
      </c>
      <c r="J72" s="1879"/>
      <c r="K72" s="575"/>
      <c r="L72" s="576"/>
      <c r="M72" s="576"/>
      <c r="N72" s="576"/>
      <c r="O72" s="576"/>
      <c r="P72" s="576"/>
      <c r="Q72" s="576"/>
      <c r="R72" s="576"/>
      <c r="S72" s="576"/>
      <c r="T72" s="576"/>
      <c r="U72" s="576"/>
      <c r="V72" s="577"/>
    </row>
    <row r="73" spans="1:22" s="9" customFormat="1" ht="39" thickBot="1" x14ac:dyDescent="0.25">
      <c r="A73" s="1854"/>
      <c r="B73" s="1859"/>
      <c r="C73" s="1860" t="s">
        <v>1471</v>
      </c>
      <c r="D73" s="1860" t="s">
        <v>141</v>
      </c>
      <c r="E73" s="1860" t="s">
        <v>1750</v>
      </c>
      <c r="F73" s="1860" t="s">
        <v>143</v>
      </c>
      <c r="G73" s="1860" t="s">
        <v>1592</v>
      </c>
      <c r="H73" s="663" t="s">
        <v>145</v>
      </c>
      <c r="I73" s="588">
        <v>43465</v>
      </c>
      <c r="J73" s="1876" t="s">
        <v>144</v>
      </c>
      <c r="K73" s="575"/>
      <c r="L73" s="576"/>
      <c r="M73" s="576"/>
      <c r="N73" s="576"/>
      <c r="O73" s="576"/>
      <c r="P73" s="576"/>
      <c r="Q73" s="576"/>
      <c r="R73" s="576"/>
      <c r="S73" s="576"/>
      <c r="T73" s="576"/>
      <c r="U73" s="576"/>
      <c r="V73" s="577"/>
    </row>
    <row r="74" spans="1:22" s="9" customFormat="1" ht="39" thickBot="1" x14ac:dyDescent="0.25">
      <c r="A74" s="1854"/>
      <c r="B74" s="1859"/>
      <c r="C74" s="1860"/>
      <c r="D74" s="1860"/>
      <c r="E74" s="1860"/>
      <c r="F74" s="1860"/>
      <c r="G74" s="1860"/>
      <c r="H74" s="663" t="s">
        <v>146</v>
      </c>
      <c r="I74" s="588">
        <v>43465</v>
      </c>
      <c r="J74" s="1876"/>
      <c r="K74" s="575"/>
      <c r="L74" s="576"/>
      <c r="M74" s="576"/>
      <c r="N74" s="576"/>
      <c r="O74" s="576"/>
      <c r="P74" s="576"/>
      <c r="Q74" s="576"/>
      <c r="R74" s="576"/>
      <c r="S74" s="576"/>
      <c r="T74" s="576"/>
      <c r="U74" s="576"/>
      <c r="V74" s="577"/>
    </row>
    <row r="75" spans="1:22" s="9" customFormat="1" ht="39" thickBot="1" x14ac:dyDescent="0.25">
      <c r="A75" s="1854"/>
      <c r="B75" s="1859"/>
      <c r="C75" s="1860"/>
      <c r="D75" s="1860"/>
      <c r="E75" s="1860"/>
      <c r="F75" s="1860"/>
      <c r="G75" s="1860"/>
      <c r="H75" s="663" t="s">
        <v>147</v>
      </c>
      <c r="I75" s="588">
        <v>43465</v>
      </c>
      <c r="J75" s="1876"/>
      <c r="K75" s="575"/>
      <c r="L75" s="576"/>
      <c r="M75" s="576"/>
      <c r="N75" s="576"/>
      <c r="O75" s="576"/>
      <c r="P75" s="576"/>
      <c r="Q75" s="576"/>
      <c r="R75" s="576"/>
      <c r="S75" s="576"/>
      <c r="T75" s="576"/>
      <c r="U75" s="576"/>
      <c r="V75" s="577"/>
    </row>
    <row r="76" spans="1:22" s="9" customFormat="1" ht="26.25" thickBot="1" x14ac:dyDescent="0.25">
      <c r="A76" s="1854"/>
      <c r="B76" s="1859"/>
      <c r="C76" s="1860"/>
      <c r="D76" s="1860"/>
      <c r="E76" s="1860"/>
      <c r="F76" s="1860"/>
      <c r="G76" s="1860"/>
      <c r="H76" s="663" t="s">
        <v>148</v>
      </c>
      <c r="I76" s="588">
        <v>43465</v>
      </c>
      <c r="J76" s="1876"/>
      <c r="K76" s="578"/>
      <c r="L76" s="579"/>
      <c r="M76" s="579"/>
      <c r="N76" s="579"/>
      <c r="O76" s="579"/>
      <c r="P76" s="579"/>
      <c r="Q76" s="579"/>
      <c r="R76" s="579"/>
      <c r="S76" s="579"/>
      <c r="T76" s="579"/>
      <c r="U76" s="579"/>
      <c r="V76" s="580"/>
    </row>
    <row r="77" spans="1:22" s="9" customFormat="1" ht="13.5" thickBot="1" x14ac:dyDescent="0.25">
      <c r="A77" s="1854"/>
      <c r="B77" s="1859"/>
      <c r="C77" s="1860"/>
      <c r="D77" s="1860"/>
      <c r="E77" s="1860"/>
      <c r="F77" s="1860"/>
      <c r="G77" s="1860"/>
      <c r="H77" s="662" t="s">
        <v>149</v>
      </c>
      <c r="I77" s="588">
        <v>43465</v>
      </c>
      <c r="J77" s="1876"/>
      <c r="K77" s="575"/>
      <c r="L77" s="576"/>
      <c r="M77" s="576"/>
      <c r="N77" s="576"/>
      <c r="O77" s="576"/>
      <c r="P77" s="576"/>
      <c r="Q77" s="576"/>
      <c r="R77" s="576"/>
      <c r="S77" s="576"/>
      <c r="T77" s="576"/>
      <c r="U77" s="576"/>
      <c r="V77" s="577"/>
    </row>
    <row r="78" spans="1:22" s="9" customFormat="1" ht="13.5" thickBot="1" x14ac:dyDescent="0.25">
      <c r="A78" s="1854"/>
      <c r="B78" s="1859"/>
      <c r="C78" s="1860"/>
      <c r="D78" s="1860"/>
      <c r="E78" s="1860"/>
      <c r="F78" s="1860"/>
      <c r="G78" s="1860"/>
      <c r="H78" s="662" t="s">
        <v>2273</v>
      </c>
      <c r="I78" s="588">
        <v>43465</v>
      </c>
      <c r="J78" s="1876"/>
      <c r="K78" s="578"/>
      <c r="L78" s="579"/>
      <c r="M78" s="579"/>
      <c r="N78" s="579"/>
      <c r="O78" s="579"/>
      <c r="P78" s="579"/>
      <c r="Q78" s="579"/>
      <c r="R78" s="579"/>
      <c r="S78" s="579"/>
      <c r="T78" s="579"/>
      <c r="U78" s="579"/>
      <c r="V78" s="580"/>
    </row>
    <row r="79" spans="1:22" s="9" customFormat="1" ht="26.25" thickBot="1" x14ac:dyDescent="0.25">
      <c r="A79" s="1854" t="s">
        <v>1482</v>
      </c>
      <c r="B79" s="1850" t="s">
        <v>1593</v>
      </c>
      <c r="C79" s="1859" t="s">
        <v>1646</v>
      </c>
      <c r="D79" s="1858">
        <v>0.85</v>
      </c>
      <c r="E79" s="1859" t="s">
        <v>1623</v>
      </c>
      <c r="F79" s="1859" t="s">
        <v>1624</v>
      </c>
      <c r="G79" s="1850" t="s">
        <v>27</v>
      </c>
      <c r="H79" s="624" t="s">
        <v>1625</v>
      </c>
      <c r="I79" s="588">
        <v>43465</v>
      </c>
      <c r="J79" s="571"/>
      <c r="K79" s="582"/>
      <c r="L79" s="583"/>
      <c r="M79" s="583"/>
      <c r="N79" s="583"/>
      <c r="O79" s="583"/>
      <c r="P79" s="583"/>
      <c r="Q79" s="583"/>
      <c r="R79" s="583"/>
      <c r="S79" s="583"/>
      <c r="T79" s="583"/>
      <c r="U79" s="583"/>
      <c r="V79" s="574"/>
    </row>
    <row r="80" spans="1:22" s="9" customFormat="1" ht="26.25" thickBot="1" x14ac:dyDescent="0.25">
      <c r="A80" s="1854"/>
      <c r="B80" s="1850"/>
      <c r="C80" s="1859"/>
      <c r="D80" s="1859"/>
      <c r="E80" s="1859"/>
      <c r="F80" s="1859"/>
      <c r="G80" s="1850"/>
      <c r="H80" s="624" t="s">
        <v>1736</v>
      </c>
      <c r="I80" s="588">
        <v>43465</v>
      </c>
      <c r="J80" s="571"/>
      <c r="K80" s="575"/>
      <c r="L80" s="576"/>
      <c r="M80" s="576"/>
      <c r="N80" s="576"/>
      <c r="O80" s="576"/>
      <c r="P80" s="576"/>
      <c r="Q80" s="576"/>
      <c r="R80" s="576"/>
      <c r="S80" s="576"/>
      <c r="T80" s="576"/>
      <c r="U80" s="576"/>
      <c r="V80" s="577"/>
    </row>
    <row r="81" spans="1:23" s="9" customFormat="1" ht="13.5" thickBot="1" x14ac:dyDescent="0.25">
      <c r="A81" s="1854"/>
      <c r="B81" s="1850"/>
      <c r="C81" s="1859"/>
      <c r="D81" s="1859"/>
      <c r="E81" s="1859"/>
      <c r="F81" s="1859"/>
      <c r="G81" s="1850"/>
      <c r="H81" s="624" t="s">
        <v>1594</v>
      </c>
      <c r="I81" s="588">
        <v>43465</v>
      </c>
      <c r="J81" s="571"/>
      <c r="K81" s="575"/>
      <c r="L81" s="576"/>
      <c r="M81" s="576"/>
      <c r="N81" s="576"/>
      <c r="O81" s="576"/>
      <c r="P81" s="576"/>
      <c r="Q81" s="576"/>
      <c r="R81" s="576"/>
      <c r="S81" s="576"/>
      <c r="T81" s="576"/>
      <c r="U81" s="576"/>
      <c r="V81" s="577"/>
    </row>
    <row r="82" spans="1:23" s="9" customFormat="1" ht="26.25" thickBot="1" x14ac:dyDescent="0.25">
      <c r="A82" s="1854" t="s">
        <v>1482</v>
      </c>
      <c r="B82" s="1850" t="s">
        <v>1583</v>
      </c>
      <c r="C82" s="1859" t="s">
        <v>1751</v>
      </c>
      <c r="D82" s="1858">
        <v>0.85</v>
      </c>
      <c r="E82" s="1859" t="s">
        <v>1649</v>
      </c>
      <c r="F82" s="1859" t="s">
        <v>1626</v>
      </c>
      <c r="G82" s="1850" t="s">
        <v>1595</v>
      </c>
      <c r="H82" s="664" t="s">
        <v>1650</v>
      </c>
      <c r="I82" s="581"/>
      <c r="J82" s="571"/>
      <c r="K82" s="575"/>
      <c r="L82" s="576"/>
      <c r="M82" s="576"/>
      <c r="N82" s="576"/>
      <c r="O82" s="576"/>
      <c r="P82" s="576"/>
      <c r="Q82" s="576"/>
      <c r="R82" s="576"/>
      <c r="S82" s="576"/>
      <c r="T82" s="576"/>
      <c r="U82" s="576"/>
      <c r="V82" s="577"/>
      <c r="W82" s="460"/>
    </row>
    <row r="83" spans="1:23" s="9" customFormat="1" ht="26.25" thickBot="1" x14ac:dyDescent="0.25">
      <c r="A83" s="1854"/>
      <c r="B83" s="1850"/>
      <c r="C83" s="1859"/>
      <c r="D83" s="1859"/>
      <c r="E83" s="1859"/>
      <c r="F83" s="1859"/>
      <c r="G83" s="1850"/>
      <c r="H83" s="664" t="s">
        <v>1627</v>
      </c>
      <c r="I83" s="581"/>
      <c r="J83" s="571"/>
      <c r="K83" s="575"/>
      <c r="L83" s="576"/>
      <c r="M83" s="576"/>
      <c r="N83" s="576"/>
      <c r="O83" s="576"/>
      <c r="P83" s="576"/>
      <c r="Q83" s="576"/>
      <c r="R83" s="576"/>
      <c r="S83" s="576"/>
      <c r="T83" s="576"/>
      <c r="U83" s="576"/>
      <c r="V83" s="577"/>
      <c r="W83" s="460"/>
    </row>
    <row r="84" spans="1:23" s="9" customFormat="1" ht="26.25" thickBot="1" x14ac:dyDescent="0.25">
      <c r="A84" s="1854"/>
      <c r="B84" s="1850"/>
      <c r="C84" s="1859"/>
      <c r="D84" s="1859"/>
      <c r="E84" s="1859"/>
      <c r="F84" s="1859"/>
      <c r="G84" s="1850"/>
      <c r="H84" s="624" t="s">
        <v>1651</v>
      </c>
      <c r="I84" s="581"/>
      <c r="J84" s="571"/>
      <c r="K84" s="575"/>
      <c r="L84" s="576"/>
      <c r="M84" s="576"/>
      <c r="N84" s="576"/>
      <c r="O84" s="576"/>
      <c r="P84" s="576"/>
      <c r="Q84" s="576"/>
      <c r="R84" s="576"/>
      <c r="S84" s="576"/>
      <c r="T84" s="576"/>
      <c r="U84" s="576"/>
      <c r="V84" s="577"/>
      <c r="W84" s="460"/>
    </row>
    <row r="85" spans="1:23" s="9" customFormat="1" ht="26.25" thickBot="1" x14ac:dyDescent="0.25">
      <c r="A85" s="1854"/>
      <c r="B85" s="1850"/>
      <c r="C85" s="1859"/>
      <c r="D85" s="1859"/>
      <c r="E85" s="1859"/>
      <c r="F85" s="1859"/>
      <c r="G85" s="1850"/>
      <c r="H85" s="624" t="s">
        <v>1652</v>
      </c>
      <c r="I85" s="581"/>
      <c r="J85" s="571"/>
      <c r="K85" s="575"/>
      <c r="L85" s="576"/>
      <c r="M85" s="576"/>
      <c r="N85" s="576"/>
      <c r="O85" s="576"/>
      <c r="P85" s="576"/>
      <c r="Q85" s="576"/>
      <c r="R85" s="576"/>
      <c r="S85" s="576"/>
      <c r="T85" s="576"/>
      <c r="U85" s="576"/>
      <c r="V85" s="577"/>
      <c r="W85" s="460"/>
    </row>
    <row r="86" spans="1:23" s="9" customFormat="1" ht="39" thickBot="1" x14ac:dyDescent="0.25">
      <c r="A86" s="1854"/>
      <c r="B86" s="1850"/>
      <c r="C86" s="1859"/>
      <c r="D86" s="1859"/>
      <c r="E86" s="1859"/>
      <c r="F86" s="1859"/>
      <c r="G86" s="1850"/>
      <c r="H86" s="664" t="s">
        <v>1653</v>
      </c>
      <c r="I86" s="581"/>
      <c r="J86" s="571"/>
      <c r="K86" s="575"/>
      <c r="L86" s="576"/>
      <c r="M86" s="576"/>
      <c r="N86" s="576"/>
      <c r="O86" s="576"/>
      <c r="P86" s="576"/>
      <c r="Q86" s="576"/>
      <c r="R86" s="576"/>
      <c r="S86" s="576"/>
      <c r="T86" s="576"/>
      <c r="U86" s="576"/>
      <c r="V86" s="577"/>
      <c r="W86" s="460"/>
    </row>
    <row r="87" spans="1:23" s="9" customFormat="1" ht="59.45" customHeight="1" thickBot="1" x14ac:dyDescent="0.25">
      <c r="A87" s="1854"/>
      <c r="B87" s="1850" t="s">
        <v>1583</v>
      </c>
      <c r="C87" s="1859" t="s">
        <v>1628</v>
      </c>
      <c r="D87" s="1858">
        <v>0.85</v>
      </c>
      <c r="E87" s="1859" t="s">
        <v>1654</v>
      </c>
      <c r="F87" s="1859" t="s">
        <v>1629</v>
      </c>
      <c r="G87" s="1850" t="s">
        <v>235</v>
      </c>
      <c r="H87" s="624" t="s">
        <v>1655</v>
      </c>
      <c r="I87" s="581"/>
      <c r="J87" s="571"/>
      <c r="K87" s="575"/>
      <c r="L87" s="576"/>
      <c r="M87" s="576"/>
      <c r="N87" s="576"/>
      <c r="O87" s="576"/>
      <c r="P87" s="576"/>
      <c r="Q87" s="576"/>
      <c r="R87" s="576"/>
      <c r="S87" s="576"/>
      <c r="T87" s="576"/>
      <c r="U87" s="576"/>
      <c r="V87" s="577"/>
      <c r="W87" s="460"/>
    </row>
    <row r="88" spans="1:23" s="9" customFormat="1" ht="59.45" customHeight="1" thickBot="1" x14ac:dyDescent="0.25">
      <c r="A88" s="1854"/>
      <c r="B88" s="1850"/>
      <c r="C88" s="1859"/>
      <c r="D88" s="1858"/>
      <c r="E88" s="1859"/>
      <c r="F88" s="1859"/>
      <c r="G88" s="1850"/>
      <c r="H88" s="624" t="s">
        <v>1656</v>
      </c>
      <c r="I88" s="581"/>
      <c r="J88" s="571"/>
      <c r="K88" s="575"/>
      <c r="L88" s="576"/>
      <c r="M88" s="576"/>
      <c r="N88" s="576"/>
      <c r="O88" s="576"/>
      <c r="P88" s="576"/>
      <c r="Q88" s="576"/>
      <c r="R88" s="576"/>
      <c r="S88" s="576"/>
      <c r="T88" s="576"/>
      <c r="U88" s="576"/>
      <c r="V88" s="577"/>
      <c r="W88" s="460"/>
    </row>
    <row r="89" spans="1:23" s="9" customFormat="1" ht="42" customHeight="1" thickBot="1" x14ac:dyDescent="0.25">
      <c r="A89" s="1889" t="s">
        <v>1482</v>
      </c>
      <c r="B89" s="1859" t="s">
        <v>1583</v>
      </c>
      <c r="C89" s="1859" t="s">
        <v>1752</v>
      </c>
      <c r="D89" s="1858">
        <v>0.6</v>
      </c>
      <c r="E89" s="1859" t="s">
        <v>1797</v>
      </c>
      <c r="F89" s="1859" t="s">
        <v>1753</v>
      </c>
      <c r="G89" s="1859" t="s">
        <v>1636</v>
      </c>
      <c r="H89" s="665" t="s">
        <v>164</v>
      </c>
      <c r="I89" s="588">
        <v>43190</v>
      </c>
      <c r="J89" s="589" t="s">
        <v>163</v>
      </c>
      <c r="K89" s="575"/>
      <c r="L89" s="576"/>
      <c r="M89" s="576"/>
      <c r="N89" s="576"/>
      <c r="O89" s="576"/>
      <c r="P89" s="576"/>
      <c r="Q89" s="576"/>
      <c r="R89" s="576"/>
      <c r="S89" s="576"/>
      <c r="T89" s="576"/>
      <c r="U89" s="576"/>
      <c r="V89" s="577"/>
      <c r="W89" s="460"/>
    </row>
    <row r="90" spans="1:23" s="9" customFormat="1" ht="42" customHeight="1" thickBot="1" x14ac:dyDescent="0.25">
      <c r="A90" s="1889"/>
      <c r="B90" s="1859"/>
      <c r="C90" s="1859"/>
      <c r="D90" s="1859"/>
      <c r="E90" s="1859"/>
      <c r="F90" s="1859"/>
      <c r="G90" s="1859"/>
      <c r="H90" s="665" t="s">
        <v>165</v>
      </c>
      <c r="I90" s="588">
        <v>43281</v>
      </c>
      <c r="J90" s="589"/>
      <c r="K90" s="575"/>
      <c r="L90" s="576"/>
      <c r="M90" s="576"/>
      <c r="N90" s="576"/>
      <c r="O90" s="576"/>
      <c r="P90" s="576"/>
      <c r="Q90" s="576"/>
      <c r="R90" s="576"/>
      <c r="S90" s="576"/>
      <c r="T90" s="576"/>
      <c r="U90" s="576"/>
      <c r="V90" s="577"/>
      <c r="W90" s="460"/>
    </row>
    <row r="91" spans="1:23" s="9" customFormat="1" ht="36.6" customHeight="1" thickBot="1" x14ac:dyDescent="0.25">
      <c r="A91" s="1889"/>
      <c r="B91" s="1850" t="s">
        <v>1583</v>
      </c>
      <c r="C91" s="1859" t="s">
        <v>1270</v>
      </c>
      <c r="D91" s="1859" t="s">
        <v>166</v>
      </c>
      <c r="E91" s="1859" t="s">
        <v>1700</v>
      </c>
      <c r="F91" s="1859" t="s">
        <v>1754</v>
      </c>
      <c r="G91" s="1850" t="s">
        <v>1636</v>
      </c>
      <c r="H91" s="667" t="s">
        <v>170</v>
      </c>
      <c r="I91" s="588">
        <v>43100</v>
      </c>
      <c r="J91" s="1881" t="s">
        <v>2350</v>
      </c>
      <c r="K91" s="575"/>
      <c r="L91" s="576"/>
      <c r="M91" s="576"/>
      <c r="N91" s="576"/>
      <c r="O91" s="576"/>
      <c r="P91" s="576"/>
      <c r="Q91" s="576"/>
      <c r="R91" s="576"/>
      <c r="S91" s="576"/>
      <c r="T91" s="576"/>
      <c r="U91" s="576"/>
      <c r="V91" s="577"/>
      <c r="W91" s="460"/>
    </row>
    <row r="92" spans="1:23" s="9" customFormat="1" ht="36.6" customHeight="1" thickBot="1" x14ac:dyDescent="0.25">
      <c r="A92" s="1889"/>
      <c r="B92" s="1850"/>
      <c r="C92" s="1859"/>
      <c r="D92" s="1859"/>
      <c r="E92" s="1859"/>
      <c r="F92" s="1859"/>
      <c r="G92" s="1850"/>
      <c r="H92" s="667" t="s">
        <v>172</v>
      </c>
      <c r="I92" s="637" t="s">
        <v>174</v>
      </c>
      <c r="J92" s="1882"/>
      <c r="K92" s="575"/>
      <c r="L92" s="576"/>
      <c r="M92" s="576"/>
      <c r="N92" s="576"/>
      <c r="O92" s="576"/>
      <c r="P92" s="576"/>
      <c r="Q92" s="576"/>
      <c r="R92" s="576"/>
      <c r="S92" s="576"/>
      <c r="T92" s="576"/>
      <c r="U92" s="576"/>
      <c r="V92" s="577"/>
      <c r="W92" s="460"/>
    </row>
    <row r="93" spans="1:23" s="9" customFormat="1" ht="36.6" customHeight="1" thickBot="1" x14ac:dyDescent="0.25">
      <c r="A93" s="1889"/>
      <c r="B93" s="1850"/>
      <c r="C93" s="1859"/>
      <c r="D93" s="1859"/>
      <c r="E93" s="1859"/>
      <c r="F93" s="1859"/>
      <c r="G93" s="1850"/>
      <c r="H93" s="667" t="s">
        <v>173</v>
      </c>
      <c r="I93" s="637" t="s">
        <v>174</v>
      </c>
      <c r="J93" s="1883"/>
      <c r="K93" s="575"/>
      <c r="L93" s="576"/>
      <c r="M93" s="576"/>
      <c r="N93" s="576"/>
      <c r="O93" s="576"/>
      <c r="P93" s="576"/>
      <c r="Q93" s="576"/>
      <c r="R93" s="576"/>
      <c r="S93" s="576"/>
      <c r="T93" s="576"/>
      <c r="U93" s="576"/>
      <c r="V93" s="577"/>
      <c r="W93" s="460"/>
    </row>
    <row r="94" spans="1:23" s="9" customFormat="1" ht="22.9" customHeight="1" thickBot="1" x14ac:dyDescent="0.25">
      <c r="A94" s="1889"/>
      <c r="B94" s="1859" t="s">
        <v>1583</v>
      </c>
      <c r="C94" s="1859" t="s">
        <v>1271</v>
      </c>
      <c r="D94" s="1859" t="s">
        <v>1755</v>
      </c>
      <c r="E94" s="1859" t="s">
        <v>1798</v>
      </c>
      <c r="F94" s="1859" t="s">
        <v>1701</v>
      </c>
      <c r="G94" s="1859" t="s">
        <v>1636</v>
      </c>
      <c r="H94" s="667" t="s">
        <v>180</v>
      </c>
      <c r="I94" s="637" t="s">
        <v>182</v>
      </c>
      <c r="J94" s="1877" t="s">
        <v>179</v>
      </c>
      <c r="K94" s="575"/>
      <c r="L94" s="576"/>
      <c r="M94" s="576"/>
      <c r="N94" s="576"/>
      <c r="O94" s="576"/>
      <c r="P94" s="576"/>
      <c r="Q94" s="576"/>
      <c r="R94" s="576"/>
      <c r="S94" s="576"/>
      <c r="T94" s="576"/>
      <c r="U94" s="576"/>
      <c r="V94" s="577"/>
      <c r="W94" s="460"/>
    </row>
    <row r="95" spans="1:23" s="9" customFormat="1" ht="22.9" customHeight="1" thickBot="1" x14ac:dyDescent="0.25">
      <c r="A95" s="1889"/>
      <c r="B95" s="1859"/>
      <c r="C95" s="1859"/>
      <c r="D95" s="1859"/>
      <c r="E95" s="1859"/>
      <c r="F95" s="1859"/>
      <c r="G95" s="1859"/>
      <c r="H95" s="667" t="s">
        <v>172</v>
      </c>
      <c r="I95" s="637" t="s">
        <v>183</v>
      </c>
      <c r="J95" s="1878"/>
      <c r="K95" s="575"/>
      <c r="L95" s="576"/>
      <c r="M95" s="576"/>
      <c r="N95" s="576"/>
      <c r="O95" s="576"/>
      <c r="P95" s="576"/>
      <c r="Q95" s="576"/>
      <c r="R95" s="576"/>
      <c r="S95" s="576"/>
      <c r="T95" s="576"/>
      <c r="U95" s="576"/>
      <c r="V95" s="577"/>
      <c r="W95" s="460"/>
    </row>
    <row r="96" spans="1:23" s="9" customFormat="1" ht="22.9" customHeight="1" thickBot="1" x14ac:dyDescent="0.25">
      <c r="A96" s="1889"/>
      <c r="B96" s="1859"/>
      <c r="C96" s="1859"/>
      <c r="D96" s="1859"/>
      <c r="E96" s="1859"/>
      <c r="F96" s="1859"/>
      <c r="G96" s="1859"/>
      <c r="H96" s="667" t="s">
        <v>173</v>
      </c>
      <c r="I96" s="637" t="s">
        <v>182</v>
      </c>
      <c r="J96" s="1879"/>
      <c r="K96" s="575"/>
      <c r="L96" s="576"/>
      <c r="M96" s="576"/>
      <c r="N96" s="576"/>
      <c r="O96" s="576"/>
      <c r="P96" s="576"/>
      <c r="Q96" s="576"/>
      <c r="R96" s="576"/>
      <c r="S96" s="576"/>
      <c r="T96" s="576"/>
      <c r="U96" s="576"/>
      <c r="V96" s="577"/>
      <c r="W96" s="460"/>
    </row>
    <row r="97" spans="1:23" s="9" customFormat="1" ht="22.9" customHeight="1" thickBot="1" x14ac:dyDescent="0.25">
      <c r="A97" s="1889"/>
      <c r="B97" s="1850" t="s">
        <v>1583</v>
      </c>
      <c r="C97" s="1850" t="s">
        <v>1272</v>
      </c>
      <c r="D97" s="1850" t="s">
        <v>1756</v>
      </c>
      <c r="E97" s="1850" t="s">
        <v>1702</v>
      </c>
      <c r="F97" s="1850" t="s">
        <v>1799</v>
      </c>
      <c r="G97" s="1859" t="s">
        <v>1636</v>
      </c>
      <c r="H97" s="667" t="s">
        <v>180</v>
      </c>
      <c r="I97" s="588">
        <v>43100</v>
      </c>
      <c r="J97" s="1877" t="s">
        <v>179</v>
      </c>
      <c r="K97" s="575"/>
      <c r="L97" s="576"/>
      <c r="M97" s="576"/>
      <c r="N97" s="576"/>
      <c r="O97" s="576"/>
      <c r="P97" s="576"/>
      <c r="Q97" s="576"/>
      <c r="R97" s="576"/>
      <c r="S97" s="576"/>
      <c r="T97" s="576"/>
      <c r="U97" s="576"/>
      <c r="V97" s="577"/>
      <c r="W97" s="460"/>
    </row>
    <row r="98" spans="1:23" s="9" customFormat="1" ht="22.9" customHeight="1" thickBot="1" x14ac:dyDescent="0.25">
      <c r="A98" s="1889"/>
      <c r="B98" s="1850"/>
      <c r="C98" s="1850"/>
      <c r="D98" s="1850"/>
      <c r="E98" s="1850"/>
      <c r="F98" s="1850"/>
      <c r="G98" s="1859"/>
      <c r="H98" s="667" t="s">
        <v>172</v>
      </c>
      <c r="I98" s="637" t="s">
        <v>183</v>
      </c>
      <c r="J98" s="1878"/>
      <c r="K98" s="575"/>
      <c r="L98" s="576"/>
      <c r="M98" s="576"/>
      <c r="N98" s="576"/>
      <c r="O98" s="576"/>
      <c r="P98" s="576"/>
      <c r="Q98" s="576"/>
      <c r="R98" s="576"/>
      <c r="S98" s="576"/>
      <c r="T98" s="576"/>
      <c r="U98" s="576"/>
      <c r="V98" s="577"/>
      <c r="W98" s="460"/>
    </row>
    <row r="99" spans="1:23" s="9" customFormat="1" ht="22.9" customHeight="1" thickBot="1" x14ac:dyDescent="0.25">
      <c r="A99" s="1889"/>
      <c r="B99" s="1850"/>
      <c r="C99" s="1850"/>
      <c r="D99" s="1850"/>
      <c r="E99" s="1850"/>
      <c r="F99" s="1850"/>
      <c r="G99" s="1859"/>
      <c r="H99" s="667" t="s">
        <v>173</v>
      </c>
      <c r="I99" s="637" t="s">
        <v>182</v>
      </c>
      <c r="J99" s="1879"/>
      <c r="K99" s="575"/>
      <c r="L99" s="576"/>
      <c r="M99" s="576"/>
      <c r="N99" s="576"/>
      <c r="O99" s="576"/>
      <c r="P99" s="576"/>
      <c r="Q99" s="576"/>
      <c r="R99" s="576"/>
      <c r="S99" s="576"/>
      <c r="T99" s="576"/>
      <c r="U99" s="576"/>
      <c r="V99" s="577"/>
      <c r="W99" s="460"/>
    </row>
    <row r="100" spans="1:23" s="9" customFormat="1" ht="42" customHeight="1" thickBot="1" x14ac:dyDescent="0.25">
      <c r="A100" s="1889"/>
      <c r="B100" s="1850" t="s">
        <v>1583</v>
      </c>
      <c r="C100" s="1850" t="s">
        <v>1273</v>
      </c>
      <c r="D100" s="1850" t="s">
        <v>1757</v>
      </c>
      <c r="E100" s="1850" t="s">
        <v>1758</v>
      </c>
      <c r="F100" s="1850" t="s">
        <v>190</v>
      </c>
      <c r="G100" s="1850" t="s">
        <v>1636</v>
      </c>
      <c r="H100" s="667" t="s">
        <v>227</v>
      </c>
      <c r="I100" s="588">
        <v>43100</v>
      </c>
      <c r="J100" s="1877" t="s">
        <v>226</v>
      </c>
      <c r="K100" s="575"/>
      <c r="L100" s="576"/>
      <c r="M100" s="576"/>
      <c r="N100" s="576"/>
      <c r="O100" s="576"/>
      <c r="P100" s="576"/>
      <c r="Q100" s="576"/>
      <c r="R100" s="576"/>
      <c r="S100" s="576"/>
      <c r="T100" s="576"/>
      <c r="U100" s="576"/>
      <c r="V100" s="577"/>
      <c r="W100" s="460"/>
    </row>
    <row r="101" spans="1:23" s="9" customFormat="1" ht="42" customHeight="1" thickBot="1" x14ac:dyDescent="0.25">
      <c r="A101" s="1889"/>
      <c r="B101" s="1850"/>
      <c r="C101" s="1850"/>
      <c r="D101" s="1850"/>
      <c r="E101" s="1850"/>
      <c r="F101" s="1850"/>
      <c r="G101" s="1850"/>
      <c r="H101" s="667" t="s">
        <v>229</v>
      </c>
      <c r="I101" s="637" t="s">
        <v>183</v>
      </c>
      <c r="J101" s="1878"/>
      <c r="K101" s="575"/>
      <c r="L101" s="576"/>
      <c r="M101" s="576"/>
      <c r="N101" s="576"/>
      <c r="O101" s="576"/>
      <c r="P101" s="576"/>
      <c r="Q101" s="576"/>
      <c r="R101" s="576"/>
      <c r="S101" s="576"/>
      <c r="T101" s="576"/>
      <c r="U101" s="576"/>
      <c r="V101" s="577"/>
      <c r="W101" s="460"/>
    </row>
    <row r="102" spans="1:23" s="9" customFormat="1" ht="42" customHeight="1" thickBot="1" x14ac:dyDescent="0.25">
      <c r="A102" s="1889"/>
      <c r="B102" s="1850"/>
      <c r="C102" s="1850"/>
      <c r="D102" s="1850"/>
      <c r="E102" s="1850"/>
      <c r="F102" s="1850"/>
      <c r="G102" s="1850"/>
      <c r="H102" s="667" t="s">
        <v>230</v>
      </c>
      <c r="I102" s="637" t="s">
        <v>182</v>
      </c>
      <c r="J102" s="1879"/>
      <c r="K102" s="575"/>
      <c r="L102" s="576"/>
      <c r="M102" s="576"/>
      <c r="N102" s="576"/>
      <c r="O102" s="576"/>
      <c r="P102" s="576"/>
      <c r="Q102" s="576"/>
      <c r="R102" s="576"/>
      <c r="S102" s="576"/>
      <c r="T102" s="576"/>
      <c r="U102" s="576"/>
      <c r="V102" s="577"/>
      <c r="W102" s="460"/>
    </row>
    <row r="103" spans="1:23" s="9" customFormat="1" ht="87" customHeight="1" thickBot="1" x14ac:dyDescent="0.25">
      <c r="A103" s="1889"/>
      <c r="B103" s="685" t="s">
        <v>1583</v>
      </c>
      <c r="C103" s="685" t="s">
        <v>1759</v>
      </c>
      <c r="D103" s="685" t="s">
        <v>1703</v>
      </c>
      <c r="E103" s="685" t="s">
        <v>222</v>
      </c>
      <c r="F103" s="685" t="s">
        <v>192</v>
      </c>
      <c r="G103" s="685" t="s">
        <v>1636</v>
      </c>
      <c r="H103" s="667" t="s">
        <v>194</v>
      </c>
      <c r="I103" s="588" t="s">
        <v>183</v>
      </c>
      <c r="J103" s="590" t="s">
        <v>193</v>
      </c>
      <c r="K103" s="575"/>
      <c r="L103" s="576"/>
      <c r="M103" s="576"/>
      <c r="N103" s="576"/>
      <c r="O103" s="576"/>
      <c r="P103" s="576"/>
      <c r="Q103" s="576"/>
      <c r="R103" s="576"/>
      <c r="S103" s="576"/>
      <c r="T103" s="576"/>
      <c r="U103" s="576"/>
      <c r="V103" s="577"/>
      <c r="W103" s="460"/>
    </row>
    <row r="104" spans="1:23" s="9" customFormat="1" ht="35.450000000000003" customHeight="1" thickBot="1" x14ac:dyDescent="0.25">
      <c r="A104" s="1889"/>
      <c r="B104" s="1859" t="s">
        <v>1583</v>
      </c>
      <c r="C104" s="1859" t="s">
        <v>1800</v>
      </c>
      <c r="D104" s="1859" t="s">
        <v>1596</v>
      </c>
      <c r="E104" s="1884" t="s">
        <v>1760</v>
      </c>
      <c r="F104" s="1859" t="s">
        <v>197</v>
      </c>
      <c r="G104" s="1859" t="s">
        <v>1636</v>
      </c>
      <c r="H104" s="667" t="s">
        <v>199</v>
      </c>
      <c r="I104" s="588">
        <v>43190</v>
      </c>
      <c r="J104" s="1877" t="s">
        <v>198</v>
      </c>
      <c r="K104" s="575"/>
      <c r="L104" s="576"/>
      <c r="M104" s="576"/>
      <c r="N104" s="576"/>
      <c r="O104" s="576"/>
      <c r="P104" s="576"/>
      <c r="Q104" s="576"/>
      <c r="R104" s="576"/>
      <c r="S104" s="576"/>
      <c r="T104" s="576"/>
      <c r="U104" s="576"/>
      <c r="V104" s="577"/>
      <c r="W104" s="460"/>
    </row>
    <row r="105" spans="1:23" s="9" customFormat="1" ht="35.450000000000003" customHeight="1" thickBot="1" x14ac:dyDescent="0.25">
      <c r="A105" s="1889"/>
      <c r="B105" s="1859"/>
      <c r="C105" s="1859"/>
      <c r="D105" s="1859"/>
      <c r="E105" s="1884"/>
      <c r="F105" s="1859"/>
      <c r="G105" s="1859"/>
      <c r="H105" s="667" t="s">
        <v>200</v>
      </c>
      <c r="I105" s="588">
        <v>43220</v>
      </c>
      <c r="J105" s="1879"/>
      <c r="K105" s="575"/>
      <c r="L105" s="576"/>
      <c r="M105" s="576"/>
      <c r="N105" s="576"/>
      <c r="O105" s="576"/>
      <c r="P105" s="576"/>
      <c r="Q105" s="576"/>
      <c r="R105" s="576"/>
      <c r="S105" s="576"/>
      <c r="T105" s="576"/>
      <c r="U105" s="576"/>
      <c r="V105" s="577"/>
      <c r="W105" s="460"/>
    </row>
    <row r="106" spans="1:23" s="9" customFormat="1" ht="15.6" customHeight="1" thickBot="1" x14ac:dyDescent="0.25">
      <c r="A106" s="1889"/>
      <c r="B106" s="1850" t="s">
        <v>1583</v>
      </c>
      <c r="C106" s="1850" t="s">
        <v>1801</v>
      </c>
      <c r="D106" s="1850" t="s">
        <v>1802</v>
      </c>
      <c r="E106" s="1850" t="s">
        <v>1803</v>
      </c>
      <c r="F106" s="1850" t="s">
        <v>1597</v>
      </c>
      <c r="G106" s="1850" t="s">
        <v>1636</v>
      </c>
      <c r="H106" s="667" t="s">
        <v>205</v>
      </c>
      <c r="I106" s="588">
        <v>43159</v>
      </c>
      <c r="J106" s="1881" t="s">
        <v>1598</v>
      </c>
      <c r="K106" s="575"/>
      <c r="L106" s="576"/>
      <c r="M106" s="576"/>
      <c r="N106" s="576"/>
      <c r="O106" s="576"/>
      <c r="P106" s="576"/>
      <c r="Q106" s="576"/>
      <c r="R106" s="576"/>
      <c r="S106" s="576"/>
      <c r="T106" s="576"/>
      <c r="U106" s="576"/>
      <c r="V106" s="577"/>
      <c r="W106" s="460"/>
    </row>
    <row r="107" spans="1:23" s="9" customFormat="1" ht="15.6" customHeight="1" thickBot="1" x14ac:dyDescent="0.25">
      <c r="A107" s="1889"/>
      <c r="B107" s="1850"/>
      <c r="C107" s="1850"/>
      <c r="D107" s="1850"/>
      <c r="E107" s="1850"/>
      <c r="F107" s="1850"/>
      <c r="G107" s="1850"/>
      <c r="H107" s="667" t="s">
        <v>207</v>
      </c>
      <c r="I107" s="588">
        <v>43281</v>
      </c>
      <c r="J107" s="1882"/>
      <c r="K107" s="575"/>
      <c r="L107" s="576"/>
      <c r="M107" s="576"/>
      <c r="N107" s="576"/>
      <c r="O107" s="576"/>
      <c r="P107" s="576"/>
      <c r="Q107" s="576"/>
      <c r="R107" s="576"/>
      <c r="S107" s="576"/>
      <c r="T107" s="576"/>
      <c r="U107" s="576"/>
      <c r="V107" s="577"/>
      <c r="W107" s="460"/>
    </row>
    <row r="108" spans="1:23" s="9" customFormat="1" ht="15.6" customHeight="1" thickBot="1" x14ac:dyDescent="0.25">
      <c r="A108" s="1889"/>
      <c r="B108" s="1850"/>
      <c r="C108" s="1850"/>
      <c r="D108" s="1850"/>
      <c r="E108" s="1850"/>
      <c r="F108" s="1850"/>
      <c r="G108" s="1850"/>
      <c r="H108" s="667" t="s">
        <v>208</v>
      </c>
      <c r="I108" s="588">
        <v>43343</v>
      </c>
      <c r="J108" s="1882"/>
      <c r="K108" s="575"/>
      <c r="L108" s="576"/>
      <c r="M108" s="576"/>
      <c r="N108" s="576"/>
      <c r="O108" s="576"/>
      <c r="P108" s="576"/>
      <c r="Q108" s="576"/>
      <c r="R108" s="576"/>
      <c r="S108" s="576"/>
      <c r="T108" s="576"/>
      <c r="U108" s="576"/>
      <c r="V108" s="577"/>
      <c r="W108" s="460"/>
    </row>
    <row r="109" spans="1:23" s="9" customFormat="1" ht="15.6" customHeight="1" thickBot="1" x14ac:dyDescent="0.25">
      <c r="A109" s="1889"/>
      <c r="B109" s="1850"/>
      <c r="C109" s="1850"/>
      <c r="D109" s="1850"/>
      <c r="E109" s="1850"/>
      <c r="F109" s="1850"/>
      <c r="G109" s="1850"/>
      <c r="H109" s="667" t="s">
        <v>209</v>
      </c>
      <c r="I109" s="588">
        <v>43404</v>
      </c>
      <c r="J109" s="1882"/>
      <c r="K109" s="575"/>
      <c r="L109" s="576"/>
      <c r="M109" s="576"/>
      <c r="N109" s="576"/>
      <c r="O109" s="576"/>
      <c r="P109" s="576"/>
      <c r="Q109" s="576"/>
      <c r="R109" s="576"/>
      <c r="S109" s="576"/>
      <c r="T109" s="576"/>
      <c r="U109" s="576"/>
      <c r="V109" s="577"/>
      <c r="W109" s="460"/>
    </row>
    <row r="110" spans="1:23" s="9" customFormat="1" ht="15.6" customHeight="1" thickBot="1" x14ac:dyDescent="0.25">
      <c r="A110" s="1889"/>
      <c r="B110" s="1850"/>
      <c r="C110" s="1850"/>
      <c r="D110" s="1850"/>
      <c r="E110" s="1850"/>
      <c r="F110" s="1850"/>
      <c r="G110" s="1850"/>
      <c r="H110" s="667" t="s">
        <v>210</v>
      </c>
      <c r="I110" s="588">
        <v>43465</v>
      </c>
      <c r="J110" s="1883"/>
      <c r="K110" s="575"/>
      <c r="L110" s="576"/>
      <c r="M110" s="576"/>
      <c r="N110" s="576"/>
      <c r="O110" s="576"/>
      <c r="P110" s="576"/>
      <c r="Q110" s="576"/>
      <c r="R110" s="576"/>
      <c r="S110" s="576"/>
      <c r="T110" s="576"/>
      <c r="U110" s="576"/>
      <c r="V110" s="577"/>
      <c r="W110" s="460"/>
    </row>
    <row r="111" spans="1:23" s="9" customFormat="1" ht="19.899999999999999" customHeight="1" thickBot="1" x14ac:dyDescent="0.25">
      <c r="A111" s="1889"/>
      <c r="B111" s="1859" t="s">
        <v>1583</v>
      </c>
      <c r="C111" s="1859" t="s">
        <v>1267</v>
      </c>
      <c r="D111" s="1859" t="s">
        <v>1704</v>
      </c>
      <c r="E111" s="1859" t="s">
        <v>1803</v>
      </c>
      <c r="F111" s="1859" t="s">
        <v>1705</v>
      </c>
      <c r="G111" s="1859" t="s">
        <v>1636</v>
      </c>
      <c r="H111" s="667" t="s">
        <v>212</v>
      </c>
      <c r="I111" s="588">
        <v>43465</v>
      </c>
      <c r="J111" s="1881" t="s">
        <v>211</v>
      </c>
      <c r="K111" s="575"/>
      <c r="L111" s="576"/>
      <c r="M111" s="576"/>
      <c r="N111" s="576"/>
      <c r="O111" s="576"/>
      <c r="P111" s="576"/>
      <c r="Q111" s="576"/>
      <c r="R111" s="576"/>
      <c r="S111" s="576"/>
      <c r="T111" s="576"/>
      <c r="U111" s="576"/>
      <c r="V111" s="577"/>
      <c r="W111" s="460"/>
    </row>
    <row r="112" spans="1:23" s="9" customFormat="1" ht="19.899999999999999" customHeight="1" thickBot="1" x14ac:dyDescent="0.25">
      <c r="A112" s="1889"/>
      <c r="B112" s="1859"/>
      <c r="C112" s="1859"/>
      <c r="D112" s="1859"/>
      <c r="E112" s="1859"/>
      <c r="F112" s="1859"/>
      <c r="G112" s="1859"/>
      <c r="H112" s="667" t="s">
        <v>214</v>
      </c>
      <c r="I112" s="588">
        <v>43465</v>
      </c>
      <c r="J112" s="1882"/>
      <c r="K112" s="575"/>
      <c r="L112" s="576"/>
      <c r="M112" s="576"/>
      <c r="N112" s="576"/>
      <c r="O112" s="576"/>
      <c r="P112" s="576"/>
      <c r="Q112" s="576"/>
      <c r="R112" s="576"/>
      <c r="S112" s="576"/>
      <c r="T112" s="576"/>
      <c r="U112" s="576"/>
      <c r="V112" s="577"/>
      <c r="W112" s="460"/>
    </row>
    <row r="113" spans="1:23" s="9" customFormat="1" ht="19.899999999999999" customHeight="1" thickBot="1" x14ac:dyDescent="0.25">
      <c r="A113" s="1889"/>
      <c r="B113" s="1859"/>
      <c r="C113" s="1859"/>
      <c r="D113" s="1859"/>
      <c r="E113" s="1859"/>
      <c r="F113" s="1859"/>
      <c r="G113" s="1859"/>
      <c r="H113" s="667" t="s">
        <v>213</v>
      </c>
      <c r="I113" s="588">
        <v>43455</v>
      </c>
      <c r="J113" s="1883"/>
      <c r="K113" s="575"/>
      <c r="L113" s="576"/>
      <c r="M113" s="576"/>
      <c r="N113" s="576"/>
      <c r="O113" s="576"/>
      <c r="P113" s="576"/>
      <c r="Q113" s="576"/>
      <c r="R113" s="576"/>
      <c r="S113" s="576"/>
      <c r="T113" s="576"/>
      <c r="U113" s="576"/>
      <c r="V113" s="577"/>
      <c r="W113" s="460"/>
    </row>
    <row r="114" spans="1:23" s="9" customFormat="1" ht="32.450000000000003" customHeight="1" thickBot="1" x14ac:dyDescent="0.25">
      <c r="A114" s="1889"/>
      <c r="B114" s="1850" t="s">
        <v>1583</v>
      </c>
      <c r="C114" s="1850" t="s">
        <v>1268</v>
      </c>
      <c r="D114" s="1859" t="s">
        <v>1706</v>
      </c>
      <c r="E114" s="1859" t="s">
        <v>1803</v>
      </c>
      <c r="F114" s="1859" t="s">
        <v>1707</v>
      </c>
      <c r="G114" s="1850" t="s">
        <v>1636</v>
      </c>
      <c r="H114" s="667" t="s">
        <v>216</v>
      </c>
      <c r="I114" s="588">
        <v>43465</v>
      </c>
      <c r="J114" s="1881" t="s">
        <v>215</v>
      </c>
      <c r="K114" s="575"/>
      <c r="L114" s="576"/>
      <c r="M114" s="576"/>
      <c r="N114" s="576"/>
      <c r="O114" s="576"/>
      <c r="P114" s="576"/>
      <c r="Q114" s="576"/>
      <c r="R114" s="576"/>
      <c r="S114" s="576"/>
      <c r="T114" s="576"/>
      <c r="U114" s="576"/>
      <c r="V114" s="577"/>
      <c r="W114" s="460"/>
    </row>
    <row r="115" spans="1:23" s="9" customFormat="1" ht="32.450000000000003" customHeight="1" thickBot="1" x14ac:dyDescent="0.25">
      <c r="A115" s="1889"/>
      <c r="B115" s="1850"/>
      <c r="C115" s="1850"/>
      <c r="D115" s="1859"/>
      <c r="E115" s="1859"/>
      <c r="F115" s="1859"/>
      <c r="G115" s="1850"/>
      <c r="H115" s="665" t="s">
        <v>217</v>
      </c>
      <c r="I115" s="588">
        <v>43465</v>
      </c>
      <c r="J115" s="1883"/>
      <c r="K115" s="575"/>
      <c r="L115" s="576"/>
      <c r="M115" s="576"/>
      <c r="N115" s="576"/>
      <c r="O115" s="576"/>
      <c r="P115" s="576"/>
      <c r="Q115" s="576"/>
      <c r="R115" s="576"/>
      <c r="S115" s="576"/>
      <c r="T115" s="576"/>
      <c r="U115" s="576"/>
      <c r="V115" s="577"/>
      <c r="W115" s="460"/>
    </row>
    <row r="116" spans="1:23" s="9" customFormat="1" ht="37.5" customHeight="1" thickBot="1" x14ac:dyDescent="0.25">
      <c r="A116" s="1889"/>
      <c r="B116" s="1850" t="s">
        <v>1630</v>
      </c>
      <c r="C116" s="1859" t="s">
        <v>1631</v>
      </c>
      <c r="D116" s="1858">
        <v>0.85</v>
      </c>
      <c r="E116" s="1859" t="s">
        <v>1657</v>
      </c>
      <c r="F116" s="1859" t="s">
        <v>1804</v>
      </c>
      <c r="G116" s="1850" t="s">
        <v>264</v>
      </c>
      <c r="H116" s="624" t="s">
        <v>1632</v>
      </c>
      <c r="I116" s="588"/>
      <c r="J116" s="609"/>
      <c r="K116" s="575"/>
      <c r="L116" s="576"/>
      <c r="M116" s="576"/>
      <c r="N116" s="576"/>
      <c r="O116" s="576"/>
      <c r="P116" s="576"/>
      <c r="Q116" s="576"/>
      <c r="R116" s="576"/>
      <c r="S116" s="576"/>
      <c r="T116" s="576"/>
      <c r="U116" s="576"/>
      <c r="V116" s="577"/>
      <c r="W116" s="460"/>
    </row>
    <row r="117" spans="1:23" s="9" customFormat="1" ht="39.75" customHeight="1" thickBot="1" x14ac:dyDescent="0.25">
      <c r="A117" s="1889"/>
      <c r="B117" s="1850"/>
      <c r="C117" s="1859"/>
      <c r="D117" s="1858"/>
      <c r="E117" s="1885"/>
      <c r="F117" s="1876"/>
      <c r="G117" s="1850"/>
      <c r="H117" s="624" t="s">
        <v>1633</v>
      </c>
      <c r="I117" s="588"/>
      <c r="J117" s="609"/>
      <c r="K117" s="575"/>
      <c r="L117" s="576"/>
      <c r="M117" s="576"/>
      <c r="N117" s="576"/>
      <c r="O117" s="576"/>
      <c r="P117" s="576"/>
      <c r="Q117" s="576"/>
      <c r="R117" s="576"/>
      <c r="S117" s="576"/>
      <c r="T117" s="576"/>
      <c r="U117" s="576"/>
      <c r="V117" s="577"/>
      <c r="W117" s="460"/>
    </row>
    <row r="118" spans="1:23" s="9" customFormat="1" ht="36" customHeight="1" thickBot="1" x14ac:dyDescent="0.25">
      <c r="A118" s="1889"/>
      <c r="B118" s="1850"/>
      <c r="C118" s="1859"/>
      <c r="D118" s="1858"/>
      <c r="E118" s="1885"/>
      <c r="F118" s="1876"/>
      <c r="G118" s="1850"/>
      <c r="H118" s="624" t="s">
        <v>1634</v>
      </c>
      <c r="I118" s="588"/>
      <c r="J118" s="609"/>
      <c r="K118" s="575"/>
      <c r="L118" s="576"/>
      <c r="M118" s="576"/>
      <c r="N118" s="576"/>
      <c r="O118" s="576"/>
      <c r="P118" s="576"/>
      <c r="Q118" s="576"/>
      <c r="R118" s="576"/>
      <c r="S118" s="576"/>
      <c r="T118" s="576"/>
      <c r="U118" s="576"/>
      <c r="V118" s="577"/>
      <c r="W118" s="460"/>
    </row>
    <row r="119" spans="1:23" s="9" customFormat="1" ht="25.5" customHeight="1" thickBot="1" x14ac:dyDescent="0.25">
      <c r="A119" s="1889"/>
      <c r="B119" s="1850"/>
      <c r="C119" s="1859"/>
      <c r="D119" s="1858"/>
      <c r="E119" s="1885"/>
      <c r="F119" s="1876"/>
      <c r="G119" s="1850"/>
      <c r="H119" s="624" t="s">
        <v>1635</v>
      </c>
      <c r="I119" s="588"/>
      <c r="J119" s="609"/>
      <c r="K119" s="575"/>
      <c r="L119" s="576"/>
      <c r="M119" s="576"/>
      <c r="N119" s="576"/>
      <c r="O119" s="576"/>
      <c r="P119" s="576"/>
      <c r="Q119" s="576"/>
      <c r="R119" s="576"/>
      <c r="S119" s="576"/>
      <c r="T119" s="576"/>
      <c r="U119" s="576"/>
      <c r="V119" s="577"/>
      <c r="W119" s="460"/>
    </row>
    <row r="120" spans="1:23" s="9" customFormat="1" ht="19.899999999999999" customHeight="1" thickBot="1" x14ac:dyDescent="0.25">
      <c r="A120" s="1889"/>
      <c r="B120" s="1850"/>
      <c r="C120" s="1859"/>
      <c r="D120" s="1858"/>
      <c r="E120" s="1885"/>
      <c r="F120" s="1876"/>
      <c r="G120" s="1850"/>
      <c r="H120" s="624" t="s">
        <v>1658</v>
      </c>
      <c r="I120" s="588"/>
      <c r="J120" s="609"/>
      <c r="K120" s="575"/>
      <c r="L120" s="576"/>
      <c r="M120" s="576"/>
      <c r="N120" s="576"/>
      <c r="O120" s="576"/>
      <c r="P120" s="576"/>
      <c r="Q120" s="576"/>
      <c r="R120" s="576"/>
      <c r="S120" s="576"/>
      <c r="T120" s="576"/>
      <c r="U120" s="576"/>
      <c r="V120" s="577"/>
      <c r="W120" s="460"/>
    </row>
    <row r="121" spans="1:23" s="9" customFormat="1" ht="45.6" customHeight="1" thickBot="1" x14ac:dyDescent="0.25">
      <c r="A121" s="1889"/>
      <c r="B121" s="1859" t="s">
        <v>1630</v>
      </c>
      <c r="C121" s="1859" t="s">
        <v>1637</v>
      </c>
      <c r="D121" s="1890">
        <v>0.85</v>
      </c>
      <c r="E121" s="1859" t="s">
        <v>1638</v>
      </c>
      <c r="F121" s="1859" t="s">
        <v>1665</v>
      </c>
      <c r="G121" s="1850" t="s">
        <v>1725</v>
      </c>
      <c r="H121" s="610" t="s">
        <v>1659</v>
      </c>
      <c r="I121" s="588"/>
      <c r="J121" s="609"/>
      <c r="K121" s="575"/>
      <c r="L121" s="576"/>
      <c r="M121" s="576"/>
      <c r="N121" s="576"/>
      <c r="O121" s="576"/>
      <c r="P121" s="576"/>
      <c r="Q121" s="576"/>
      <c r="R121" s="576"/>
      <c r="S121" s="576"/>
      <c r="T121" s="576"/>
      <c r="U121" s="576"/>
      <c r="V121" s="577"/>
      <c r="W121" s="460"/>
    </row>
    <row r="122" spans="1:23" s="9" customFormat="1" ht="45.6" customHeight="1" thickBot="1" x14ac:dyDescent="0.25">
      <c r="A122" s="1889"/>
      <c r="B122" s="1885"/>
      <c r="C122" s="1885"/>
      <c r="D122" s="1876"/>
      <c r="E122" s="1859"/>
      <c r="F122" s="1859"/>
      <c r="G122" s="1850"/>
      <c r="H122" s="610" t="s">
        <v>1639</v>
      </c>
      <c r="I122" s="588"/>
      <c r="J122" s="609"/>
      <c r="K122" s="575"/>
      <c r="L122" s="576"/>
      <c r="M122" s="576"/>
      <c r="N122" s="576"/>
      <c r="O122" s="576"/>
      <c r="P122" s="576"/>
      <c r="Q122" s="576"/>
      <c r="R122" s="576"/>
      <c r="S122" s="576"/>
      <c r="T122" s="576"/>
      <c r="U122" s="576"/>
      <c r="V122" s="577"/>
      <c r="W122" s="460"/>
    </row>
    <row r="123" spans="1:23" s="9" customFormat="1" ht="75" customHeight="1" thickBot="1" x14ac:dyDescent="0.25">
      <c r="A123" s="1889"/>
      <c r="B123" s="686" t="s">
        <v>374</v>
      </c>
      <c r="C123" s="686" t="s">
        <v>1805</v>
      </c>
      <c r="D123" s="635">
        <v>1</v>
      </c>
      <c r="E123" s="686" t="s">
        <v>1673</v>
      </c>
      <c r="F123" s="686" t="s">
        <v>1674</v>
      </c>
      <c r="G123" s="686" t="s">
        <v>1726</v>
      </c>
      <c r="H123" s="666" t="s">
        <v>1675</v>
      </c>
      <c r="I123" s="588"/>
      <c r="J123" s="609"/>
      <c r="K123" s="575"/>
      <c r="L123" s="576"/>
      <c r="M123" s="576"/>
      <c r="N123" s="576"/>
      <c r="O123" s="576"/>
      <c r="P123" s="576"/>
      <c r="Q123" s="576"/>
      <c r="R123" s="576"/>
      <c r="S123" s="576"/>
      <c r="T123" s="576"/>
      <c r="U123" s="576"/>
      <c r="V123" s="577"/>
      <c r="W123" s="460"/>
    </row>
    <row r="124" spans="1:23" s="9" customFormat="1" ht="51.75" thickBot="1" x14ac:dyDescent="0.25">
      <c r="A124" s="1889"/>
      <c r="B124" s="686" t="s">
        <v>1676</v>
      </c>
      <c r="C124" s="686" t="s">
        <v>2065</v>
      </c>
      <c r="D124" s="635">
        <v>1</v>
      </c>
      <c r="E124" s="686" t="s">
        <v>1677</v>
      </c>
      <c r="F124" s="686" t="s">
        <v>1678</v>
      </c>
      <c r="G124" s="686" t="s">
        <v>1726</v>
      </c>
      <c r="H124" s="666" t="s">
        <v>1806</v>
      </c>
      <c r="I124" s="588"/>
      <c r="J124" s="609"/>
      <c r="K124" s="575"/>
      <c r="L124" s="576"/>
      <c r="M124" s="576"/>
      <c r="N124" s="576"/>
      <c r="O124" s="576"/>
      <c r="P124" s="576"/>
      <c r="Q124" s="576"/>
      <c r="R124" s="576"/>
      <c r="S124" s="576"/>
      <c r="T124" s="576"/>
      <c r="U124" s="576"/>
      <c r="V124" s="577"/>
      <c r="W124" s="460"/>
    </row>
    <row r="125" spans="1:23" s="9" customFormat="1" ht="51.75" thickBot="1" x14ac:dyDescent="0.25">
      <c r="A125" s="1889"/>
      <c r="B125" s="686" t="s">
        <v>1676</v>
      </c>
      <c r="C125" s="686" t="s">
        <v>1679</v>
      </c>
      <c r="D125" s="635">
        <v>0.9</v>
      </c>
      <c r="E125" s="686" t="s">
        <v>1680</v>
      </c>
      <c r="F125" s="686" t="s">
        <v>1681</v>
      </c>
      <c r="G125" s="686" t="s">
        <v>1726</v>
      </c>
      <c r="H125" s="666" t="s">
        <v>1682</v>
      </c>
      <c r="I125" s="588"/>
      <c r="J125" s="609"/>
      <c r="K125" s="575"/>
      <c r="L125" s="576"/>
      <c r="M125" s="576"/>
      <c r="N125" s="576"/>
      <c r="O125" s="576"/>
      <c r="P125" s="576"/>
      <c r="Q125" s="576"/>
      <c r="R125" s="576"/>
      <c r="S125" s="576"/>
      <c r="T125" s="576"/>
      <c r="U125" s="576"/>
      <c r="V125" s="577"/>
      <c r="W125" s="460"/>
    </row>
    <row r="126" spans="1:23" s="9" customFormat="1" ht="51.75" thickBot="1" x14ac:dyDescent="0.25">
      <c r="A126" s="1889"/>
      <c r="B126" s="686" t="s">
        <v>1676</v>
      </c>
      <c r="C126" s="686" t="s">
        <v>1683</v>
      </c>
      <c r="D126" s="635">
        <v>0.6</v>
      </c>
      <c r="E126" s="686" t="s">
        <v>1684</v>
      </c>
      <c r="F126" s="686" t="s">
        <v>1807</v>
      </c>
      <c r="G126" s="686" t="s">
        <v>1726</v>
      </c>
      <c r="H126" s="666" t="s">
        <v>1685</v>
      </c>
      <c r="I126" s="588"/>
      <c r="J126" s="609"/>
      <c r="K126" s="575"/>
      <c r="L126" s="576"/>
      <c r="M126" s="576"/>
      <c r="N126" s="576"/>
      <c r="O126" s="576"/>
      <c r="P126" s="576"/>
      <c r="Q126" s="576"/>
      <c r="R126" s="576"/>
      <c r="S126" s="576"/>
      <c r="T126" s="576"/>
      <c r="U126" s="576"/>
      <c r="V126" s="577"/>
      <c r="W126" s="460"/>
    </row>
    <row r="127" spans="1:23" s="9" customFormat="1" ht="63.75" x14ac:dyDescent="0.2">
      <c r="A127" s="1889"/>
      <c r="B127" s="1859" t="s">
        <v>1630</v>
      </c>
      <c r="C127" s="1859" t="s">
        <v>1631</v>
      </c>
      <c r="D127" s="691">
        <v>0.7</v>
      </c>
      <c r="E127" s="685" t="s">
        <v>1808</v>
      </c>
      <c r="F127" s="685" t="s">
        <v>1686</v>
      </c>
      <c r="G127" s="685" t="s">
        <v>1727</v>
      </c>
      <c r="H127" s="664" t="s">
        <v>1809</v>
      </c>
    </row>
    <row r="128" spans="1:23" s="9" customFormat="1" ht="63.75" x14ac:dyDescent="0.2">
      <c r="A128" s="1889"/>
      <c r="B128" s="1885"/>
      <c r="C128" s="1885"/>
      <c r="D128" s="691">
        <v>0.7</v>
      </c>
      <c r="E128" s="685" t="s">
        <v>1687</v>
      </c>
      <c r="F128" s="685" t="s">
        <v>1688</v>
      </c>
      <c r="G128" s="685" t="s">
        <v>1727</v>
      </c>
      <c r="H128" s="664" t="s">
        <v>1810</v>
      </c>
    </row>
    <row r="129" spans="1:23" s="9" customFormat="1" ht="28.9" customHeight="1" x14ac:dyDescent="0.2">
      <c r="A129" s="1889"/>
      <c r="B129" s="1886" t="s">
        <v>1630</v>
      </c>
      <c r="C129" s="1886" t="s">
        <v>1811</v>
      </c>
      <c r="D129" s="1886" t="s">
        <v>1689</v>
      </c>
      <c r="E129" s="1886" t="s">
        <v>1803</v>
      </c>
      <c r="F129" s="1886" t="s">
        <v>1812</v>
      </c>
      <c r="G129" s="1886" t="s">
        <v>1728</v>
      </c>
      <c r="H129" s="610" t="s">
        <v>1813</v>
      </c>
    </row>
    <row r="130" spans="1:23" s="9" customFormat="1" ht="28.9" customHeight="1" x14ac:dyDescent="0.2">
      <c r="A130" s="1889"/>
      <c r="B130" s="1886"/>
      <c r="C130" s="1886"/>
      <c r="D130" s="1886"/>
      <c r="E130" s="1886"/>
      <c r="F130" s="1886"/>
      <c r="G130" s="1886"/>
      <c r="H130" s="610" t="s">
        <v>1718</v>
      </c>
    </row>
    <row r="131" spans="1:23" s="9" customFormat="1" ht="28.9" customHeight="1" x14ac:dyDescent="0.2">
      <c r="A131" s="1889"/>
      <c r="B131" s="1886"/>
      <c r="C131" s="1886"/>
      <c r="D131" s="1886"/>
      <c r="E131" s="1886"/>
      <c r="F131" s="1886"/>
      <c r="G131" s="1886"/>
      <c r="H131" s="610" t="s">
        <v>1690</v>
      </c>
    </row>
    <row r="132" spans="1:23" s="9" customFormat="1" ht="24.6" customHeight="1" x14ac:dyDescent="0.2">
      <c r="A132" s="1889"/>
      <c r="B132" s="1886" t="s">
        <v>374</v>
      </c>
      <c r="C132" s="1886" t="s">
        <v>1814</v>
      </c>
      <c r="D132" s="1886" t="s">
        <v>1691</v>
      </c>
      <c r="E132" s="1887" t="s">
        <v>1709</v>
      </c>
      <c r="F132" s="1887" t="s">
        <v>1710</v>
      </c>
      <c r="G132" s="1886" t="s">
        <v>1728</v>
      </c>
      <c r="H132" s="610" t="s">
        <v>1692</v>
      </c>
    </row>
    <row r="133" spans="1:23" s="9" customFormat="1" ht="24.6" customHeight="1" x14ac:dyDescent="0.2">
      <c r="A133" s="1889"/>
      <c r="B133" s="1886"/>
      <c r="C133" s="1886"/>
      <c r="D133" s="1886"/>
      <c r="E133" s="1887"/>
      <c r="F133" s="1887"/>
      <c r="G133" s="1886"/>
      <c r="H133" s="610" t="s">
        <v>1693</v>
      </c>
    </row>
    <row r="134" spans="1:23" s="9" customFormat="1" ht="26.45" customHeight="1" x14ac:dyDescent="0.2">
      <c r="A134" s="1889"/>
      <c r="B134" s="1886" t="s">
        <v>374</v>
      </c>
      <c r="C134" s="1886" t="s">
        <v>1694</v>
      </c>
      <c r="D134" s="1886" t="s">
        <v>1711</v>
      </c>
      <c r="E134" s="1886" t="s">
        <v>1815</v>
      </c>
      <c r="F134" s="1886" t="s">
        <v>1695</v>
      </c>
      <c r="G134" s="1886" t="s">
        <v>1728</v>
      </c>
      <c r="H134" s="610" t="s">
        <v>1696</v>
      </c>
    </row>
    <row r="135" spans="1:23" s="9" customFormat="1" ht="26.45" customHeight="1" x14ac:dyDescent="0.2">
      <c r="A135" s="1889"/>
      <c r="B135" s="1886"/>
      <c r="C135" s="1886"/>
      <c r="D135" s="1886"/>
      <c r="E135" s="1886"/>
      <c r="F135" s="1886"/>
      <c r="G135" s="1886"/>
      <c r="H135" s="610" t="s">
        <v>1717</v>
      </c>
    </row>
    <row r="136" spans="1:23" s="9" customFormat="1" ht="26.45" customHeight="1" x14ac:dyDescent="0.2">
      <c r="A136" s="1889"/>
      <c r="B136" s="1886"/>
      <c r="C136" s="1886"/>
      <c r="D136" s="1886"/>
      <c r="E136" s="1886"/>
      <c r="F136" s="1886"/>
      <c r="G136" s="1886"/>
      <c r="H136" s="610" t="s">
        <v>1716</v>
      </c>
    </row>
    <row r="137" spans="1:23" s="9" customFormat="1" ht="36.6" customHeight="1" x14ac:dyDescent="0.2">
      <c r="A137" s="1889"/>
      <c r="B137" s="1886" t="s">
        <v>1630</v>
      </c>
      <c r="C137" s="1886" t="s">
        <v>1712</v>
      </c>
      <c r="D137" s="1886" t="s">
        <v>1713</v>
      </c>
      <c r="E137" s="1886" t="s">
        <v>1715</v>
      </c>
      <c r="F137" s="1886" t="s">
        <v>1714</v>
      </c>
      <c r="G137" s="1886" t="s">
        <v>1728</v>
      </c>
      <c r="H137" s="610" t="s">
        <v>1816</v>
      </c>
    </row>
    <row r="138" spans="1:23" s="9" customFormat="1" ht="36.6" customHeight="1" x14ac:dyDescent="0.2">
      <c r="A138" s="1889"/>
      <c r="B138" s="1886"/>
      <c r="C138" s="1886"/>
      <c r="D138" s="1886"/>
      <c r="E138" s="1886"/>
      <c r="F138" s="1886"/>
      <c r="G138" s="1886"/>
      <c r="H138" s="610" t="s">
        <v>1817</v>
      </c>
    </row>
    <row r="139" spans="1:23" s="9" customFormat="1" ht="19.899999999999999" customHeight="1" x14ac:dyDescent="0.2">
      <c r="A139" s="1889"/>
      <c r="B139" s="1886" t="s">
        <v>374</v>
      </c>
      <c r="C139" s="1886" t="s">
        <v>1818</v>
      </c>
      <c r="D139" s="1886" t="s">
        <v>1723</v>
      </c>
      <c r="E139" s="1886" t="s">
        <v>1722</v>
      </c>
      <c r="F139" s="1886" t="s">
        <v>1724</v>
      </c>
      <c r="G139" s="1886" t="s">
        <v>1728</v>
      </c>
      <c r="H139" s="610" t="s">
        <v>1697</v>
      </c>
    </row>
    <row r="140" spans="1:23" s="9" customFormat="1" ht="19.899999999999999" customHeight="1" x14ac:dyDescent="0.2">
      <c r="A140" s="1889"/>
      <c r="B140" s="1886"/>
      <c r="C140" s="1886"/>
      <c r="D140" s="1886"/>
      <c r="E140" s="1886"/>
      <c r="F140" s="1886"/>
      <c r="G140" s="1886"/>
      <c r="H140" s="610" t="s">
        <v>1698</v>
      </c>
    </row>
    <row r="141" spans="1:23" s="9" customFormat="1" ht="19.899999999999999" customHeight="1" thickBot="1" x14ac:dyDescent="0.25">
      <c r="A141" s="1889"/>
      <c r="B141" s="1886"/>
      <c r="C141" s="1886"/>
      <c r="D141" s="1886"/>
      <c r="E141" s="1886"/>
      <c r="F141" s="1886"/>
      <c r="G141" s="1886"/>
      <c r="H141" s="610" t="s">
        <v>1699</v>
      </c>
    </row>
    <row r="142" spans="1:23" s="9" customFormat="1" ht="19.899999999999999" customHeight="1" thickBot="1" x14ac:dyDescent="0.25">
      <c r="A142" s="1854" t="s">
        <v>1479</v>
      </c>
      <c r="B142" s="1850" t="s">
        <v>374</v>
      </c>
      <c r="C142" s="1888" t="s">
        <v>1600</v>
      </c>
      <c r="D142" s="1888" t="s">
        <v>1601</v>
      </c>
      <c r="E142" s="1888" t="s">
        <v>1765</v>
      </c>
      <c r="F142" s="1888" t="s">
        <v>1519</v>
      </c>
      <c r="G142" s="1888" t="s">
        <v>1708</v>
      </c>
      <c r="H142" s="667" t="s">
        <v>1520</v>
      </c>
      <c r="I142" s="643">
        <v>43159</v>
      </c>
      <c r="J142" s="1891" t="s">
        <v>311</v>
      </c>
      <c r="K142" s="597"/>
      <c r="L142" s="433"/>
      <c r="M142" s="433"/>
      <c r="N142" s="433"/>
      <c r="O142" s="433"/>
      <c r="P142" s="433"/>
      <c r="Q142" s="433"/>
      <c r="R142" s="433"/>
      <c r="S142" s="433"/>
      <c r="T142" s="433"/>
      <c r="U142" s="433"/>
      <c r="V142" s="433"/>
      <c r="W142" s="404"/>
    </row>
    <row r="143" spans="1:23" s="9" customFormat="1" ht="19.899999999999999" customHeight="1" thickBot="1" x14ac:dyDescent="0.25">
      <c r="A143" s="1854"/>
      <c r="B143" s="1850"/>
      <c r="C143" s="1888"/>
      <c r="D143" s="1888"/>
      <c r="E143" s="1888"/>
      <c r="F143" s="1888"/>
      <c r="G143" s="1888"/>
      <c r="H143" s="667" t="s">
        <v>1521</v>
      </c>
      <c r="I143" s="643">
        <v>43190</v>
      </c>
      <c r="J143" s="1891"/>
      <c r="K143" s="598"/>
      <c r="L143" s="436"/>
      <c r="M143" s="436"/>
      <c r="N143" s="436"/>
      <c r="O143" s="436"/>
      <c r="P143" s="436"/>
      <c r="Q143" s="436"/>
      <c r="R143" s="436"/>
      <c r="S143" s="436"/>
      <c r="T143" s="436"/>
      <c r="U143" s="436"/>
      <c r="V143" s="436"/>
      <c r="W143" s="407"/>
    </row>
    <row r="144" spans="1:23" s="9" customFormat="1" ht="19.899999999999999" customHeight="1" thickBot="1" x14ac:dyDescent="0.25">
      <c r="A144" s="1854"/>
      <c r="B144" s="1850"/>
      <c r="C144" s="1888"/>
      <c r="D144" s="1888"/>
      <c r="E144" s="1888"/>
      <c r="F144" s="1888"/>
      <c r="G144" s="1888"/>
      <c r="H144" s="668" t="s">
        <v>314</v>
      </c>
      <c r="I144" s="643">
        <v>43190</v>
      </c>
      <c r="J144" s="1891"/>
      <c r="K144" s="598"/>
      <c r="L144" s="436"/>
      <c r="M144" s="436"/>
      <c r="N144" s="436"/>
      <c r="O144" s="436"/>
      <c r="P144" s="436"/>
      <c r="Q144" s="436"/>
      <c r="R144" s="436"/>
      <c r="S144" s="436"/>
      <c r="T144" s="436"/>
      <c r="U144" s="436"/>
      <c r="V144" s="436"/>
      <c r="W144" s="407"/>
    </row>
    <row r="145" spans="1:23" s="9" customFormat="1" ht="19.899999999999999" customHeight="1" thickBot="1" x14ac:dyDescent="0.25">
      <c r="A145" s="1854"/>
      <c r="B145" s="1850"/>
      <c r="C145" s="1888"/>
      <c r="D145" s="1888"/>
      <c r="E145" s="1888"/>
      <c r="F145" s="1888"/>
      <c r="G145" s="1888"/>
      <c r="H145" s="667" t="s">
        <v>1602</v>
      </c>
      <c r="I145" s="643">
        <v>43220</v>
      </c>
      <c r="J145" s="1891"/>
      <c r="K145" s="598"/>
      <c r="L145" s="436"/>
      <c r="M145" s="436"/>
      <c r="N145" s="436"/>
      <c r="O145" s="436"/>
      <c r="P145" s="436"/>
      <c r="Q145" s="436"/>
      <c r="R145" s="436"/>
      <c r="S145" s="436"/>
      <c r="T145" s="436"/>
      <c r="U145" s="436"/>
      <c r="V145" s="436"/>
      <c r="W145" s="407"/>
    </row>
    <row r="146" spans="1:23" s="9" customFormat="1" ht="19.899999999999999" customHeight="1" thickBot="1" x14ac:dyDescent="0.25">
      <c r="A146" s="1854"/>
      <c r="B146" s="1850" t="s">
        <v>374</v>
      </c>
      <c r="C146" s="1888" t="s">
        <v>1735</v>
      </c>
      <c r="D146" s="1892" t="s">
        <v>1603</v>
      </c>
      <c r="E146" s="1893" t="s">
        <v>1766</v>
      </c>
      <c r="F146" s="1893" t="s">
        <v>318</v>
      </c>
      <c r="G146" s="1888" t="s">
        <v>1708</v>
      </c>
      <c r="H146" s="667" t="s">
        <v>1604</v>
      </c>
      <c r="I146" s="643">
        <v>43159</v>
      </c>
      <c r="J146" s="1894" t="s">
        <v>319</v>
      </c>
      <c r="K146" s="598"/>
      <c r="L146" s="436"/>
      <c r="M146" s="436"/>
      <c r="N146" s="436"/>
      <c r="O146" s="436"/>
      <c r="P146" s="436"/>
      <c r="Q146" s="436"/>
      <c r="R146" s="436"/>
      <c r="S146" s="436"/>
      <c r="T146" s="436"/>
      <c r="U146" s="436"/>
      <c r="V146" s="436"/>
      <c r="W146" s="407"/>
    </row>
    <row r="147" spans="1:23" s="9" customFormat="1" ht="19.899999999999999" customHeight="1" thickBot="1" x14ac:dyDescent="0.25">
      <c r="A147" s="1854"/>
      <c r="B147" s="1850"/>
      <c r="C147" s="1888"/>
      <c r="D147" s="1892"/>
      <c r="E147" s="1893"/>
      <c r="F147" s="1893"/>
      <c r="G147" s="1888"/>
      <c r="H147" s="667" t="s">
        <v>1719</v>
      </c>
      <c r="I147" s="643">
        <v>43190</v>
      </c>
      <c r="J147" s="1895"/>
      <c r="K147" s="598"/>
      <c r="L147" s="436"/>
      <c r="M147" s="436"/>
      <c r="N147" s="436"/>
      <c r="O147" s="436"/>
      <c r="P147" s="436"/>
      <c r="Q147" s="436"/>
      <c r="R147" s="436"/>
      <c r="S147" s="436"/>
      <c r="T147" s="436"/>
      <c r="U147" s="436"/>
      <c r="V147" s="436"/>
      <c r="W147" s="407"/>
    </row>
    <row r="148" spans="1:23" s="9" customFormat="1" ht="19.899999999999999" customHeight="1" thickBot="1" x14ac:dyDescent="0.25">
      <c r="A148" s="1854"/>
      <c r="B148" s="1850"/>
      <c r="C148" s="1888"/>
      <c r="D148" s="1892"/>
      <c r="E148" s="1893"/>
      <c r="F148" s="1893"/>
      <c r="G148" s="1888"/>
      <c r="H148" s="667" t="s">
        <v>1605</v>
      </c>
      <c r="I148" s="643">
        <v>43220</v>
      </c>
      <c r="J148" s="1895"/>
      <c r="K148" s="598"/>
      <c r="L148" s="436"/>
      <c r="M148" s="436"/>
      <c r="N148" s="436"/>
      <c r="O148" s="436"/>
      <c r="P148" s="436"/>
      <c r="Q148" s="436"/>
      <c r="R148" s="436"/>
      <c r="S148" s="436"/>
      <c r="T148" s="436"/>
      <c r="U148" s="436"/>
      <c r="V148" s="436"/>
      <c r="W148" s="407"/>
    </row>
    <row r="149" spans="1:23" s="9" customFormat="1" ht="19.899999999999999" customHeight="1" thickBot="1" x14ac:dyDescent="0.25">
      <c r="A149" s="1854"/>
      <c r="B149" s="1850"/>
      <c r="C149" s="1888"/>
      <c r="D149" s="1892"/>
      <c r="E149" s="1893"/>
      <c r="F149" s="1893"/>
      <c r="G149" s="1888"/>
      <c r="H149" s="668" t="s">
        <v>1606</v>
      </c>
      <c r="I149" s="644">
        <v>43159</v>
      </c>
      <c r="J149" s="1896"/>
      <c r="K149" s="599"/>
      <c r="L149" s="442"/>
      <c r="M149" s="442"/>
      <c r="N149" s="442"/>
      <c r="O149" s="442"/>
      <c r="P149" s="442"/>
      <c r="Q149" s="442"/>
      <c r="R149" s="442"/>
      <c r="S149" s="442"/>
      <c r="T149" s="442"/>
      <c r="U149" s="442"/>
      <c r="V149" s="442"/>
      <c r="W149" s="407"/>
    </row>
    <row r="150" spans="1:23" s="9" customFormat="1" ht="27.6" customHeight="1" thickBot="1" x14ac:dyDescent="0.25">
      <c r="A150" s="1868" t="s">
        <v>1483</v>
      </c>
      <c r="B150" s="1859" t="s">
        <v>374</v>
      </c>
      <c r="C150" s="1859" t="s">
        <v>1720</v>
      </c>
      <c r="D150" s="1858" t="s">
        <v>1553</v>
      </c>
      <c r="E150" s="1865" t="s">
        <v>1721</v>
      </c>
      <c r="F150" s="1865" t="s">
        <v>1522</v>
      </c>
      <c r="G150" s="1865" t="s">
        <v>70</v>
      </c>
      <c r="H150" s="667" t="s">
        <v>1607</v>
      </c>
      <c r="I150" s="645">
        <v>43465</v>
      </c>
      <c r="J150" s="1897" t="s">
        <v>292</v>
      </c>
      <c r="K150" s="597"/>
      <c r="L150" s="433"/>
      <c r="M150" s="433"/>
      <c r="N150" s="433"/>
      <c r="O150" s="433"/>
      <c r="P150" s="433"/>
      <c r="Q150" s="433"/>
      <c r="R150" s="433"/>
      <c r="S150" s="433"/>
      <c r="T150" s="433"/>
      <c r="U150" s="433"/>
      <c r="V150" s="433"/>
      <c r="W150" s="407"/>
    </row>
    <row r="151" spans="1:23" s="9" customFormat="1" ht="27.6" customHeight="1" thickBot="1" x14ac:dyDescent="0.25">
      <c r="A151" s="1868"/>
      <c r="B151" s="1859"/>
      <c r="C151" s="1859"/>
      <c r="D151" s="1858"/>
      <c r="E151" s="1865"/>
      <c r="F151" s="1865"/>
      <c r="G151" s="1865"/>
      <c r="H151" s="667" t="s">
        <v>1608</v>
      </c>
      <c r="I151" s="646">
        <v>43465</v>
      </c>
      <c r="J151" s="1898"/>
      <c r="K151" s="598"/>
      <c r="L151" s="436"/>
      <c r="M151" s="436"/>
      <c r="N151" s="436"/>
      <c r="O151" s="436"/>
      <c r="P151" s="436"/>
      <c r="Q151" s="436"/>
      <c r="R151" s="436"/>
      <c r="S151" s="436"/>
      <c r="T151" s="436"/>
      <c r="U151" s="436"/>
      <c r="V151" s="436"/>
      <c r="W151" s="407"/>
    </row>
    <row r="152" spans="1:23" s="9" customFormat="1" ht="49.15" customHeight="1" thickBot="1" x14ac:dyDescent="0.25">
      <c r="A152" s="1868"/>
      <c r="B152" s="1859"/>
      <c r="C152" s="686" t="s">
        <v>1523</v>
      </c>
      <c r="D152" s="689" t="s">
        <v>1524</v>
      </c>
      <c r="E152" s="690" t="s">
        <v>1472</v>
      </c>
      <c r="F152" s="690" t="s">
        <v>1609</v>
      </c>
      <c r="G152" s="1865"/>
      <c r="H152" s="667" t="s">
        <v>1610</v>
      </c>
      <c r="I152" s="646"/>
      <c r="J152" s="688"/>
      <c r="K152" s="598"/>
      <c r="L152" s="436"/>
      <c r="M152" s="436"/>
      <c r="N152" s="436"/>
      <c r="O152" s="436"/>
      <c r="P152" s="436"/>
      <c r="Q152" s="436"/>
      <c r="R152" s="436"/>
      <c r="S152" s="436"/>
      <c r="T152" s="436"/>
      <c r="U152" s="436"/>
      <c r="V152" s="436"/>
      <c r="W152" s="407"/>
    </row>
    <row r="153" spans="1:23" s="9" customFormat="1" ht="27.6" customHeight="1" thickBot="1" x14ac:dyDescent="0.25">
      <c r="A153" s="1868"/>
      <c r="B153" s="1859"/>
      <c r="C153" s="1859" t="s">
        <v>1611</v>
      </c>
      <c r="D153" s="1865" t="s">
        <v>1474</v>
      </c>
      <c r="E153" s="1865" t="s">
        <v>1525</v>
      </c>
      <c r="F153" s="1865" t="s">
        <v>1475</v>
      </c>
      <c r="G153" s="1865"/>
      <c r="H153" s="669" t="s">
        <v>1473</v>
      </c>
      <c r="I153" s="646"/>
      <c r="J153" s="1899" t="s">
        <v>292</v>
      </c>
      <c r="K153" s="598"/>
      <c r="L153" s="436"/>
      <c r="M153" s="436"/>
      <c r="N153" s="436"/>
      <c r="O153" s="436"/>
      <c r="P153" s="436"/>
      <c r="Q153" s="436"/>
      <c r="R153" s="436"/>
      <c r="S153" s="436"/>
      <c r="T153" s="436"/>
      <c r="U153" s="436"/>
      <c r="V153" s="436"/>
      <c r="W153" s="407"/>
    </row>
    <row r="154" spans="1:23" s="9" customFormat="1" ht="27.6" customHeight="1" thickBot="1" x14ac:dyDescent="0.25">
      <c r="A154" s="1868"/>
      <c r="B154" s="1859"/>
      <c r="C154" s="1859"/>
      <c r="D154" s="1865"/>
      <c r="E154" s="1865"/>
      <c r="F154" s="1865"/>
      <c r="G154" s="1865"/>
      <c r="H154" s="669" t="s">
        <v>1612</v>
      </c>
      <c r="I154" s="647"/>
      <c r="J154" s="1900"/>
      <c r="K154" s="599"/>
      <c r="L154" s="442"/>
      <c r="M154" s="442"/>
      <c r="N154" s="442"/>
      <c r="O154" s="442"/>
      <c r="P154" s="442"/>
      <c r="Q154" s="442"/>
      <c r="R154" s="442"/>
      <c r="S154" s="442"/>
      <c r="T154" s="442"/>
      <c r="U154" s="442"/>
      <c r="V154" s="442"/>
      <c r="W154" s="407"/>
    </row>
    <row r="155" spans="1:23" s="9" customFormat="1" ht="19.899999999999999" customHeight="1" thickBot="1" x14ac:dyDescent="0.25">
      <c r="A155" s="1868" t="s">
        <v>1478</v>
      </c>
      <c r="B155" s="1850" t="s">
        <v>374</v>
      </c>
      <c r="C155" s="1859" t="s">
        <v>1613</v>
      </c>
      <c r="D155" s="1906">
        <v>0.9</v>
      </c>
      <c r="E155" s="1893" t="s">
        <v>1526</v>
      </c>
      <c r="F155" s="1893" t="s">
        <v>1614</v>
      </c>
      <c r="G155" s="1893" t="s">
        <v>1051</v>
      </c>
      <c r="H155" s="669" t="s">
        <v>1615</v>
      </c>
      <c r="I155" s="648">
        <v>43465</v>
      </c>
      <c r="J155" s="1902" t="s">
        <v>1052</v>
      </c>
      <c r="K155" s="597"/>
      <c r="L155" s="433"/>
      <c r="M155" s="433"/>
      <c r="N155" s="433"/>
      <c r="O155" s="433"/>
      <c r="P155" s="433"/>
      <c r="Q155" s="433"/>
      <c r="R155" s="433"/>
      <c r="S155" s="433"/>
      <c r="T155" s="433"/>
      <c r="U155" s="433"/>
      <c r="V155" s="433"/>
      <c r="W155" s="407"/>
    </row>
    <row r="156" spans="1:23" s="9" customFormat="1" ht="19.899999999999999" customHeight="1" thickBot="1" x14ac:dyDescent="0.25">
      <c r="A156" s="1868"/>
      <c r="B156" s="1850"/>
      <c r="C156" s="1859"/>
      <c r="D156" s="1893"/>
      <c r="E156" s="1893"/>
      <c r="F156" s="1893"/>
      <c r="G156" s="1893"/>
      <c r="H156" s="669" t="s">
        <v>1476</v>
      </c>
      <c r="I156" s="649">
        <v>43465</v>
      </c>
      <c r="J156" s="1903"/>
      <c r="K156" s="598"/>
      <c r="L156" s="436"/>
      <c r="M156" s="436"/>
      <c r="N156" s="436"/>
      <c r="O156" s="436"/>
      <c r="P156" s="436"/>
      <c r="Q156" s="436"/>
      <c r="R156" s="436"/>
      <c r="S156" s="436"/>
      <c r="T156" s="436"/>
      <c r="U156" s="436"/>
      <c r="V156" s="436"/>
      <c r="W156" s="407"/>
    </row>
    <row r="157" spans="1:23" s="9" customFormat="1" ht="19.899999999999999" customHeight="1" thickBot="1" x14ac:dyDescent="0.25">
      <c r="A157" s="1868"/>
      <c r="B157" s="1850"/>
      <c r="C157" s="1859"/>
      <c r="D157" s="1893"/>
      <c r="E157" s="1893"/>
      <c r="F157" s="1893"/>
      <c r="G157" s="1893"/>
      <c r="H157" s="669" t="s">
        <v>1616</v>
      </c>
      <c r="I157" s="649">
        <v>43465</v>
      </c>
      <c r="J157" s="1904"/>
      <c r="K157" s="598"/>
      <c r="L157" s="436"/>
      <c r="M157" s="436"/>
      <c r="N157" s="436"/>
      <c r="O157" s="436"/>
      <c r="P157" s="436"/>
      <c r="Q157" s="436"/>
      <c r="R157" s="436"/>
      <c r="S157" s="436"/>
      <c r="T157" s="436"/>
      <c r="U157" s="436"/>
      <c r="V157" s="436"/>
      <c r="W157" s="407"/>
    </row>
    <row r="158" spans="1:23" s="9" customFormat="1" ht="10.9" customHeight="1" thickBot="1" x14ac:dyDescent="0.25">
      <c r="A158" s="1868"/>
      <c r="B158" s="1850" t="s">
        <v>374</v>
      </c>
      <c r="C158" s="1850" t="s">
        <v>1527</v>
      </c>
      <c r="D158" s="1901">
        <v>1</v>
      </c>
      <c r="E158" s="1850" t="s">
        <v>1768</v>
      </c>
      <c r="F158" s="1850" t="s">
        <v>1767</v>
      </c>
      <c r="G158" s="1850" t="s">
        <v>1051</v>
      </c>
      <c r="H158" s="669" t="s">
        <v>1734</v>
      </c>
      <c r="I158" s="649">
        <v>43465</v>
      </c>
      <c r="J158" s="1905" t="s">
        <v>1052</v>
      </c>
      <c r="K158" s="598"/>
      <c r="L158" s="436"/>
      <c r="M158" s="436"/>
      <c r="N158" s="436"/>
      <c r="O158" s="436"/>
      <c r="P158" s="436"/>
      <c r="Q158" s="436"/>
      <c r="R158" s="436"/>
      <c r="S158" s="436"/>
      <c r="T158" s="436"/>
      <c r="U158" s="436"/>
      <c r="V158" s="436"/>
      <c r="W158" s="407"/>
    </row>
    <row r="159" spans="1:23" s="9" customFormat="1" ht="10.9" customHeight="1" thickBot="1" x14ac:dyDescent="0.25">
      <c r="A159" s="1868"/>
      <c r="B159" s="1850"/>
      <c r="C159" s="1850"/>
      <c r="D159" s="1901"/>
      <c r="E159" s="1850"/>
      <c r="F159" s="1850"/>
      <c r="G159" s="1850"/>
      <c r="H159" s="669" t="s">
        <v>1790</v>
      </c>
      <c r="I159" s="649"/>
      <c r="J159" s="1905"/>
      <c r="K159" s="598"/>
      <c r="L159" s="436"/>
      <c r="M159" s="436"/>
      <c r="N159" s="436"/>
      <c r="O159" s="436"/>
      <c r="P159" s="436"/>
      <c r="Q159" s="436"/>
      <c r="R159" s="436"/>
      <c r="S159" s="436"/>
      <c r="T159" s="436"/>
      <c r="U159" s="436"/>
      <c r="V159" s="436"/>
      <c r="W159" s="407"/>
    </row>
    <row r="160" spans="1:23" s="9" customFormat="1" ht="10.9" customHeight="1" thickBot="1" x14ac:dyDescent="0.25">
      <c r="A160" s="1868"/>
      <c r="B160" s="1850"/>
      <c r="C160" s="1850"/>
      <c r="D160" s="1901"/>
      <c r="E160" s="1850"/>
      <c r="F160" s="1850"/>
      <c r="G160" s="1850"/>
      <c r="H160" s="669" t="s">
        <v>1617</v>
      </c>
      <c r="I160" s="649"/>
      <c r="J160" s="1905"/>
      <c r="K160" s="598"/>
      <c r="L160" s="436"/>
      <c r="M160" s="436"/>
      <c r="N160" s="436"/>
      <c r="O160" s="436"/>
      <c r="P160" s="436"/>
      <c r="Q160" s="436"/>
      <c r="R160" s="436"/>
      <c r="S160" s="436"/>
      <c r="T160" s="436"/>
      <c r="U160" s="436"/>
      <c r="V160" s="436"/>
      <c r="W160" s="407"/>
    </row>
    <row r="161" spans="1:23" s="9" customFormat="1" ht="10.9" customHeight="1" thickBot="1" x14ac:dyDescent="0.25">
      <c r="A161" s="1868"/>
      <c r="B161" s="1850"/>
      <c r="C161" s="1850"/>
      <c r="D161" s="1901"/>
      <c r="E161" s="1850"/>
      <c r="F161" s="1850"/>
      <c r="G161" s="1850"/>
      <c r="H161" s="669" t="s">
        <v>1538</v>
      </c>
      <c r="I161" s="649"/>
      <c r="J161" s="1905"/>
      <c r="K161" s="598"/>
      <c r="L161" s="436"/>
      <c r="M161" s="436"/>
      <c r="N161" s="436"/>
      <c r="O161" s="436"/>
      <c r="P161" s="436"/>
      <c r="Q161" s="436"/>
      <c r="R161" s="436"/>
      <c r="S161" s="436"/>
      <c r="T161" s="436"/>
      <c r="U161" s="436"/>
      <c r="V161" s="436"/>
      <c r="W161" s="407"/>
    </row>
    <row r="162" spans="1:23" s="9" customFormat="1" ht="10.9" customHeight="1" thickBot="1" x14ac:dyDescent="0.25">
      <c r="A162" s="1868"/>
      <c r="B162" s="1850"/>
      <c r="C162" s="1850"/>
      <c r="D162" s="1901"/>
      <c r="E162" s="1850"/>
      <c r="F162" s="1850"/>
      <c r="G162" s="1850"/>
      <c r="H162" s="669" t="s">
        <v>1537</v>
      </c>
      <c r="I162" s="649"/>
      <c r="J162" s="1905"/>
      <c r="K162" s="598"/>
      <c r="L162" s="436"/>
      <c r="M162" s="436"/>
      <c r="N162" s="436"/>
      <c r="O162" s="436"/>
      <c r="P162" s="436"/>
      <c r="Q162" s="436"/>
      <c r="R162" s="436"/>
      <c r="S162" s="436"/>
      <c r="T162" s="436"/>
      <c r="U162" s="436"/>
      <c r="V162" s="436"/>
      <c r="W162" s="407"/>
    </row>
    <row r="163" spans="1:23" s="9" customFormat="1" ht="10.9" customHeight="1" thickBot="1" x14ac:dyDescent="0.25">
      <c r="A163" s="1868"/>
      <c r="B163" s="1850"/>
      <c r="C163" s="1850"/>
      <c r="D163" s="1901"/>
      <c r="E163" s="1850"/>
      <c r="F163" s="1850"/>
      <c r="G163" s="1850"/>
      <c r="H163" s="669" t="s">
        <v>1536</v>
      </c>
      <c r="I163" s="649"/>
      <c r="J163" s="1905"/>
      <c r="K163" s="598"/>
      <c r="L163" s="436"/>
      <c r="M163" s="436"/>
      <c r="N163" s="436"/>
      <c r="O163" s="436"/>
      <c r="P163" s="436"/>
      <c r="Q163" s="436"/>
      <c r="R163" s="436"/>
      <c r="S163" s="436"/>
      <c r="T163" s="436"/>
      <c r="U163" s="436"/>
      <c r="V163" s="436"/>
      <c r="W163" s="407"/>
    </row>
    <row r="164" spans="1:23" s="9" customFormat="1" ht="10.9" customHeight="1" thickBot="1" x14ac:dyDescent="0.25">
      <c r="A164" s="1868"/>
      <c r="B164" s="1850"/>
      <c r="C164" s="1850"/>
      <c r="D164" s="1850"/>
      <c r="E164" s="1850"/>
      <c r="F164" s="1850"/>
      <c r="G164" s="1850"/>
      <c r="H164" s="669" t="s">
        <v>1528</v>
      </c>
      <c r="I164" s="649">
        <v>43465</v>
      </c>
      <c r="J164" s="1905"/>
      <c r="K164" s="598"/>
      <c r="L164" s="436"/>
      <c r="M164" s="436"/>
      <c r="N164" s="436"/>
      <c r="O164" s="436"/>
      <c r="P164" s="436"/>
      <c r="Q164" s="436"/>
      <c r="R164" s="436"/>
      <c r="S164" s="436"/>
      <c r="T164" s="436"/>
      <c r="U164" s="436"/>
      <c r="V164" s="436"/>
      <c r="W164" s="407"/>
    </row>
    <row r="165" spans="1:23" s="9" customFormat="1" ht="51.75" thickBot="1" x14ac:dyDescent="0.25">
      <c r="A165" s="1868"/>
      <c r="B165" s="685" t="s">
        <v>374</v>
      </c>
      <c r="C165" s="685" t="s">
        <v>1071</v>
      </c>
      <c r="D165" s="687">
        <v>1</v>
      </c>
      <c r="E165" s="685" t="s">
        <v>1386</v>
      </c>
      <c r="F165" s="685" t="s">
        <v>1529</v>
      </c>
      <c r="G165" s="685" t="s">
        <v>1051</v>
      </c>
      <c r="H165" s="669" t="s">
        <v>1618</v>
      </c>
      <c r="I165" s="650">
        <v>42916</v>
      </c>
      <c r="J165" s="600" t="s">
        <v>1072</v>
      </c>
      <c r="K165" s="599"/>
      <c r="L165" s="442"/>
      <c r="M165" s="442"/>
      <c r="N165" s="442"/>
      <c r="O165" s="442"/>
      <c r="P165" s="442"/>
      <c r="Q165" s="442"/>
      <c r="R165" s="442"/>
      <c r="S165" s="442"/>
      <c r="T165" s="442"/>
      <c r="U165" s="442"/>
      <c r="V165" s="442"/>
      <c r="W165" s="407"/>
    </row>
    <row r="166" spans="1:23" s="9" customFormat="1" ht="39" thickBot="1" x14ac:dyDescent="0.25">
      <c r="A166" s="1868" t="s">
        <v>1483</v>
      </c>
      <c r="B166" s="1850" t="s">
        <v>374</v>
      </c>
      <c r="C166" s="1850" t="s">
        <v>1770</v>
      </c>
      <c r="D166" s="1901">
        <v>0.6</v>
      </c>
      <c r="E166" s="1850" t="s">
        <v>1769</v>
      </c>
      <c r="F166" s="1850" t="s">
        <v>1771</v>
      </c>
      <c r="G166" s="1850" t="s">
        <v>1092</v>
      </c>
      <c r="H166" s="669" t="s">
        <v>1619</v>
      </c>
      <c r="I166" s="651" t="s">
        <v>1096</v>
      </c>
      <c r="J166" s="1907" t="s">
        <v>249</v>
      </c>
      <c r="K166" s="601"/>
      <c r="L166" s="602"/>
      <c r="M166" s="602"/>
      <c r="N166" s="602"/>
      <c r="O166" s="602"/>
      <c r="P166" s="602"/>
      <c r="Q166" s="602"/>
      <c r="R166" s="602"/>
      <c r="S166" s="602"/>
      <c r="T166" s="602"/>
      <c r="U166" s="602"/>
      <c r="V166" s="602"/>
      <c r="W166" s="407"/>
    </row>
    <row r="167" spans="1:23" s="9" customFormat="1" ht="39" thickBot="1" x14ac:dyDescent="0.25">
      <c r="A167" s="1868"/>
      <c r="B167" s="1850"/>
      <c r="C167" s="1850"/>
      <c r="D167" s="1901"/>
      <c r="E167" s="1850"/>
      <c r="F167" s="1850"/>
      <c r="G167" s="1850"/>
      <c r="H167" s="669" t="s">
        <v>1620</v>
      </c>
      <c r="I167" s="646" t="s">
        <v>1097</v>
      </c>
      <c r="J167" s="1908"/>
      <c r="K167" s="598"/>
      <c r="L167" s="436"/>
      <c r="M167" s="436"/>
      <c r="N167" s="436"/>
      <c r="O167" s="436"/>
      <c r="P167" s="436"/>
      <c r="Q167" s="436"/>
      <c r="R167" s="436"/>
      <c r="S167" s="436"/>
      <c r="T167" s="436"/>
      <c r="U167" s="436"/>
      <c r="V167" s="436"/>
      <c r="W167" s="407"/>
    </row>
    <row r="168" spans="1:23" s="9" customFormat="1" ht="39" thickBot="1" x14ac:dyDescent="0.25">
      <c r="A168" s="1868"/>
      <c r="B168" s="1850"/>
      <c r="C168" s="1850"/>
      <c r="D168" s="1901"/>
      <c r="E168" s="1850"/>
      <c r="F168" s="1850"/>
      <c r="G168" s="1850"/>
      <c r="H168" s="669" t="s">
        <v>1095</v>
      </c>
      <c r="I168" s="646" t="s">
        <v>1097</v>
      </c>
      <c r="J168" s="1908"/>
      <c r="K168" s="598"/>
      <c r="L168" s="436"/>
      <c r="M168" s="436"/>
      <c r="N168" s="436"/>
      <c r="O168" s="436"/>
      <c r="P168" s="436"/>
      <c r="Q168" s="436"/>
      <c r="R168" s="436"/>
      <c r="S168" s="436"/>
      <c r="T168" s="436"/>
      <c r="U168" s="436"/>
      <c r="V168" s="436"/>
      <c r="W168" s="407"/>
    </row>
    <row r="169" spans="1:23" s="9" customFormat="1" ht="13.5" thickBot="1" x14ac:dyDescent="0.25">
      <c r="A169" s="1868"/>
      <c r="B169" s="1850" t="s">
        <v>374</v>
      </c>
      <c r="C169" s="1850" t="s">
        <v>1773</v>
      </c>
      <c r="D169" s="1850" t="s">
        <v>1772</v>
      </c>
      <c r="E169" s="1850" t="s">
        <v>1100</v>
      </c>
      <c r="F169" s="1850" t="s">
        <v>1101</v>
      </c>
      <c r="G169" s="1850" t="s">
        <v>1102</v>
      </c>
      <c r="H169" s="669" t="s">
        <v>1104</v>
      </c>
      <c r="I169" s="652">
        <v>43131</v>
      </c>
      <c r="J169" s="1908" t="s">
        <v>1103</v>
      </c>
      <c r="K169" s="598"/>
      <c r="L169" s="436"/>
      <c r="M169" s="436"/>
      <c r="N169" s="436"/>
      <c r="O169" s="436"/>
      <c r="P169" s="436"/>
      <c r="Q169" s="436"/>
      <c r="R169" s="436"/>
      <c r="S169" s="436"/>
      <c r="T169" s="436"/>
      <c r="U169" s="436"/>
      <c r="V169" s="436"/>
      <c r="W169" s="407"/>
    </row>
    <row r="170" spans="1:23" s="9" customFormat="1" ht="26.25" thickBot="1" x14ac:dyDescent="0.25">
      <c r="A170" s="1868"/>
      <c r="B170" s="1850"/>
      <c r="C170" s="1850"/>
      <c r="D170" s="1850"/>
      <c r="E170" s="1850"/>
      <c r="F170" s="1850"/>
      <c r="G170" s="1850"/>
      <c r="H170" s="669" t="s">
        <v>1539</v>
      </c>
      <c r="I170" s="652">
        <v>43159</v>
      </c>
      <c r="J170" s="1908"/>
      <c r="K170" s="598"/>
      <c r="L170" s="436"/>
      <c r="M170" s="436"/>
      <c r="N170" s="436"/>
      <c r="O170" s="436"/>
      <c r="P170" s="436"/>
      <c r="Q170" s="436"/>
      <c r="R170" s="436"/>
      <c r="S170" s="436"/>
      <c r="T170" s="436"/>
      <c r="U170" s="436"/>
      <c r="V170" s="436"/>
      <c r="W170" s="407"/>
    </row>
    <row r="171" spans="1:23" s="9" customFormat="1" ht="39" thickBot="1" x14ac:dyDescent="0.25">
      <c r="A171" s="1868"/>
      <c r="B171" s="1850"/>
      <c r="C171" s="1850"/>
      <c r="D171" s="1850"/>
      <c r="E171" s="1850"/>
      <c r="F171" s="1850"/>
      <c r="G171" s="1850"/>
      <c r="H171" s="669" t="s">
        <v>1106</v>
      </c>
      <c r="I171" s="646" t="s">
        <v>1109</v>
      </c>
      <c r="J171" s="1908"/>
      <c r="K171" s="598"/>
      <c r="L171" s="436"/>
      <c r="M171" s="436"/>
      <c r="N171" s="436"/>
      <c r="O171" s="436"/>
      <c r="P171" s="436"/>
      <c r="Q171" s="436"/>
      <c r="R171" s="436"/>
      <c r="S171" s="436"/>
      <c r="T171" s="436"/>
      <c r="U171" s="436"/>
      <c r="V171" s="436"/>
      <c r="W171" s="407"/>
    </row>
    <row r="172" spans="1:23" s="9" customFormat="1" ht="26.25" thickBot="1" x14ac:dyDescent="0.25">
      <c r="A172" s="1868"/>
      <c r="B172" s="1850"/>
      <c r="C172" s="1850"/>
      <c r="D172" s="1850"/>
      <c r="E172" s="1850"/>
      <c r="F172" s="1850"/>
      <c r="G172" s="1850"/>
      <c r="H172" s="669" t="s">
        <v>1107</v>
      </c>
      <c r="I172" s="652">
        <v>43281</v>
      </c>
      <c r="J172" s="1908"/>
      <c r="K172" s="598"/>
      <c r="L172" s="436"/>
      <c r="M172" s="436"/>
      <c r="N172" s="436"/>
      <c r="O172" s="436"/>
      <c r="P172" s="436"/>
      <c r="Q172" s="436"/>
      <c r="R172" s="436"/>
      <c r="S172" s="436"/>
      <c r="T172" s="436"/>
      <c r="U172" s="436"/>
      <c r="V172" s="436"/>
      <c r="W172" s="407"/>
    </row>
    <row r="173" spans="1:23" s="9" customFormat="1" ht="13.5" thickBot="1" x14ac:dyDescent="0.25">
      <c r="A173" s="1868"/>
      <c r="B173" s="1850"/>
      <c r="C173" s="1850"/>
      <c r="D173" s="1850"/>
      <c r="E173" s="1850"/>
      <c r="F173" s="1850"/>
      <c r="G173" s="1850"/>
      <c r="H173" s="669" t="s">
        <v>1108</v>
      </c>
      <c r="I173" s="652" t="s">
        <v>1110</v>
      </c>
      <c r="J173" s="1908"/>
      <c r="K173" s="603"/>
      <c r="L173" s="604"/>
      <c r="M173" s="604"/>
      <c r="N173" s="604"/>
      <c r="O173" s="604"/>
      <c r="P173" s="604"/>
      <c r="Q173" s="604"/>
      <c r="R173" s="604"/>
      <c r="S173" s="604"/>
      <c r="T173" s="604"/>
      <c r="U173" s="604"/>
      <c r="V173" s="604"/>
      <c r="W173" s="410"/>
    </row>
    <row r="174" spans="1:23" s="9" customFormat="1" ht="26.25" thickBot="1" x14ac:dyDescent="0.25">
      <c r="A174" s="1868" t="s">
        <v>1535</v>
      </c>
      <c r="B174" s="1850" t="s">
        <v>374</v>
      </c>
      <c r="C174" s="1850" t="s">
        <v>1621</v>
      </c>
      <c r="D174" s="1850" t="s">
        <v>1530</v>
      </c>
      <c r="E174" s="1850" t="s">
        <v>1531</v>
      </c>
      <c r="F174" s="1850" t="s">
        <v>1532</v>
      </c>
      <c r="G174" s="1850" t="s">
        <v>1729</v>
      </c>
      <c r="H174" s="670" t="s">
        <v>1540</v>
      </c>
      <c r="I174" s="653"/>
      <c r="J174" s="603"/>
      <c r="K174" s="604"/>
      <c r="L174" s="604"/>
      <c r="M174" s="604"/>
      <c r="N174" s="604"/>
      <c r="O174" s="604"/>
      <c r="P174" s="604"/>
      <c r="Q174" s="604"/>
      <c r="R174" s="604"/>
      <c r="S174" s="604"/>
      <c r="T174" s="604"/>
      <c r="U174" s="605"/>
      <c r="V174" s="605"/>
    </row>
    <row r="175" spans="1:23" s="9" customFormat="1" ht="26.25" thickBot="1" x14ac:dyDescent="0.25">
      <c r="A175" s="1868"/>
      <c r="B175" s="1850"/>
      <c r="C175" s="1850"/>
      <c r="D175" s="1850"/>
      <c r="E175" s="1850"/>
      <c r="F175" s="1850"/>
      <c r="G175" s="1850"/>
      <c r="H175" s="670" t="s">
        <v>1622</v>
      </c>
      <c r="I175" s="653"/>
      <c r="J175" s="603"/>
      <c r="K175" s="604"/>
      <c r="L175" s="604"/>
      <c r="M175" s="604"/>
      <c r="N175" s="604"/>
      <c r="O175" s="604"/>
      <c r="P175" s="604"/>
      <c r="Q175" s="604"/>
      <c r="R175" s="604"/>
      <c r="S175" s="604"/>
      <c r="T175" s="604"/>
      <c r="U175" s="605"/>
      <c r="V175" s="605"/>
    </row>
    <row r="176" spans="1:23" s="9" customFormat="1" ht="13.5" thickBot="1" x14ac:dyDescent="0.25">
      <c r="A176" s="1868"/>
      <c r="B176" s="1850"/>
      <c r="C176" s="1850"/>
      <c r="D176" s="1850"/>
      <c r="E176" s="1850"/>
      <c r="F176" s="1850"/>
      <c r="G176" s="1850"/>
      <c r="H176" s="670" t="s">
        <v>1533</v>
      </c>
      <c r="I176" s="653"/>
      <c r="J176" s="603"/>
      <c r="K176" s="604"/>
      <c r="L176" s="604"/>
      <c r="M176" s="604"/>
      <c r="N176" s="604"/>
      <c r="O176" s="604"/>
      <c r="P176" s="604"/>
      <c r="Q176" s="604"/>
      <c r="R176" s="604"/>
      <c r="S176" s="604"/>
      <c r="T176" s="604"/>
      <c r="U176" s="605"/>
      <c r="V176" s="605"/>
    </row>
    <row r="177" spans="1:24" s="625" customFormat="1" ht="39" thickBot="1" x14ac:dyDescent="0.25">
      <c r="A177" s="1868"/>
      <c r="B177" s="1859" t="s">
        <v>374</v>
      </c>
      <c r="C177" s="1850" t="s">
        <v>1774</v>
      </c>
      <c r="D177" s="1850" t="s">
        <v>1534</v>
      </c>
      <c r="E177" s="1850" t="s">
        <v>1775</v>
      </c>
      <c r="F177" s="1850" t="s">
        <v>1775</v>
      </c>
      <c r="G177" s="1850" t="s">
        <v>1729</v>
      </c>
      <c r="H177" s="669" t="s">
        <v>1140</v>
      </c>
      <c r="I177" s="654">
        <v>43456</v>
      </c>
      <c r="J177" s="1853" t="s">
        <v>1139</v>
      </c>
      <c r="K177" s="598"/>
      <c r="L177" s="436"/>
      <c r="M177" s="436"/>
      <c r="N177" s="436"/>
      <c r="O177" s="436"/>
      <c r="P177" s="436"/>
      <c r="Q177" s="436"/>
      <c r="R177" s="436"/>
      <c r="S177" s="436"/>
      <c r="T177" s="436"/>
      <c r="U177" s="436"/>
      <c r="V177" s="606">
        <v>43456</v>
      </c>
      <c r="X177" s="9"/>
    </row>
    <row r="178" spans="1:24" s="625" customFormat="1" ht="39" thickBot="1" x14ac:dyDescent="0.25">
      <c r="A178" s="1868"/>
      <c r="B178" s="1859"/>
      <c r="C178" s="1850"/>
      <c r="D178" s="1850"/>
      <c r="E178" s="1850"/>
      <c r="F178" s="1850"/>
      <c r="G178" s="1850"/>
      <c r="H178" s="669" t="s">
        <v>1141</v>
      </c>
      <c r="I178" s="654">
        <v>43456</v>
      </c>
      <c r="J178" s="1853"/>
      <c r="K178" s="598"/>
      <c r="L178" s="436"/>
      <c r="M178" s="436"/>
      <c r="N178" s="436"/>
      <c r="O178" s="436"/>
      <c r="P178" s="436"/>
      <c r="Q178" s="436"/>
      <c r="R178" s="436"/>
      <c r="S178" s="436"/>
      <c r="T178" s="436"/>
      <c r="U178" s="606">
        <v>43434</v>
      </c>
      <c r="V178" s="437"/>
      <c r="X178" s="9"/>
    </row>
    <row r="179" spans="1:24" s="625" customFormat="1" ht="51.75" thickBot="1" x14ac:dyDescent="0.25">
      <c r="A179" s="1868"/>
      <c r="B179" s="1859"/>
      <c r="C179" s="1850"/>
      <c r="D179" s="1850"/>
      <c r="E179" s="1850"/>
      <c r="F179" s="1850"/>
      <c r="G179" s="1850"/>
      <c r="H179" s="669" t="s">
        <v>1143</v>
      </c>
      <c r="I179" s="654">
        <v>43465</v>
      </c>
      <c r="J179" s="1853"/>
      <c r="K179" s="598"/>
      <c r="L179" s="436"/>
      <c r="M179" s="436"/>
      <c r="N179" s="436"/>
      <c r="O179" s="436"/>
      <c r="P179" s="436"/>
      <c r="Q179" s="436"/>
      <c r="R179" s="436"/>
      <c r="S179" s="436"/>
      <c r="T179" s="436"/>
      <c r="U179" s="436"/>
      <c r="V179" s="606">
        <v>43465</v>
      </c>
      <c r="X179" s="9"/>
    </row>
    <row r="180" spans="1:24" s="9" customFormat="1" ht="39" thickBot="1" x14ac:dyDescent="0.25">
      <c r="A180" s="1868"/>
      <c r="B180" s="1850" t="s">
        <v>374</v>
      </c>
      <c r="C180" s="1850" t="s">
        <v>1778</v>
      </c>
      <c r="D180" s="1850">
        <v>2</v>
      </c>
      <c r="E180" s="1850" t="s">
        <v>1776</v>
      </c>
      <c r="F180" s="1850" t="s">
        <v>1777</v>
      </c>
      <c r="G180" s="1850" t="s">
        <v>1729</v>
      </c>
      <c r="H180" s="669" t="s">
        <v>1147</v>
      </c>
      <c r="I180" s="654">
        <v>43465</v>
      </c>
      <c r="J180" s="1909" t="s">
        <v>1146</v>
      </c>
      <c r="K180" s="598"/>
      <c r="L180" s="436"/>
      <c r="M180" s="436"/>
      <c r="N180" s="436"/>
      <c r="O180" s="436"/>
      <c r="P180" s="436"/>
      <c r="Q180" s="436"/>
      <c r="R180" s="436"/>
      <c r="S180" s="436"/>
      <c r="T180" s="436"/>
      <c r="U180" s="436"/>
      <c r="V180" s="606">
        <v>43465</v>
      </c>
    </row>
    <row r="181" spans="1:24" s="9" customFormat="1" ht="64.5" thickBot="1" x14ac:dyDescent="0.25">
      <c r="A181" s="1868"/>
      <c r="B181" s="1850"/>
      <c r="C181" s="1850"/>
      <c r="D181" s="1850"/>
      <c r="E181" s="1850"/>
      <c r="F181" s="1850"/>
      <c r="G181" s="1850"/>
      <c r="H181" s="669" t="s">
        <v>1148</v>
      </c>
      <c r="I181" s="654">
        <v>43465</v>
      </c>
      <c r="J181" s="1909"/>
      <c r="K181" s="598"/>
      <c r="L181" s="436"/>
      <c r="M181" s="436"/>
      <c r="N181" s="436"/>
      <c r="O181" s="436"/>
      <c r="P181" s="436"/>
      <c r="Q181" s="436"/>
      <c r="R181" s="436"/>
      <c r="S181" s="436"/>
      <c r="T181" s="436"/>
      <c r="U181" s="436"/>
      <c r="V181" s="606">
        <v>43465</v>
      </c>
    </row>
    <row r="182" spans="1:24" s="9" customFormat="1" ht="26.25" thickBot="1" x14ac:dyDescent="0.25">
      <c r="A182" s="1868"/>
      <c r="B182" s="1850" t="s">
        <v>374</v>
      </c>
      <c r="C182" s="1850" t="s">
        <v>1149</v>
      </c>
      <c r="D182" s="1850">
        <v>7</v>
      </c>
      <c r="E182" s="1850" t="s">
        <v>1150</v>
      </c>
      <c r="F182" s="1850" t="s">
        <v>1151</v>
      </c>
      <c r="G182" s="1850" t="s">
        <v>1729</v>
      </c>
      <c r="H182" s="669" t="s">
        <v>1152</v>
      </c>
      <c r="I182" s="654">
        <v>43456</v>
      </c>
      <c r="J182" s="1909" t="s">
        <v>1146</v>
      </c>
      <c r="K182" s="598"/>
      <c r="L182" s="436"/>
      <c r="M182" s="436"/>
      <c r="N182" s="436"/>
      <c r="O182" s="436"/>
      <c r="P182" s="436"/>
      <c r="Q182" s="436"/>
      <c r="R182" s="436"/>
      <c r="S182" s="436"/>
      <c r="T182" s="436"/>
      <c r="U182" s="436"/>
      <c r="V182" s="606">
        <v>43456</v>
      </c>
    </row>
    <row r="183" spans="1:24" s="9" customFormat="1" ht="26.25" thickBot="1" x14ac:dyDescent="0.25">
      <c r="A183" s="1868"/>
      <c r="B183" s="1850"/>
      <c r="C183" s="1850"/>
      <c r="D183" s="1850"/>
      <c r="E183" s="1850"/>
      <c r="F183" s="1850"/>
      <c r="G183" s="1850"/>
      <c r="H183" s="669" t="s">
        <v>1153</v>
      </c>
      <c r="I183" s="654">
        <v>43456</v>
      </c>
      <c r="J183" s="1909"/>
      <c r="K183" s="598"/>
      <c r="L183" s="436"/>
      <c r="M183" s="436"/>
      <c r="N183" s="436"/>
      <c r="O183" s="436"/>
      <c r="P183" s="436"/>
      <c r="Q183" s="436"/>
      <c r="R183" s="436"/>
      <c r="S183" s="436"/>
      <c r="T183" s="436"/>
      <c r="U183" s="436"/>
      <c r="V183" s="606">
        <v>43456</v>
      </c>
    </row>
    <row r="184" spans="1:24" s="9" customFormat="1" ht="39" thickBot="1" x14ac:dyDescent="0.25">
      <c r="A184" s="1868"/>
      <c r="B184" s="1850"/>
      <c r="C184" s="1850"/>
      <c r="D184" s="1850"/>
      <c r="E184" s="1850"/>
      <c r="F184" s="1850"/>
      <c r="G184" s="1850"/>
      <c r="H184" s="669" t="s">
        <v>1154</v>
      </c>
      <c r="I184" s="654">
        <v>43456</v>
      </c>
      <c r="J184" s="1909"/>
      <c r="K184" s="598"/>
      <c r="L184" s="436"/>
      <c r="M184" s="436"/>
      <c r="N184" s="436"/>
      <c r="O184" s="436"/>
      <c r="P184" s="436"/>
      <c r="Q184" s="436"/>
      <c r="R184" s="436"/>
      <c r="S184" s="436"/>
      <c r="T184" s="436"/>
      <c r="U184" s="606">
        <v>43434</v>
      </c>
      <c r="V184" s="437"/>
    </row>
    <row r="185" spans="1:24" s="9" customFormat="1" ht="26.25" thickBot="1" x14ac:dyDescent="0.25">
      <c r="A185" s="1868"/>
      <c r="B185" s="1850"/>
      <c r="C185" s="1850"/>
      <c r="D185" s="1850"/>
      <c r="E185" s="1850"/>
      <c r="F185" s="1850"/>
      <c r="G185" s="1850"/>
      <c r="H185" s="669" t="s">
        <v>1155</v>
      </c>
      <c r="I185" s="654">
        <v>43456</v>
      </c>
      <c r="J185" s="1909"/>
      <c r="K185" s="598"/>
      <c r="L185" s="436"/>
      <c r="M185" s="436"/>
      <c r="N185" s="436"/>
      <c r="O185" s="436"/>
      <c r="P185" s="436"/>
      <c r="Q185" s="436"/>
      <c r="R185" s="436"/>
      <c r="S185" s="436"/>
      <c r="T185" s="436"/>
      <c r="U185" s="606">
        <v>43434</v>
      </c>
      <c r="V185" s="437"/>
    </row>
    <row r="186" spans="1:24" s="9" customFormat="1" ht="39" thickBot="1" x14ac:dyDescent="0.25">
      <c r="A186" s="1868"/>
      <c r="B186" s="1850"/>
      <c r="C186" s="1850"/>
      <c r="D186" s="1850"/>
      <c r="E186" s="1850"/>
      <c r="F186" s="1850"/>
      <c r="G186" s="1850"/>
      <c r="H186" s="669" t="s">
        <v>1156</v>
      </c>
      <c r="I186" s="654">
        <v>43456</v>
      </c>
      <c r="J186" s="1909"/>
      <c r="K186" s="598"/>
      <c r="L186" s="607"/>
      <c r="M186" s="436"/>
      <c r="N186" s="436"/>
      <c r="O186" s="436"/>
      <c r="P186" s="436"/>
      <c r="Q186" s="436"/>
      <c r="R186" s="606">
        <v>43342</v>
      </c>
      <c r="S186" s="436"/>
      <c r="T186" s="436"/>
      <c r="U186" s="436"/>
      <c r="V186" s="437"/>
    </row>
    <row r="187" spans="1:24" s="9" customFormat="1" ht="39" thickBot="1" x14ac:dyDescent="0.25">
      <c r="A187" s="1868"/>
      <c r="B187" s="1850"/>
      <c r="C187" s="1850"/>
      <c r="D187" s="1850"/>
      <c r="E187" s="1850"/>
      <c r="F187" s="1850"/>
      <c r="G187" s="1850"/>
      <c r="H187" s="669" t="s">
        <v>1157</v>
      </c>
      <c r="I187" s="654">
        <v>43465</v>
      </c>
      <c r="J187" s="1909"/>
      <c r="K187" s="598"/>
      <c r="L187" s="436"/>
      <c r="M187" s="436"/>
      <c r="N187" s="436"/>
      <c r="O187" s="436"/>
      <c r="P187" s="436"/>
      <c r="Q187" s="436"/>
      <c r="R187" s="436"/>
      <c r="S187" s="436"/>
      <c r="T187" s="436"/>
      <c r="U187" s="436"/>
      <c r="V187" s="606">
        <v>43465</v>
      </c>
    </row>
    <row r="188" spans="1:24" s="9" customFormat="1" ht="26.25" thickBot="1" x14ac:dyDescent="0.25">
      <c r="A188" s="1868"/>
      <c r="B188" s="1850"/>
      <c r="C188" s="1850"/>
      <c r="D188" s="1850"/>
      <c r="E188" s="1850"/>
      <c r="F188" s="1850"/>
      <c r="G188" s="1850"/>
      <c r="H188" s="669" t="s">
        <v>1158</v>
      </c>
      <c r="I188" s="654">
        <v>43465</v>
      </c>
      <c r="J188" s="1909"/>
      <c r="K188" s="598"/>
      <c r="L188" s="436"/>
      <c r="M188" s="436"/>
      <c r="N188" s="436"/>
      <c r="O188" s="436"/>
      <c r="P188" s="436"/>
      <c r="Q188" s="436"/>
      <c r="R188" s="436"/>
      <c r="S188" s="436"/>
      <c r="T188" s="436"/>
      <c r="U188" s="436"/>
      <c r="V188" s="606">
        <v>43465</v>
      </c>
    </row>
    <row r="189" spans="1:24" s="9" customFormat="1" ht="39" thickBot="1" x14ac:dyDescent="0.25">
      <c r="A189" s="1868"/>
      <c r="B189" s="1850" t="s">
        <v>374</v>
      </c>
      <c r="C189" s="1850" t="s">
        <v>1733</v>
      </c>
      <c r="D189" s="1850">
        <v>1</v>
      </c>
      <c r="E189" s="1850" t="s">
        <v>1779</v>
      </c>
      <c r="F189" s="1850" t="s">
        <v>1160</v>
      </c>
      <c r="G189" s="1850" t="s">
        <v>1729</v>
      </c>
      <c r="H189" s="669" t="s">
        <v>1163</v>
      </c>
      <c r="I189" s="654">
        <v>43456</v>
      </c>
      <c r="J189" s="1910" t="s">
        <v>1161</v>
      </c>
      <c r="K189" s="598"/>
      <c r="L189" s="436"/>
      <c r="M189" s="436"/>
      <c r="N189" s="436"/>
      <c r="O189" s="436"/>
      <c r="P189" s="436"/>
      <c r="Q189" s="436"/>
      <c r="R189" s="436"/>
      <c r="S189" s="436"/>
      <c r="T189" s="436"/>
      <c r="U189" s="436"/>
      <c r="V189" s="606">
        <v>43465</v>
      </c>
    </row>
    <row r="190" spans="1:24" s="9" customFormat="1" ht="26.25" thickBot="1" x14ac:dyDescent="0.25">
      <c r="A190" s="1868"/>
      <c r="B190" s="1850"/>
      <c r="C190" s="1850"/>
      <c r="D190" s="1850"/>
      <c r="E190" s="1850"/>
      <c r="F190" s="1850"/>
      <c r="G190" s="1850"/>
      <c r="H190" s="669" t="s">
        <v>1164</v>
      </c>
      <c r="I190" s="655">
        <v>43456</v>
      </c>
      <c r="J190" s="1911"/>
      <c r="K190" s="598"/>
      <c r="L190" s="436"/>
      <c r="M190" s="436"/>
      <c r="N190" s="436"/>
      <c r="O190" s="436"/>
      <c r="P190" s="436"/>
      <c r="Q190" s="436"/>
      <c r="R190" s="436"/>
      <c r="S190" s="436"/>
      <c r="T190" s="436"/>
      <c r="U190" s="436"/>
      <c r="V190" s="606">
        <v>43465</v>
      </c>
    </row>
    <row r="191" spans="1:24" s="9" customFormat="1" ht="13.5" thickBot="1" x14ac:dyDescent="0.25">
      <c r="A191" s="1868"/>
      <c r="B191" s="1850" t="s">
        <v>374</v>
      </c>
      <c r="C191" s="1850" t="s">
        <v>1782</v>
      </c>
      <c r="D191" s="1850">
        <v>2</v>
      </c>
      <c r="E191" s="1850" t="s">
        <v>1780</v>
      </c>
      <c r="F191" s="1850" t="s">
        <v>1781</v>
      </c>
      <c r="G191" s="1850" t="s">
        <v>1729</v>
      </c>
      <c r="H191" s="669" t="s">
        <v>1169</v>
      </c>
      <c r="I191" s="654">
        <v>43456</v>
      </c>
      <c r="J191" s="1909" t="s">
        <v>1168</v>
      </c>
      <c r="K191" s="598"/>
      <c r="L191" s="436"/>
      <c r="M191" s="436"/>
      <c r="N191" s="436"/>
      <c r="O191" s="436"/>
      <c r="P191" s="436"/>
      <c r="Q191" s="436"/>
      <c r="R191" s="436"/>
      <c r="S191" s="436"/>
      <c r="T191" s="436"/>
      <c r="U191" s="436"/>
      <c r="V191" s="606">
        <v>43465</v>
      </c>
    </row>
    <row r="192" spans="1:24" s="9" customFormat="1" ht="13.5" thickBot="1" x14ac:dyDescent="0.25">
      <c r="A192" s="1868"/>
      <c r="B192" s="1850"/>
      <c r="C192" s="1850"/>
      <c r="D192" s="1850"/>
      <c r="E192" s="1850"/>
      <c r="F192" s="1850"/>
      <c r="G192" s="1850"/>
      <c r="H192" s="669" t="s">
        <v>1170</v>
      </c>
      <c r="I192" s="654">
        <v>43456</v>
      </c>
      <c r="J192" s="1909"/>
      <c r="K192" s="598"/>
      <c r="L192" s="436"/>
      <c r="M192" s="436"/>
      <c r="N192" s="436"/>
      <c r="O192" s="436"/>
      <c r="P192" s="436"/>
      <c r="Q192" s="436"/>
      <c r="R192" s="436"/>
      <c r="S192" s="436"/>
      <c r="T192" s="436"/>
      <c r="U192" s="436"/>
      <c r="V192" s="606">
        <v>43465</v>
      </c>
    </row>
    <row r="193" spans="1:22" s="9" customFormat="1" ht="13.5" thickBot="1" x14ac:dyDescent="0.25">
      <c r="A193" s="1868"/>
      <c r="B193" s="1850"/>
      <c r="C193" s="1850"/>
      <c r="D193" s="1850"/>
      <c r="E193" s="1850"/>
      <c r="F193" s="1850"/>
      <c r="G193" s="1850"/>
      <c r="H193" s="669" t="s">
        <v>1171</v>
      </c>
      <c r="I193" s="654">
        <v>43456</v>
      </c>
      <c r="J193" s="1909"/>
      <c r="K193" s="598"/>
      <c r="L193" s="436"/>
      <c r="M193" s="436"/>
      <c r="N193" s="436"/>
      <c r="O193" s="436"/>
      <c r="P193" s="436"/>
      <c r="Q193" s="436"/>
      <c r="R193" s="436"/>
      <c r="S193" s="436"/>
      <c r="T193" s="436"/>
      <c r="U193" s="436"/>
      <c r="V193" s="606">
        <v>43455</v>
      </c>
    </row>
    <row r="194" spans="1:22" s="9" customFormat="1" ht="13.5" thickBot="1" x14ac:dyDescent="0.25">
      <c r="A194" s="1868"/>
      <c r="B194" s="1850"/>
      <c r="C194" s="1850"/>
      <c r="D194" s="1850"/>
      <c r="E194" s="1850"/>
      <c r="F194" s="1850"/>
      <c r="G194" s="1850"/>
      <c r="H194" s="669" t="s">
        <v>1172</v>
      </c>
      <c r="I194" s="654">
        <v>43456</v>
      </c>
      <c r="J194" s="1909"/>
      <c r="K194" s="598"/>
      <c r="L194" s="436"/>
      <c r="M194" s="436"/>
      <c r="N194" s="436"/>
      <c r="O194" s="436"/>
      <c r="P194" s="436"/>
      <c r="Q194" s="436"/>
      <c r="R194" s="436"/>
      <c r="S194" s="436"/>
      <c r="T194" s="436"/>
      <c r="U194" s="436"/>
      <c r="V194" s="606">
        <v>43455</v>
      </c>
    </row>
    <row r="195" spans="1:22" s="9" customFormat="1" ht="13.5" thickBot="1" x14ac:dyDescent="0.25">
      <c r="A195" s="1868"/>
      <c r="B195" s="1850"/>
      <c r="C195" s="1850"/>
      <c r="D195" s="1850"/>
      <c r="E195" s="1850"/>
      <c r="F195" s="1850"/>
      <c r="G195" s="1850"/>
      <c r="H195" s="669" t="s">
        <v>1173</v>
      </c>
      <c r="I195" s="654">
        <v>43456</v>
      </c>
      <c r="J195" s="1909"/>
      <c r="K195" s="599"/>
      <c r="L195" s="442"/>
      <c r="M195" s="442"/>
      <c r="N195" s="442"/>
      <c r="O195" s="442"/>
      <c r="P195" s="442"/>
      <c r="Q195" s="442"/>
      <c r="R195" s="442"/>
      <c r="S195" s="442"/>
      <c r="T195" s="442"/>
      <c r="U195" s="442"/>
      <c r="V195" s="606">
        <v>43455</v>
      </c>
    </row>
    <row r="196" spans="1:22" s="9" customFormat="1" ht="64.5" thickBot="1" x14ac:dyDescent="0.25">
      <c r="A196" s="1868" t="s">
        <v>1547</v>
      </c>
      <c r="B196" s="1913" t="s">
        <v>1599</v>
      </c>
      <c r="C196" s="1913" t="s">
        <v>1784</v>
      </c>
      <c r="D196" s="1901">
        <v>0.8</v>
      </c>
      <c r="E196" s="1913" t="s">
        <v>1783</v>
      </c>
      <c r="F196" s="1913" t="s">
        <v>1186</v>
      </c>
      <c r="G196" s="1913" t="s">
        <v>1510</v>
      </c>
      <c r="H196" s="669" t="s">
        <v>1187</v>
      </c>
      <c r="I196" s="656">
        <v>43190</v>
      </c>
      <c r="J196" s="1923" t="s">
        <v>292</v>
      </c>
      <c r="K196" s="582"/>
      <c r="L196" s="583"/>
      <c r="M196" s="583"/>
      <c r="N196" s="583"/>
      <c r="O196" s="583"/>
      <c r="P196" s="583"/>
      <c r="Q196" s="583"/>
      <c r="R196" s="583"/>
      <c r="S196" s="583"/>
      <c r="T196" s="583"/>
      <c r="U196" s="583"/>
      <c r="V196" s="574"/>
    </row>
    <row r="197" spans="1:22" s="9" customFormat="1" ht="26.25" thickBot="1" x14ac:dyDescent="0.25">
      <c r="A197" s="1868"/>
      <c r="B197" s="1913"/>
      <c r="C197" s="1913"/>
      <c r="D197" s="1901"/>
      <c r="E197" s="1913"/>
      <c r="F197" s="1913"/>
      <c r="G197" s="1913"/>
      <c r="H197" s="669" t="s">
        <v>1188</v>
      </c>
      <c r="I197" s="656">
        <v>43465</v>
      </c>
      <c r="J197" s="1923"/>
      <c r="K197" s="575"/>
      <c r="L197" s="576"/>
      <c r="M197" s="576"/>
      <c r="N197" s="576"/>
      <c r="O197" s="576"/>
      <c r="P197" s="576"/>
      <c r="Q197" s="576"/>
      <c r="R197" s="576"/>
      <c r="S197" s="576"/>
      <c r="T197" s="576"/>
      <c r="U197" s="576"/>
      <c r="V197" s="577"/>
    </row>
    <row r="198" spans="1:22" s="9" customFormat="1" ht="13.5" thickBot="1" x14ac:dyDescent="0.25">
      <c r="A198" s="1868"/>
      <c r="B198" s="1913"/>
      <c r="C198" s="1913"/>
      <c r="D198" s="1901"/>
      <c r="E198" s="1913"/>
      <c r="F198" s="1913"/>
      <c r="G198" s="1913"/>
      <c r="H198" s="669" t="s">
        <v>1189</v>
      </c>
      <c r="I198" s="656">
        <v>43465</v>
      </c>
      <c r="J198" s="1923"/>
      <c r="K198" s="575"/>
      <c r="L198" s="576"/>
      <c r="M198" s="576"/>
      <c r="N198" s="576"/>
      <c r="O198" s="576"/>
      <c r="P198" s="576"/>
      <c r="Q198" s="576"/>
      <c r="R198" s="576"/>
      <c r="S198" s="576"/>
      <c r="T198" s="576"/>
      <c r="U198" s="576"/>
      <c r="V198" s="577"/>
    </row>
    <row r="199" spans="1:22" s="9" customFormat="1" ht="13.5" thickBot="1" x14ac:dyDescent="0.25">
      <c r="A199" s="1868"/>
      <c r="B199" s="1850" t="s">
        <v>374</v>
      </c>
      <c r="C199" s="1850" t="s">
        <v>1216</v>
      </c>
      <c r="D199" s="1901">
        <v>0.8</v>
      </c>
      <c r="E199" s="1850" t="s">
        <v>1783</v>
      </c>
      <c r="F199" s="1850" t="s">
        <v>1191</v>
      </c>
      <c r="G199" s="1913"/>
      <c r="H199" s="669" t="s">
        <v>1192</v>
      </c>
      <c r="I199" s="588">
        <v>43190</v>
      </c>
      <c r="J199" s="1876" t="s">
        <v>243</v>
      </c>
      <c r="K199" s="575"/>
      <c r="L199" s="576"/>
      <c r="M199" s="576"/>
      <c r="N199" s="576"/>
      <c r="O199" s="576"/>
      <c r="P199" s="576"/>
      <c r="Q199" s="576"/>
      <c r="R199" s="576"/>
      <c r="S199" s="576"/>
      <c r="T199" s="576"/>
      <c r="U199" s="576"/>
      <c r="V199" s="577"/>
    </row>
    <row r="200" spans="1:22" s="9" customFormat="1" ht="13.5" thickBot="1" x14ac:dyDescent="0.25">
      <c r="A200" s="1868"/>
      <c r="B200" s="1850"/>
      <c r="C200" s="1850"/>
      <c r="D200" s="1901"/>
      <c r="E200" s="1850"/>
      <c r="F200" s="1850"/>
      <c r="G200" s="1913"/>
      <c r="H200" s="669" t="s">
        <v>1193</v>
      </c>
      <c r="I200" s="588">
        <v>43465</v>
      </c>
      <c r="J200" s="1876"/>
      <c r="K200" s="575"/>
      <c r="L200" s="576"/>
      <c r="M200" s="576"/>
      <c r="N200" s="576"/>
      <c r="O200" s="576"/>
      <c r="P200" s="576"/>
      <c r="Q200" s="576"/>
      <c r="R200" s="576"/>
      <c r="S200" s="576"/>
      <c r="T200" s="576"/>
      <c r="U200" s="576"/>
      <c r="V200" s="577"/>
    </row>
    <row r="201" spans="1:22" s="9" customFormat="1" ht="13.5" thickBot="1" x14ac:dyDescent="0.25">
      <c r="A201" s="1868"/>
      <c r="B201" s="1850"/>
      <c r="C201" s="1850"/>
      <c r="D201" s="1901"/>
      <c r="E201" s="1850"/>
      <c r="F201" s="1850"/>
      <c r="G201" s="1913"/>
      <c r="H201" s="669" t="s">
        <v>1194</v>
      </c>
      <c r="I201" s="657">
        <v>43465</v>
      </c>
      <c r="J201" s="1877"/>
      <c r="K201" s="575"/>
      <c r="L201" s="576"/>
      <c r="M201" s="576"/>
      <c r="N201" s="576"/>
      <c r="O201" s="576"/>
      <c r="P201" s="576"/>
      <c r="Q201" s="576"/>
      <c r="R201" s="576"/>
      <c r="S201" s="576"/>
      <c r="T201" s="576"/>
      <c r="U201" s="576"/>
      <c r="V201" s="577"/>
    </row>
    <row r="202" spans="1:22" s="9" customFormat="1" ht="39" thickBot="1" x14ac:dyDescent="0.25">
      <c r="A202" s="1868"/>
      <c r="B202" s="1850" t="s">
        <v>1599</v>
      </c>
      <c r="C202" s="1859" t="s">
        <v>1785</v>
      </c>
      <c r="D202" s="1901">
        <v>0.8</v>
      </c>
      <c r="E202" s="1850" t="s">
        <v>1786</v>
      </c>
      <c r="F202" s="1850" t="s">
        <v>1197</v>
      </c>
      <c r="G202" s="1913"/>
      <c r="H202" s="671" t="s">
        <v>1198</v>
      </c>
      <c r="I202" s="588">
        <v>43190</v>
      </c>
      <c r="J202" s="1876" t="s">
        <v>243</v>
      </c>
      <c r="K202" s="575"/>
      <c r="L202" s="576"/>
      <c r="M202" s="576"/>
      <c r="N202" s="576"/>
      <c r="O202" s="576"/>
      <c r="P202" s="576"/>
      <c r="Q202" s="576"/>
      <c r="R202" s="576"/>
      <c r="S202" s="576"/>
      <c r="T202" s="576"/>
      <c r="U202" s="576"/>
      <c r="V202" s="577"/>
    </row>
    <row r="203" spans="1:22" s="9" customFormat="1" ht="13.5" thickBot="1" x14ac:dyDescent="0.25">
      <c r="A203" s="1868"/>
      <c r="B203" s="1850"/>
      <c r="C203" s="1859"/>
      <c r="D203" s="1901"/>
      <c r="E203" s="1850"/>
      <c r="F203" s="1850"/>
      <c r="G203" s="1913"/>
      <c r="H203" s="671" t="s">
        <v>1199</v>
      </c>
      <c r="I203" s="588">
        <v>43465</v>
      </c>
      <c r="J203" s="1876"/>
      <c r="K203" s="575"/>
      <c r="L203" s="576"/>
      <c r="M203" s="576"/>
      <c r="N203" s="576"/>
      <c r="O203" s="576"/>
      <c r="P203" s="576"/>
      <c r="Q203" s="576"/>
      <c r="R203" s="576"/>
      <c r="S203" s="576"/>
      <c r="T203" s="576"/>
      <c r="U203" s="576"/>
      <c r="V203" s="577"/>
    </row>
    <row r="204" spans="1:22" s="9" customFormat="1" ht="13.5" thickBot="1" x14ac:dyDescent="0.25">
      <c r="A204" s="1868"/>
      <c r="B204" s="1850"/>
      <c r="C204" s="1859"/>
      <c r="D204" s="1901"/>
      <c r="E204" s="1850"/>
      <c r="F204" s="1850"/>
      <c r="G204" s="1913"/>
      <c r="H204" s="671" t="s">
        <v>1189</v>
      </c>
      <c r="I204" s="588">
        <v>43465</v>
      </c>
      <c r="J204" s="1876"/>
      <c r="K204" s="575"/>
      <c r="L204" s="576"/>
      <c r="M204" s="576"/>
      <c r="N204" s="576"/>
      <c r="O204" s="576"/>
      <c r="P204" s="576"/>
      <c r="Q204" s="576"/>
      <c r="R204" s="576"/>
      <c r="S204" s="576"/>
      <c r="T204" s="576"/>
      <c r="U204" s="576"/>
      <c r="V204" s="577"/>
    </row>
    <row r="205" spans="1:22" s="9" customFormat="1" ht="51.75" thickBot="1" x14ac:dyDescent="0.25">
      <c r="A205" s="1868"/>
      <c r="B205" s="1850" t="s">
        <v>1599</v>
      </c>
      <c r="C205" s="1859" t="s">
        <v>1195</v>
      </c>
      <c r="D205" s="1901">
        <v>0.8</v>
      </c>
      <c r="E205" s="1850" t="s">
        <v>1787</v>
      </c>
      <c r="F205" s="1850" t="s">
        <v>1197</v>
      </c>
      <c r="G205" s="1913"/>
      <c r="H205" s="671" t="s">
        <v>1218</v>
      </c>
      <c r="I205" s="588">
        <v>43190</v>
      </c>
      <c r="J205" s="1876" t="s">
        <v>243</v>
      </c>
      <c r="K205" s="575"/>
      <c r="L205" s="576"/>
      <c r="M205" s="576"/>
      <c r="N205" s="576"/>
      <c r="O205" s="576"/>
      <c r="P205" s="576"/>
      <c r="Q205" s="576"/>
      <c r="R205" s="576"/>
      <c r="S205" s="576"/>
      <c r="T205" s="576"/>
      <c r="U205" s="576"/>
      <c r="V205" s="577"/>
    </row>
    <row r="206" spans="1:22" s="9" customFormat="1" ht="13.5" thickBot="1" x14ac:dyDescent="0.25">
      <c r="A206" s="1868"/>
      <c r="B206" s="1850"/>
      <c r="C206" s="1859"/>
      <c r="D206" s="1901"/>
      <c r="E206" s="1850"/>
      <c r="F206" s="1850"/>
      <c r="G206" s="1913"/>
      <c r="H206" s="671" t="s">
        <v>1199</v>
      </c>
      <c r="I206" s="588">
        <v>43465</v>
      </c>
      <c r="J206" s="1876"/>
      <c r="K206" s="575"/>
      <c r="L206" s="576"/>
      <c r="M206" s="576"/>
      <c r="N206" s="576"/>
      <c r="O206" s="576"/>
      <c r="P206" s="576"/>
      <c r="Q206" s="576"/>
      <c r="R206" s="576"/>
      <c r="S206" s="576"/>
      <c r="T206" s="576"/>
      <c r="U206" s="576"/>
      <c r="V206" s="577"/>
    </row>
    <row r="207" spans="1:22" s="9" customFormat="1" ht="13.5" thickBot="1" x14ac:dyDescent="0.25">
      <c r="A207" s="1868"/>
      <c r="B207" s="1850"/>
      <c r="C207" s="1859"/>
      <c r="D207" s="1901"/>
      <c r="E207" s="1850"/>
      <c r="F207" s="1850"/>
      <c r="G207" s="1913"/>
      <c r="H207" s="671" t="s">
        <v>1189</v>
      </c>
      <c r="I207" s="588">
        <v>43465</v>
      </c>
      <c r="J207" s="1876"/>
      <c r="K207" s="575"/>
      <c r="L207" s="576"/>
      <c r="M207" s="576"/>
      <c r="N207" s="576"/>
      <c r="O207" s="576"/>
      <c r="P207" s="576"/>
      <c r="Q207" s="576"/>
      <c r="R207" s="576"/>
      <c r="S207" s="576"/>
      <c r="T207" s="576"/>
      <c r="U207" s="576"/>
      <c r="V207" s="577"/>
    </row>
    <row r="208" spans="1:22" s="9" customFormat="1" ht="26.25" thickBot="1" x14ac:dyDescent="0.25">
      <c r="A208" s="1868"/>
      <c r="B208" s="1850" t="s">
        <v>1599</v>
      </c>
      <c r="C208" s="1850" t="s">
        <v>1788</v>
      </c>
      <c r="D208" s="1901">
        <v>1</v>
      </c>
      <c r="E208" s="1850" t="s">
        <v>1201</v>
      </c>
      <c r="F208" s="1850" t="s">
        <v>1202</v>
      </c>
      <c r="G208" s="1913"/>
      <c r="H208" s="667" t="s">
        <v>1203</v>
      </c>
      <c r="I208" s="588">
        <v>43190</v>
      </c>
      <c r="J208" s="1876" t="s">
        <v>243</v>
      </c>
      <c r="K208" s="575"/>
      <c r="L208" s="576"/>
      <c r="M208" s="576"/>
      <c r="N208" s="576"/>
      <c r="O208" s="576"/>
      <c r="P208" s="576"/>
      <c r="Q208" s="576"/>
      <c r="R208" s="576"/>
      <c r="S208" s="576"/>
      <c r="T208" s="576"/>
      <c r="U208" s="576"/>
      <c r="V208" s="577"/>
    </row>
    <row r="209" spans="1:25" s="9" customFormat="1" ht="13.5" thickBot="1" x14ac:dyDescent="0.25">
      <c r="A209" s="1868"/>
      <c r="B209" s="1850"/>
      <c r="C209" s="1850"/>
      <c r="D209" s="1901"/>
      <c r="E209" s="1850"/>
      <c r="F209" s="1850"/>
      <c r="G209" s="1913"/>
      <c r="H209" s="667" t="s">
        <v>1204</v>
      </c>
      <c r="I209" s="588">
        <v>43343</v>
      </c>
      <c r="J209" s="1876"/>
      <c r="K209" s="575"/>
      <c r="L209" s="576"/>
      <c r="M209" s="576"/>
      <c r="N209" s="576"/>
      <c r="O209" s="576"/>
      <c r="P209" s="576"/>
      <c r="Q209" s="576"/>
      <c r="R209" s="576"/>
      <c r="S209" s="576"/>
      <c r="T209" s="576"/>
      <c r="U209" s="576"/>
      <c r="V209" s="577"/>
    </row>
    <row r="210" spans="1:25" s="9" customFormat="1" ht="26.25" thickBot="1" x14ac:dyDescent="0.25">
      <c r="A210" s="1868"/>
      <c r="B210" s="1850"/>
      <c r="C210" s="1850"/>
      <c r="D210" s="1901"/>
      <c r="E210" s="1850"/>
      <c r="F210" s="1850"/>
      <c r="G210" s="1913"/>
      <c r="H210" s="667" t="s">
        <v>1205</v>
      </c>
      <c r="I210" s="588">
        <v>43373</v>
      </c>
      <c r="J210" s="1876"/>
      <c r="K210" s="575"/>
      <c r="L210" s="576"/>
      <c r="M210" s="576"/>
      <c r="N210" s="576"/>
      <c r="O210" s="576"/>
      <c r="P210" s="576"/>
      <c r="Q210" s="576"/>
      <c r="R210" s="576"/>
      <c r="S210" s="576"/>
      <c r="T210" s="576"/>
      <c r="U210" s="576"/>
      <c r="V210" s="577"/>
    </row>
    <row r="211" spans="1:25" s="9" customFormat="1" ht="13.5" thickBot="1" x14ac:dyDescent="0.25">
      <c r="A211" s="1868"/>
      <c r="B211" s="1850"/>
      <c r="C211" s="1850"/>
      <c r="D211" s="1901"/>
      <c r="E211" s="1850"/>
      <c r="F211" s="1850"/>
      <c r="G211" s="1913"/>
      <c r="H211" s="665" t="s">
        <v>1206</v>
      </c>
      <c r="I211" s="657">
        <v>43434</v>
      </c>
      <c r="J211" s="1877"/>
      <c r="K211" s="575"/>
      <c r="L211" s="576"/>
      <c r="M211" s="576"/>
      <c r="N211" s="576"/>
      <c r="O211" s="576"/>
      <c r="P211" s="576"/>
      <c r="Q211" s="576"/>
      <c r="R211" s="576"/>
      <c r="S211" s="576"/>
      <c r="T211" s="576"/>
      <c r="U211" s="576"/>
      <c r="V211" s="577"/>
    </row>
    <row r="212" spans="1:25" s="9" customFormat="1" ht="26.25" thickBot="1" x14ac:dyDescent="0.25">
      <c r="A212" s="1868"/>
      <c r="B212" s="1850" t="s">
        <v>1599</v>
      </c>
      <c r="C212" s="1850" t="s">
        <v>1207</v>
      </c>
      <c r="D212" s="1912">
        <v>2</v>
      </c>
      <c r="E212" s="1850" t="s">
        <v>1208</v>
      </c>
      <c r="F212" s="1850" t="s">
        <v>1209</v>
      </c>
      <c r="G212" s="1913"/>
      <c r="H212" s="671" t="s">
        <v>1211</v>
      </c>
      <c r="I212" s="658">
        <v>43281</v>
      </c>
      <c r="J212" s="1876" t="s">
        <v>1210</v>
      </c>
      <c r="K212" s="575"/>
      <c r="L212" s="576"/>
      <c r="M212" s="576"/>
      <c r="N212" s="576"/>
      <c r="O212" s="576"/>
      <c r="P212" s="576"/>
      <c r="Q212" s="576"/>
      <c r="R212" s="576"/>
      <c r="S212" s="576"/>
      <c r="T212" s="576"/>
      <c r="U212" s="576"/>
      <c r="V212" s="577"/>
    </row>
    <row r="213" spans="1:25" s="9" customFormat="1" ht="26.25" thickBot="1" x14ac:dyDescent="0.25">
      <c r="A213" s="1868"/>
      <c r="B213" s="1850"/>
      <c r="C213" s="1850"/>
      <c r="D213" s="1912"/>
      <c r="E213" s="1850"/>
      <c r="F213" s="1850"/>
      <c r="G213" s="1913"/>
      <c r="H213" s="671" t="s">
        <v>1212</v>
      </c>
      <c r="I213" s="658">
        <v>43434</v>
      </c>
      <c r="J213" s="1876"/>
      <c r="K213" s="575"/>
      <c r="L213" s="576"/>
      <c r="M213" s="576"/>
      <c r="N213" s="576"/>
      <c r="O213" s="576"/>
      <c r="P213" s="576"/>
      <c r="Q213" s="576"/>
      <c r="R213" s="576"/>
      <c r="S213" s="576"/>
      <c r="T213" s="576"/>
      <c r="U213" s="576"/>
      <c r="V213" s="577"/>
    </row>
    <row r="214" spans="1:25" s="9" customFormat="1" ht="26.25" thickBot="1" x14ac:dyDescent="0.25">
      <c r="A214" s="1868"/>
      <c r="B214" s="1850"/>
      <c r="C214" s="1850"/>
      <c r="D214" s="1912"/>
      <c r="E214" s="1850"/>
      <c r="F214" s="1850"/>
      <c r="G214" s="1913"/>
      <c r="H214" s="671" t="s">
        <v>1213</v>
      </c>
      <c r="I214" s="658">
        <v>43434</v>
      </c>
      <c r="J214" s="1876"/>
      <c r="K214" s="575"/>
      <c r="L214" s="576"/>
      <c r="M214" s="576"/>
      <c r="N214" s="576"/>
      <c r="O214" s="576"/>
      <c r="P214" s="576"/>
      <c r="Q214" s="576"/>
      <c r="R214" s="576"/>
      <c r="S214" s="576"/>
      <c r="T214" s="576"/>
      <c r="U214" s="576"/>
      <c r="V214" s="577"/>
    </row>
    <row r="215" spans="1:25" s="9" customFormat="1" ht="26.25" thickBot="1" x14ac:dyDescent="0.25">
      <c r="A215" s="1868"/>
      <c r="B215" s="1850"/>
      <c r="C215" s="1850"/>
      <c r="D215" s="1912"/>
      <c r="E215" s="1850"/>
      <c r="F215" s="1850"/>
      <c r="G215" s="1913"/>
      <c r="H215" s="671" t="s">
        <v>1214</v>
      </c>
      <c r="I215" s="658">
        <v>43449</v>
      </c>
      <c r="J215" s="1922"/>
      <c r="K215" s="575"/>
      <c r="L215" s="576"/>
      <c r="M215" s="576"/>
      <c r="N215" s="576"/>
      <c r="O215" s="576"/>
      <c r="P215" s="576"/>
      <c r="Q215" s="576"/>
      <c r="R215" s="576"/>
      <c r="S215" s="576"/>
      <c r="T215" s="576"/>
      <c r="U215" s="576"/>
      <c r="V215" s="577"/>
    </row>
    <row r="216" spans="1:25" s="9" customFormat="1" ht="13.5" thickBot="1" x14ac:dyDescent="0.25">
      <c r="A216" s="1868"/>
      <c r="B216" s="1850"/>
      <c r="C216" s="1850"/>
      <c r="D216" s="1912"/>
      <c r="E216" s="1850"/>
      <c r="F216" s="1850"/>
      <c r="G216" s="1913"/>
      <c r="H216" s="671" t="s">
        <v>1215</v>
      </c>
      <c r="I216" s="658">
        <v>43465</v>
      </c>
      <c r="J216" s="1922"/>
      <c r="K216" s="575"/>
      <c r="L216" s="576"/>
      <c r="M216" s="576"/>
      <c r="N216" s="576"/>
      <c r="O216" s="576"/>
      <c r="P216" s="576"/>
      <c r="Q216" s="576"/>
      <c r="R216" s="576"/>
      <c r="S216" s="576"/>
      <c r="T216" s="576"/>
      <c r="U216" s="576"/>
      <c r="V216" s="577"/>
    </row>
    <row r="217" spans="1:25" s="9" customFormat="1" ht="13.5" thickBot="1" x14ac:dyDescent="0.25">
      <c r="A217" s="1868"/>
      <c r="B217" s="1850" t="s">
        <v>1599</v>
      </c>
      <c r="C217" s="1888" t="s">
        <v>46</v>
      </c>
      <c r="D217" s="1901">
        <v>0.8</v>
      </c>
      <c r="E217" s="1888" t="s">
        <v>45</v>
      </c>
      <c r="F217" s="1888" t="s">
        <v>45</v>
      </c>
      <c r="G217" s="1913"/>
      <c r="H217" s="632" t="s">
        <v>1660</v>
      </c>
      <c r="I217" s="658"/>
      <c r="J217" s="626"/>
      <c r="K217" s="575"/>
      <c r="L217" s="576"/>
      <c r="M217" s="576"/>
      <c r="N217" s="576"/>
      <c r="O217" s="576"/>
      <c r="P217" s="576"/>
      <c r="Q217" s="576"/>
      <c r="R217" s="576"/>
      <c r="S217" s="576"/>
      <c r="T217" s="576"/>
      <c r="U217" s="576"/>
      <c r="V217" s="577"/>
    </row>
    <row r="218" spans="1:25" s="9" customFormat="1" ht="13.5" thickBot="1" x14ac:dyDescent="0.25">
      <c r="A218" s="1868"/>
      <c r="B218" s="1850"/>
      <c r="C218" s="1888"/>
      <c r="D218" s="1901"/>
      <c r="E218" s="1888"/>
      <c r="F218" s="1888"/>
      <c r="G218" s="1913"/>
      <c r="H218" s="632" t="s">
        <v>1511</v>
      </c>
      <c r="I218" s="658"/>
      <c r="J218" s="626"/>
      <c r="K218" s="575"/>
      <c r="L218" s="576"/>
      <c r="M218" s="576"/>
      <c r="N218" s="576"/>
      <c r="O218" s="576"/>
      <c r="P218" s="576"/>
      <c r="Q218" s="576"/>
      <c r="R218" s="576"/>
      <c r="S218" s="576"/>
      <c r="T218" s="576"/>
      <c r="U218" s="576"/>
      <c r="V218" s="577"/>
    </row>
    <row r="219" spans="1:25" s="9" customFormat="1" ht="13.5" thickBot="1" x14ac:dyDescent="0.25">
      <c r="A219" s="1868"/>
      <c r="B219" s="1850"/>
      <c r="C219" s="1888"/>
      <c r="D219" s="1901"/>
      <c r="E219" s="1888"/>
      <c r="F219" s="1888"/>
      <c r="G219" s="1913"/>
      <c r="H219" s="670" t="s">
        <v>1512</v>
      </c>
      <c r="I219" s="637"/>
      <c r="J219" s="571"/>
      <c r="K219" s="575"/>
      <c r="L219" s="576"/>
      <c r="M219" s="576"/>
      <c r="N219" s="576"/>
      <c r="O219" s="576"/>
      <c r="P219" s="576"/>
      <c r="Q219" s="576"/>
      <c r="R219" s="576"/>
      <c r="S219" s="576"/>
      <c r="T219" s="576"/>
      <c r="U219" s="576"/>
      <c r="V219" s="577"/>
    </row>
    <row r="220" spans="1:25" s="9" customFormat="1" ht="39" thickBot="1" x14ac:dyDescent="0.25">
      <c r="A220" s="1868" t="s">
        <v>1483</v>
      </c>
      <c r="B220" s="692" t="s">
        <v>374</v>
      </c>
      <c r="C220" s="693" t="s">
        <v>76</v>
      </c>
      <c r="D220" s="564" t="s">
        <v>1290</v>
      </c>
      <c r="E220" s="565" t="s">
        <v>1409</v>
      </c>
      <c r="F220" s="565" t="s">
        <v>77</v>
      </c>
      <c r="G220" s="692" t="s">
        <v>1661</v>
      </c>
      <c r="H220" s="692" t="s">
        <v>1509</v>
      </c>
      <c r="I220" s="566"/>
      <c r="J220" s="567"/>
      <c r="K220" s="531"/>
      <c r="L220" s="532"/>
      <c r="M220" s="532"/>
      <c r="N220" s="532"/>
      <c r="O220" s="532"/>
      <c r="P220" s="532"/>
      <c r="Q220" s="532"/>
      <c r="R220" s="532"/>
      <c r="S220" s="532"/>
      <c r="T220" s="532"/>
      <c r="U220" s="532"/>
      <c r="V220" s="533"/>
    </row>
    <row r="221" spans="1:25" s="9" customFormat="1" ht="51.75" thickBot="1" x14ac:dyDescent="0.25">
      <c r="A221" s="1868"/>
      <c r="B221" s="693" t="s">
        <v>374</v>
      </c>
      <c r="C221" s="693" t="s">
        <v>1662</v>
      </c>
      <c r="D221" s="564">
        <v>0.7</v>
      </c>
      <c r="E221" s="693" t="s">
        <v>38</v>
      </c>
      <c r="F221" s="692" t="s">
        <v>37</v>
      </c>
      <c r="G221" s="692" t="s">
        <v>1663</v>
      </c>
      <c r="H221" s="692" t="s">
        <v>1509</v>
      </c>
      <c r="I221" s="566"/>
      <c r="J221" s="567"/>
      <c r="K221" s="568"/>
      <c r="L221" s="569"/>
      <c r="M221" s="569"/>
      <c r="N221" s="569"/>
      <c r="O221" s="569"/>
      <c r="P221" s="569"/>
      <c r="Q221" s="569"/>
      <c r="R221" s="569"/>
      <c r="S221" s="569"/>
      <c r="T221" s="569"/>
      <c r="U221" s="569"/>
      <c r="V221" s="570"/>
      <c r="Y221" s="1917" t="s">
        <v>2097</v>
      </c>
    </row>
    <row r="222" spans="1:25" s="9" customFormat="1" ht="51.75" thickBot="1" x14ac:dyDescent="0.25">
      <c r="A222" s="1868"/>
      <c r="B222" s="693" t="s">
        <v>374</v>
      </c>
      <c r="C222" s="693" t="s">
        <v>1508</v>
      </c>
      <c r="D222" s="564">
        <v>0.6</v>
      </c>
      <c r="E222" s="693" t="s">
        <v>1464</v>
      </c>
      <c r="F222" s="692" t="s">
        <v>1294</v>
      </c>
      <c r="G222" s="692" t="s">
        <v>1663</v>
      </c>
      <c r="H222" s="692" t="s">
        <v>1509</v>
      </c>
      <c r="I222" s="566"/>
      <c r="J222" s="567"/>
      <c r="K222" s="531"/>
      <c r="L222" s="532"/>
      <c r="M222" s="532"/>
      <c r="N222" s="532"/>
      <c r="O222" s="532"/>
      <c r="P222" s="532"/>
      <c r="Q222" s="532"/>
      <c r="R222" s="532"/>
      <c r="S222" s="532"/>
      <c r="T222" s="532"/>
      <c r="U222" s="532"/>
      <c r="V222" s="533"/>
      <c r="Y222" s="1918"/>
    </row>
    <row r="223" spans="1:25" s="9" customFormat="1" ht="12.75" x14ac:dyDescent="0.2">
      <c r="A223" s="589" t="s">
        <v>1791</v>
      </c>
      <c r="B223" s="619"/>
      <c r="C223" s="674"/>
      <c r="D223" s="627"/>
      <c r="E223" s="674"/>
      <c r="F223" s="674"/>
      <c r="G223" s="674"/>
      <c r="H223" s="672"/>
      <c r="I223" s="10"/>
      <c r="K223" s="628"/>
      <c r="L223" s="628"/>
      <c r="M223" s="628"/>
      <c r="N223" s="628"/>
      <c r="O223" s="628"/>
      <c r="P223" s="628"/>
      <c r="Q223" s="628"/>
      <c r="R223" s="628"/>
      <c r="S223" s="628"/>
      <c r="T223" s="628"/>
      <c r="U223" s="628"/>
    </row>
    <row r="224" spans="1:25" x14ac:dyDescent="0.2">
      <c r="A224" s="589"/>
      <c r="B224" s="619"/>
      <c r="C224" s="674"/>
      <c r="D224" s="620"/>
      <c r="E224" s="675"/>
      <c r="F224" s="675"/>
      <c r="G224" s="675"/>
      <c r="H224" s="673"/>
    </row>
  </sheetData>
  <mergeCells count="418">
    <mergeCell ref="Y14:Y24"/>
    <mergeCell ref="Y27:Y33"/>
    <mergeCell ref="Y221:Y222"/>
    <mergeCell ref="Y42:Y55"/>
    <mergeCell ref="Y58:Y63"/>
    <mergeCell ref="B217:B219"/>
    <mergeCell ref="C217:C219"/>
    <mergeCell ref="D217:D219"/>
    <mergeCell ref="E217:E219"/>
    <mergeCell ref="F217:F219"/>
    <mergeCell ref="J212:J216"/>
    <mergeCell ref="J208:J211"/>
    <mergeCell ref="J202:J204"/>
    <mergeCell ref="J205:J207"/>
    <mergeCell ref="J191:J195"/>
    <mergeCell ref="F196:F198"/>
    <mergeCell ref="G196:G219"/>
    <mergeCell ref="J196:J198"/>
    <mergeCell ref="B199:B201"/>
    <mergeCell ref="B191:B195"/>
    <mergeCell ref="C191:C195"/>
    <mergeCell ref="D191:D195"/>
    <mergeCell ref="E191:E195"/>
    <mergeCell ref="F191:F195"/>
    <mergeCell ref="A220:A222"/>
    <mergeCell ref="B212:B216"/>
    <mergeCell ref="C212:C216"/>
    <mergeCell ref="D212:D216"/>
    <mergeCell ref="E212:E216"/>
    <mergeCell ref="F212:F216"/>
    <mergeCell ref="D202:D204"/>
    <mergeCell ref="E202:E204"/>
    <mergeCell ref="F202:F204"/>
    <mergeCell ref="B208:B211"/>
    <mergeCell ref="C208:C211"/>
    <mergeCell ref="D208:D211"/>
    <mergeCell ref="E208:E211"/>
    <mergeCell ref="F208:F211"/>
    <mergeCell ref="B205:B207"/>
    <mergeCell ref="C205:C207"/>
    <mergeCell ref="D205:D207"/>
    <mergeCell ref="E205:E207"/>
    <mergeCell ref="F205:F207"/>
    <mergeCell ref="A196:A219"/>
    <mergeCell ref="B196:B198"/>
    <mergeCell ref="C196:C198"/>
    <mergeCell ref="D196:D198"/>
    <mergeCell ref="E196:E198"/>
    <mergeCell ref="G191:G195"/>
    <mergeCell ref="A174:A195"/>
    <mergeCell ref="C199:C201"/>
    <mergeCell ref="D199:D201"/>
    <mergeCell ref="E199:E201"/>
    <mergeCell ref="F199:F201"/>
    <mergeCell ref="J199:J201"/>
    <mergeCell ref="B202:B204"/>
    <mergeCell ref="C202:C204"/>
    <mergeCell ref="E174:E176"/>
    <mergeCell ref="F174:F176"/>
    <mergeCell ref="F182:F188"/>
    <mergeCell ref="G182:G188"/>
    <mergeCell ref="J182:J188"/>
    <mergeCell ref="B189:B190"/>
    <mergeCell ref="C189:C190"/>
    <mergeCell ref="D189:D190"/>
    <mergeCell ref="E189:E190"/>
    <mergeCell ref="F189:F190"/>
    <mergeCell ref="G189:G190"/>
    <mergeCell ref="J189:J190"/>
    <mergeCell ref="B182:B188"/>
    <mergeCell ref="C182:C188"/>
    <mergeCell ref="D182:D188"/>
    <mergeCell ref="E182:E188"/>
    <mergeCell ref="C169:C173"/>
    <mergeCell ref="D169:D173"/>
    <mergeCell ref="E169:E173"/>
    <mergeCell ref="F169:F173"/>
    <mergeCell ref="G169:G173"/>
    <mergeCell ref="J169:J173"/>
    <mergeCell ref="J177:J179"/>
    <mergeCell ref="B180:B181"/>
    <mergeCell ref="C180:C181"/>
    <mergeCell ref="D180:D181"/>
    <mergeCell ref="E180:E181"/>
    <mergeCell ref="F180:F181"/>
    <mergeCell ref="G180:G181"/>
    <mergeCell ref="J180:J181"/>
    <mergeCell ref="G174:G176"/>
    <mergeCell ref="B177:B179"/>
    <mergeCell ref="C177:C179"/>
    <mergeCell ref="D177:D179"/>
    <mergeCell ref="E177:E179"/>
    <mergeCell ref="F177:F179"/>
    <mergeCell ref="G177:G179"/>
    <mergeCell ref="B174:B176"/>
    <mergeCell ref="C174:C176"/>
    <mergeCell ref="D174:D176"/>
    <mergeCell ref="A166:A173"/>
    <mergeCell ref="B166:B168"/>
    <mergeCell ref="C166:C168"/>
    <mergeCell ref="D166:D168"/>
    <mergeCell ref="E166:E168"/>
    <mergeCell ref="F166:F168"/>
    <mergeCell ref="G155:G157"/>
    <mergeCell ref="J155:J157"/>
    <mergeCell ref="B158:B164"/>
    <mergeCell ref="C158:C164"/>
    <mergeCell ref="D158:D164"/>
    <mergeCell ref="E158:E164"/>
    <mergeCell ref="F158:F164"/>
    <mergeCell ref="G158:G164"/>
    <mergeCell ref="J158:J164"/>
    <mergeCell ref="A155:A165"/>
    <mergeCell ref="B155:B157"/>
    <mergeCell ref="C155:C157"/>
    <mergeCell ref="D155:D157"/>
    <mergeCell ref="E155:E157"/>
    <mergeCell ref="F155:F157"/>
    <mergeCell ref="G166:G168"/>
    <mergeCell ref="J166:J168"/>
    <mergeCell ref="B169:B173"/>
    <mergeCell ref="G150:G154"/>
    <mergeCell ref="J150:J151"/>
    <mergeCell ref="C153:C154"/>
    <mergeCell ref="D153:D154"/>
    <mergeCell ref="E153:E154"/>
    <mergeCell ref="F153:F154"/>
    <mergeCell ref="J153:J154"/>
    <mergeCell ref="A150:A154"/>
    <mergeCell ref="B150:B154"/>
    <mergeCell ref="C150:C151"/>
    <mergeCell ref="D150:D151"/>
    <mergeCell ref="E150:E151"/>
    <mergeCell ref="F150:F151"/>
    <mergeCell ref="G142:G145"/>
    <mergeCell ref="J142:J145"/>
    <mergeCell ref="B146:B149"/>
    <mergeCell ref="C146:C149"/>
    <mergeCell ref="D146:D149"/>
    <mergeCell ref="E146:E149"/>
    <mergeCell ref="F146:F149"/>
    <mergeCell ref="G146:G149"/>
    <mergeCell ref="J146:J149"/>
    <mergeCell ref="A142:A149"/>
    <mergeCell ref="B142:B145"/>
    <mergeCell ref="C142:C145"/>
    <mergeCell ref="D142:D145"/>
    <mergeCell ref="E142:E145"/>
    <mergeCell ref="F142:F145"/>
    <mergeCell ref="B139:B141"/>
    <mergeCell ref="C139:C141"/>
    <mergeCell ref="D139:D141"/>
    <mergeCell ref="E139:E141"/>
    <mergeCell ref="F139:F141"/>
    <mergeCell ref="A89:A141"/>
    <mergeCell ref="B89:B90"/>
    <mergeCell ref="C89:C90"/>
    <mergeCell ref="D89:D90"/>
    <mergeCell ref="E89:E90"/>
    <mergeCell ref="F89:F90"/>
    <mergeCell ref="F129:F131"/>
    <mergeCell ref="B121:B122"/>
    <mergeCell ref="C121:C122"/>
    <mergeCell ref="D121:D122"/>
    <mergeCell ref="E121:E122"/>
    <mergeCell ref="F121:F122"/>
    <mergeCell ref="D100:D102"/>
    <mergeCell ref="G139:G141"/>
    <mergeCell ref="B137:B138"/>
    <mergeCell ref="C137:C138"/>
    <mergeCell ref="D137:D138"/>
    <mergeCell ref="E137:E138"/>
    <mergeCell ref="F137:F138"/>
    <mergeCell ref="G137:G138"/>
    <mergeCell ref="B134:B136"/>
    <mergeCell ref="C134:C136"/>
    <mergeCell ref="D134:D136"/>
    <mergeCell ref="E134:E136"/>
    <mergeCell ref="F134:F136"/>
    <mergeCell ref="G134:G136"/>
    <mergeCell ref="G129:G131"/>
    <mergeCell ref="B132:B133"/>
    <mergeCell ref="C132:C133"/>
    <mergeCell ref="D132:D133"/>
    <mergeCell ref="E132:E133"/>
    <mergeCell ref="F132:F133"/>
    <mergeCell ref="G132:G133"/>
    <mergeCell ref="B127:B128"/>
    <mergeCell ref="C127:C128"/>
    <mergeCell ref="B129:B131"/>
    <mergeCell ref="C129:C131"/>
    <mergeCell ref="D129:D131"/>
    <mergeCell ref="E129:E131"/>
    <mergeCell ref="G121:G122"/>
    <mergeCell ref="B116:B120"/>
    <mergeCell ref="C116:C120"/>
    <mergeCell ref="D116:D120"/>
    <mergeCell ref="E116:E120"/>
    <mergeCell ref="F116:F120"/>
    <mergeCell ref="G116:G120"/>
    <mergeCell ref="J111:J113"/>
    <mergeCell ref="B114:B115"/>
    <mergeCell ref="C114:C115"/>
    <mergeCell ref="D114:D115"/>
    <mergeCell ref="E114:E115"/>
    <mergeCell ref="F114:F115"/>
    <mergeCell ref="G114:G115"/>
    <mergeCell ref="J114:J115"/>
    <mergeCell ref="B111:B113"/>
    <mergeCell ref="C111:C113"/>
    <mergeCell ref="D111:D113"/>
    <mergeCell ref="E111:E113"/>
    <mergeCell ref="F111:F113"/>
    <mergeCell ref="G111:G113"/>
    <mergeCell ref="J104:J105"/>
    <mergeCell ref="B106:B110"/>
    <mergeCell ref="C106:C110"/>
    <mergeCell ref="D106:D110"/>
    <mergeCell ref="E106:E110"/>
    <mergeCell ref="F106:F110"/>
    <mergeCell ref="G106:G110"/>
    <mergeCell ref="J106:J110"/>
    <mergeCell ref="B104:B105"/>
    <mergeCell ref="C104:C105"/>
    <mergeCell ref="D104:D105"/>
    <mergeCell ref="E104:E105"/>
    <mergeCell ref="F104:F105"/>
    <mergeCell ref="G104:G105"/>
    <mergeCell ref="E100:E102"/>
    <mergeCell ref="F100:F102"/>
    <mergeCell ref="G100:G102"/>
    <mergeCell ref="J100:J102"/>
    <mergeCell ref="B97:B99"/>
    <mergeCell ref="C97:C99"/>
    <mergeCell ref="D97:D99"/>
    <mergeCell ref="E97:E99"/>
    <mergeCell ref="F97:F99"/>
    <mergeCell ref="G97:G99"/>
    <mergeCell ref="J97:J99"/>
    <mergeCell ref="B100:B102"/>
    <mergeCell ref="C100:C102"/>
    <mergeCell ref="J91:J93"/>
    <mergeCell ref="B94:B96"/>
    <mergeCell ref="C94:C96"/>
    <mergeCell ref="D94:D96"/>
    <mergeCell ref="E94:E96"/>
    <mergeCell ref="F94:F96"/>
    <mergeCell ref="G94:G96"/>
    <mergeCell ref="J94:J96"/>
    <mergeCell ref="G89:G90"/>
    <mergeCell ref="B91:B93"/>
    <mergeCell ref="C91:C93"/>
    <mergeCell ref="D91:D93"/>
    <mergeCell ref="E91:E93"/>
    <mergeCell ref="F91:F93"/>
    <mergeCell ref="G91:G93"/>
    <mergeCell ref="G79:G81"/>
    <mergeCell ref="A82:A88"/>
    <mergeCell ref="B82:B86"/>
    <mergeCell ref="C82:C86"/>
    <mergeCell ref="D82:D86"/>
    <mergeCell ref="E82:E86"/>
    <mergeCell ref="F82:F86"/>
    <mergeCell ref="G82:G86"/>
    <mergeCell ref="B87:B88"/>
    <mergeCell ref="C87:C88"/>
    <mergeCell ref="A79:A81"/>
    <mergeCell ref="B79:B81"/>
    <mergeCell ref="C79:C81"/>
    <mergeCell ref="D79:D81"/>
    <mergeCell ref="E79:E81"/>
    <mergeCell ref="F79:F81"/>
    <mergeCell ref="D87:D88"/>
    <mergeCell ref="E87:E88"/>
    <mergeCell ref="F87:F88"/>
    <mergeCell ref="G87:G88"/>
    <mergeCell ref="J73:J78"/>
    <mergeCell ref="F67:F69"/>
    <mergeCell ref="G67:G69"/>
    <mergeCell ref="J67:J69"/>
    <mergeCell ref="C70:C72"/>
    <mergeCell ref="D70:D72"/>
    <mergeCell ref="E70:E72"/>
    <mergeCell ref="F70:F72"/>
    <mergeCell ref="G70:G72"/>
    <mergeCell ref="J70:J72"/>
    <mergeCell ref="C63:C66"/>
    <mergeCell ref="D63:D66"/>
    <mergeCell ref="E63:E66"/>
    <mergeCell ref="F63:F66"/>
    <mergeCell ref="G63:G66"/>
    <mergeCell ref="A67:A78"/>
    <mergeCell ref="B67:B78"/>
    <mergeCell ref="C67:C69"/>
    <mergeCell ref="D67:D69"/>
    <mergeCell ref="E67:E69"/>
    <mergeCell ref="A58:A66"/>
    <mergeCell ref="B58:B66"/>
    <mergeCell ref="C73:C78"/>
    <mergeCell ref="D73:D78"/>
    <mergeCell ref="E73:E78"/>
    <mergeCell ref="F73:F78"/>
    <mergeCell ref="G73:G78"/>
    <mergeCell ref="F58:F60"/>
    <mergeCell ref="G58:G60"/>
    <mergeCell ref="C61:C62"/>
    <mergeCell ref="D61:D62"/>
    <mergeCell ref="E61:E62"/>
    <mergeCell ref="F61:F62"/>
    <mergeCell ref="G61:G62"/>
    <mergeCell ref="C58:C60"/>
    <mergeCell ref="D58:D60"/>
    <mergeCell ref="E58:E60"/>
    <mergeCell ref="W51:W52"/>
    <mergeCell ref="C53:C54"/>
    <mergeCell ref="D53:D54"/>
    <mergeCell ref="E53:E54"/>
    <mergeCell ref="F53:F54"/>
    <mergeCell ref="G53:G54"/>
    <mergeCell ref="C51:C52"/>
    <mergeCell ref="D51:D52"/>
    <mergeCell ref="E51:E52"/>
    <mergeCell ref="F51:F52"/>
    <mergeCell ref="G51:G52"/>
    <mergeCell ref="J51:J52"/>
    <mergeCell ref="W45:W47"/>
    <mergeCell ref="C48:C50"/>
    <mergeCell ref="D48:D50"/>
    <mergeCell ref="E48:E50"/>
    <mergeCell ref="F48:F50"/>
    <mergeCell ref="G48:G50"/>
    <mergeCell ref="J48:J50"/>
    <mergeCell ref="W48:W50"/>
    <mergeCell ref="C45:C47"/>
    <mergeCell ref="D45:D47"/>
    <mergeCell ref="E45:E47"/>
    <mergeCell ref="F45:F47"/>
    <mergeCell ref="G45:G47"/>
    <mergeCell ref="J45:J47"/>
    <mergeCell ref="G38:G41"/>
    <mergeCell ref="J38:J41"/>
    <mergeCell ref="A42:A57"/>
    <mergeCell ref="B42:B57"/>
    <mergeCell ref="C42:C43"/>
    <mergeCell ref="D42:D43"/>
    <mergeCell ref="E42:E43"/>
    <mergeCell ref="F42:F43"/>
    <mergeCell ref="G42:G43"/>
    <mergeCell ref="J42:J43"/>
    <mergeCell ref="A38:A41"/>
    <mergeCell ref="B38:B41"/>
    <mergeCell ref="C38:C41"/>
    <mergeCell ref="D38:D41"/>
    <mergeCell ref="E38:E41"/>
    <mergeCell ref="F38:F41"/>
    <mergeCell ref="C55:C57"/>
    <mergeCell ref="D55:D57"/>
    <mergeCell ref="E55:E57"/>
    <mergeCell ref="F55:F57"/>
    <mergeCell ref="G55:G57"/>
    <mergeCell ref="J30:J32"/>
    <mergeCell ref="B33:B37"/>
    <mergeCell ref="C33:C37"/>
    <mergeCell ref="D33:D37"/>
    <mergeCell ref="E33:E37"/>
    <mergeCell ref="F33:F37"/>
    <mergeCell ref="G33:G37"/>
    <mergeCell ref="J33:J37"/>
    <mergeCell ref="F27:F29"/>
    <mergeCell ref="G27:G29"/>
    <mergeCell ref="C30:C32"/>
    <mergeCell ref="D30:D32"/>
    <mergeCell ref="E30:E32"/>
    <mergeCell ref="F30:F32"/>
    <mergeCell ref="G30:G32"/>
    <mergeCell ref="C24:C26"/>
    <mergeCell ref="D24:D26"/>
    <mergeCell ref="E24:E26"/>
    <mergeCell ref="F24:F26"/>
    <mergeCell ref="G24:G26"/>
    <mergeCell ref="A27:A37"/>
    <mergeCell ref="B27:B32"/>
    <mergeCell ref="C27:C29"/>
    <mergeCell ref="D27:D29"/>
    <mergeCell ref="E27:E29"/>
    <mergeCell ref="A14:A26"/>
    <mergeCell ref="B14:B26"/>
    <mergeCell ref="E18:E20"/>
    <mergeCell ref="F18:F20"/>
    <mergeCell ref="G18:G20"/>
    <mergeCell ref="C21:C23"/>
    <mergeCell ref="D21:D23"/>
    <mergeCell ref="E21:E23"/>
    <mergeCell ref="F21:F23"/>
    <mergeCell ref="G21:G23"/>
    <mergeCell ref="G10:G13"/>
    <mergeCell ref="C14:C17"/>
    <mergeCell ref="D14:D17"/>
    <mergeCell ref="E14:E17"/>
    <mergeCell ref="F14:F17"/>
    <mergeCell ref="G14:G17"/>
    <mergeCell ref="C18:C20"/>
    <mergeCell ref="D18:D20"/>
    <mergeCell ref="A10:A13"/>
    <mergeCell ref="B10:B13"/>
    <mergeCell ref="C10:C13"/>
    <mergeCell ref="D10:D13"/>
    <mergeCell ref="E10:E13"/>
    <mergeCell ref="F10:F13"/>
    <mergeCell ref="A1:G1"/>
    <mergeCell ref="K1:V1"/>
    <mergeCell ref="A4:A9"/>
    <mergeCell ref="B4:B9"/>
    <mergeCell ref="C4:C9"/>
    <mergeCell ref="D4:D9"/>
    <mergeCell ref="E4:E9"/>
    <mergeCell ref="F4:F9"/>
    <mergeCell ref="G4:G9"/>
  </mergeCells>
  <pageMargins left="0.70866141732283472" right="0.70866141732283472" top="0.74803149606299213" bottom="0.74803149606299213" header="0.31496062992125984" footer="0.31496062992125984"/>
  <pageSetup scale="48" fitToHeight="0"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8"/>
    <pageSetUpPr fitToPage="1"/>
  </sheetPr>
  <dimension ref="A1:AL47"/>
  <sheetViews>
    <sheetView topLeftCell="C1" zoomScale="85" zoomScaleNormal="85" zoomScaleSheetLayoutView="85" workbookViewId="0">
      <pane xSplit="6" ySplit="3" topLeftCell="AG7" activePane="bottomRight" state="frozen"/>
      <selection activeCell="AI4" sqref="AI4:AI5"/>
      <selection pane="topRight" activeCell="AI4" sqref="AI4:AI5"/>
      <selection pane="bottomLeft" activeCell="AI4" sqref="AI4:AI5"/>
      <selection pane="bottomRight" activeCell="AK10" sqref="AK10"/>
    </sheetView>
  </sheetViews>
  <sheetFormatPr baseColWidth="10" defaultColWidth="11.5703125" defaultRowHeight="15" x14ac:dyDescent="0.25"/>
  <cols>
    <col min="1" max="1" width="14.140625" style="907" customWidth="1"/>
    <col min="2" max="2" width="20.85546875" style="908" customWidth="1"/>
    <col min="3" max="3" width="30.140625" style="897" customWidth="1"/>
    <col min="4" max="4" width="7.5703125" style="889" customWidth="1"/>
    <col min="5" max="5" width="19" style="897" customWidth="1"/>
    <col min="6" max="6" width="25.5703125" style="897" customWidth="1"/>
    <col min="7" max="7" width="19" style="897" customWidth="1"/>
    <col min="8" max="8" width="45.85546875" style="898" customWidth="1"/>
    <col min="9" max="9" width="7" style="889" bestFit="1" customWidth="1"/>
    <col min="10" max="10" width="9" style="889" bestFit="1" customWidth="1"/>
    <col min="11" max="11" width="7.7109375" style="889" bestFit="1" customWidth="1"/>
    <col min="12" max="12" width="6" style="889" bestFit="1" customWidth="1"/>
    <col min="13" max="13" width="6.7109375" style="889" bestFit="1" customWidth="1"/>
    <col min="14" max="14" width="6.5703125" style="889" bestFit="1" customWidth="1"/>
    <col min="15" max="15" width="6" style="889" bestFit="1" customWidth="1"/>
    <col min="16" max="16" width="8.5703125" style="889" bestFit="1" customWidth="1"/>
    <col min="17" max="17" width="11.85546875" style="889" bestFit="1" customWidth="1"/>
    <col min="18" max="18" width="9.28515625" style="889" bestFit="1" customWidth="1"/>
    <col min="19" max="19" width="11.85546875" style="889" bestFit="1" customWidth="1"/>
    <col min="20" max="20" width="10.7109375" style="889" bestFit="1" customWidth="1"/>
    <col min="21" max="22" width="11.5703125" style="889" hidden="1" customWidth="1"/>
    <col min="23" max="23" width="67" style="889" hidden="1" customWidth="1"/>
    <col min="24" max="24" width="19.28515625" style="889" hidden="1" customWidth="1"/>
    <col min="25" max="25" width="17.85546875" style="889" hidden="1" customWidth="1"/>
    <col min="26" max="26" width="14.5703125" style="889" hidden="1" customWidth="1"/>
    <col min="27" max="27" width="86.7109375" style="889" hidden="1" customWidth="1"/>
    <col min="28" max="28" width="26.28515625" style="889" hidden="1" customWidth="1"/>
    <col min="29" max="29" width="19.28515625" style="889" customWidth="1"/>
    <col min="30" max="30" width="17.85546875" style="889" customWidth="1"/>
    <col min="31" max="31" width="14.5703125" style="889" customWidth="1"/>
    <col min="32" max="32" width="86.7109375" style="889" customWidth="1"/>
    <col min="33" max="33" width="26.28515625" style="889" customWidth="1"/>
    <col min="34" max="36" width="11.5703125" style="889"/>
    <col min="37" max="37" width="42.42578125" style="889" customWidth="1"/>
    <col min="38" max="38" width="29.140625" style="889" customWidth="1"/>
    <col min="39" max="16384" width="11.5703125" style="889"/>
  </cols>
  <sheetData>
    <row r="1" spans="1:38" ht="63.75" customHeight="1" x14ac:dyDescent="0.25">
      <c r="A1" s="2099" t="s">
        <v>2562</v>
      </c>
      <c r="B1" s="2099"/>
      <c r="C1" s="2099"/>
      <c r="D1" s="2099"/>
      <c r="E1" s="2099"/>
      <c r="F1" s="2099"/>
      <c r="G1" s="2099"/>
      <c r="H1" s="2099"/>
      <c r="I1" s="1938" t="s">
        <v>1351</v>
      </c>
      <c r="J1" s="1938"/>
      <c r="K1" s="1938"/>
      <c r="L1" s="1938"/>
      <c r="M1" s="1938"/>
      <c r="N1" s="1938"/>
      <c r="O1" s="1938"/>
      <c r="P1" s="1938"/>
      <c r="Q1" s="1938"/>
      <c r="R1" s="1938"/>
      <c r="S1" s="1938"/>
      <c r="T1" s="1938"/>
      <c r="U1" s="1941" t="s">
        <v>1970</v>
      </c>
      <c r="V1" s="1942"/>
      <c r="W1" s="1943"/>
      <c r="X1" s="2177" t="s">
        <v>2138</v>
      </c>
      <c r="Y1" s="2178"/>
      <c r="Z1" s="2178"/>
      <c r="AA1" s="2178"/>
      <c r="AB1" s="2178"/>
      <c r="AC1" s="2177" t="s">
        <v>2631</v>
      </c>
      <c r="AD1" s="2178"/>
      <c r="AE1" s="2178"/>
      <c r="AF1" s="2178"/>
      <c r="AG1" s="2178"/>
      <c r="AH1" s="2177" t="s">
        <v>2872</v>
      </c>
      <c r="AI1" s="2178"/>
      <c r="AJ1" s="2178"/>
      <c r="AK1" s="2178"/>
      <c r="AL1" s="2178"/>
    </row>
    <row r="2" spans="1:38" ht="9.75" customHeight="1" x14ac:dyDescent="0.25">
      <c r="A2" s="903"/>
      <c r="B2" s="897"/>
      <c r="C2" s="810"/>
      <c r="D2" s="810"/>
      <c r="E2" s="810"/>
      <c r="F2" s="810"/>
      <c r="G2" s="811"/>
      <c r="H2" s="796"/>
    </row>
    <row r="3" spans="1:38" s="909" customFormat="1" ht="50.1" customHeight="1" x14ac:dyDescent="0.25">
      <c r="A3" s="780" t="s">
        <v>1221</v>
      </c>
      <c r="B3" s="780" t="s">
        <v>47</v>
      </c>
      <c r="C3" s="780" t="s">
        <v>1461</v>
      </c>
      <c r="D3" s="780" t="s">
        <v>1</v>
      </c>
      <c r="E3" s="780" t="s">
        <v>51</v>
      </c>
      <c r="F3" s="780" t="s">
        <v>2216</v>
      </c>
      <c r="G3" s="780" t="s">
        <v>3</v>
      </c>
      <c r="H3" s="780" t="s">
        <v>1291</v>
      </c>
      <c r="I3" s="780" t="s">
        <v>1352</v>
      </c>
      <c r="J3" s="780" t="s">
        <v>1353</v>
      </c>
      <c r="K3" s="780" t="s">
        <v>1354</v>
      </c>
      <c r="L3" s="780" t="s">
        <v>1355</v>
      </c>
      <c r="M3" s="780" t="s">
        <v>1356</v>
      </c>
      <c r="N3" s="780" t="s">
        <v>1357</v>
      </c>
      <c r="O3" s="780" t="s">
        <v>1358</v>
      </c>
      <c r="P3" s="780" t="s">
        <v>1359</v>
      </c>
      <c r="Q3" s="780" t="s">
        <v>1360</v>
      </c>
      <c r="R3" s="780" t="s">
        <v>1361</v>
      </c>
      <c r="S3" s="780" t="s">
        <v>1362</v>
      </c>
      <c r="T3" s="780" t="s">
        <v>1363</v>
      </c>
      <c r="U3" s="780" t="s">
        <v>2064</v>
      </c>
      <c r="V3" s="780" t="s">
        <v>1927</v>
      </c>
      <c r="W3" s="780" t="s">
        <v>1981</v>
      </c>
      <c r="X3" s="780" t="s">
        <v>1926</v>
      </c>
      <c r="Y3" s="780" t="s">
        <v>1927</v>
      </c>
      <c r="Z3" s="780" t="s">
        <v>2126</v>
      </c>
      <c r="AA3" s="780" t="s">
        <v>2159</v>
      </c>
      <c r="AB3" s="780" t="s">
        <v>1928</v>
      </c>
      <c r="AC3" s="1636" t="s">
        <v>1926</v>
      </c>
      <c r="AD3" s="1636" t="s">
        <v>1927</v>
      </c>
      <c r="AE3" s="1636" t="s">
        <v>2126</v>
      </c>
      <c r="AF3" s="1636" t="s">
        <v>2159</v>
      </c>
      <c r="AG3" s="1636" t="s">
        <v>1928</v>
      </c>
      <c r="AH3" s="1636" t="s">
        <v>1926</v>
      </c>
      <c r="AI3" s="1636" t="s">
        <v>1927</v>
      </c>
      <c r="AJ3" s="1636" t="s">
        <v>2126</v>
      </c>
      <c r="AK3" s="1636" t="s">
        <v>2159</v>
      </c>
      <c r="AL3" s="1636" t="s">
        <v>1928</v>
      </c>
    </row>
    <row r="4" spans="1:38" ht="123.75" customHeight="1" x14ac:dyDescent="0.25">
      <c r="A4" s="2328"/>
      <c r="B4" s="748" t="s">
        <v>374</v>
      </c>
      <c r="C4" s="748" t="s">
        <v>1805</v>
      </c>
      <c r="D4" s="1388">
        <v>1</v>
      </c>
      <c r="E4" s="748" t="s">
        <v>1673</v>
      </c>
      <c r="F4" s="748" t="s">
        <v>1674</v>
      </c>
      <c r="G4" s="748" t="s">
        <v>1726</v>
      </c>
      <c r="H4" s="788" t="s">
        <v>1675</v>
      </c>
      <c r="I4" s="1042" t="s">
        <v>1397</v>
      </c>
      <c r="J4" s="1043" t="s">
        <v>1397</v>
      </c>
      <c r="K4" s="1043" t="s">
        <v>1397</v>
      </c>
      <c r="L4" s="1043" t="s">
        <v>1397</v>
      </c>
      <c r="M4" s="1043" t="s">
        <v>1397</v>
      </c>
      <c r="N4" s="1043" t="s">
        <v>1397</v>
      </c>
      <c r="O4" s="1043" t="s">
        <v>1397</v>
      </c>
      <c r="P4" s="1158"/>
      <c r="Q4" s="1158"/>
      <c r="R4" s="1158"/>
      <c r="S4" s="1158"/>
      <c r="T4" s="1160"/>
      <c r="U4" s="1200">
        <v>0.93700000000000006</v>
      </c>
      <c r="V4" s="2336">
        <f>SUM(U4:U7)/4</f>
        <v>0.95500000000000007</v>
      </c>
      <c r="W4" s="892" t="s">
        <v>2372</v>
      </c>
      <c r="X4" s="1490">
        <v>1</v>
      </c>
      <c r="Y4" s="1490">
        <v>1</v>
      </c>
      <c r="Z4" s="895" t="s">
        <v>2688</v>
      </c>
      <c r="AA4" s="762" t="s">
        <v>2668</v>
      </c>
      <c r="AB4" s="895"/>
      <c r="AC4" s="1490">
        <v>1</v>
      </c>
      <c r="AD4" s="1490">
        <v>1</v>
      </c>
      <c r="AE4" s="762" t="s">
        <v>2688</v>
      </c>
      <c r="AF4" s="762" t="s">
        <v>2668</v>
      </c>
      <c r="AG4" s="895"/>
      <c r="AH4" s="1490">
        <v>1</v>
      </c>
      <c r="AI4" s="1490">
        <v>1</v>
      </c>
      <c r="AJ4" s="762" t="s">
        <v>2688</v>
      </c>
      <c r="AK4" s="762" t="s">
        <v>2908</v>
      </c>
      <c r="AL4" s="895"/>
    </row>
    <row r="5" spans="1:38" ht="164.25" customHeight="1" x14ac:dyDescent="0.25">
      <c r="A5" s="2328"/>
      <c r="B5" s="748" t="s">
        <v>1676</v>
      </c>
      <c r="C5" s="748" t="s">
        <v>2065</v>
      </c>
      <c r="D5" s="1388">
        <v>1</v>
      </c>
      <c r="E5" s="748" t="s">
        <v>1677</v>
      </c>
      <c r="F5" s="748" t="s">
        <v>1678</v>
      </c>
      <c r="G5" s="748" t="s">
        <v>1726</v>
      </c>
      <c r="H5" s="788" t="s">
        <v>1806</v>
      </c>
      <c r="I5" s="1045" t="s">
        <v>1397</v>
      </c>
      <c r="J5" s="1046" t="s">
        <v>1397</v>
      </c>
      <c r="K5" s="1046" t="s">
        <v>1397</v>
      </c>
      <c r="L5" s="1046" t="s">
        <v>1397</v>
      </c>
      <c r="M5" s="1046" t="s">
        <v>1397</v>
      </c>
      <c r="N5" s="1046" t="s">
        <v>1397</v>
      </c>
      <c r="O5" s="1046" t="s">
        <v>1397</v>
      </c>
      <c r="P5" s="1046" t="s">
        <v>1397</v>
      </c>
      <c r="Q5" s="1046" t="s">
        <v>1397</v>
      </c>
      <c r="R5" s="1046" t="s">
        <v>1397</v>
      </c>
      <c r="S5" s="1046" t="s">
        <v>1397</v>
      </c>
      <c r="T5" s="1133" t="s">
        <v>1397</v>
      </c>
      <c r="U5" s="1200">
        <v>1</v>
      </c>
      <c r="V5" s="1947"/>
      <c r="W5" s="892" t="s">
        <v>2373</v>
      </c>
      <c r="X5" s="1547" t="s">
        <v>353</v>
      </c>
      <c r="Y5" s="1547" t="s">
        <v>353</v>
      </c>
      <c r="Z5" s="895"/>
      <c r="AA5" s="762" t="s">
        <v>2690</v>
      </c>
      <c r="AB5" s="895"/>
      <c r="AC5" s="1547" t="s">
        <v>353</v>
      </c>
      <c r="AD5" s="1547" t="s">
        <v>353</v>
      </c>
      <c r="AE5" s="801"/>
      <c r="AF5" s="762" t="s">
        <v>2691</v>
      </c>
      <c r="AG5" s="895"/>
      <c r="AH5" s="1547" t="s">
        <v>353</v>
      </c>
      <c r="AI5" s="1547" t="s">
        <v>353</v>
      </c>
      <c r="AJ5" s="801"/>
      <c r="AK5" s="762" t="s">
        <v>2911</v>
      </c>
      <c r="AL5" s="1773" t="s">
        <v>2912</v>
      </c>
    </row>
    <row r="6" spans="1:38" ht="135" x14ac:dyDescent="0.25">
      <c r="A6" s="2328"/>
      <c r="B6" s="748" t="s">
        <v>1676</v>
      </c>
      <c r="C6" s="748" t="s">
        <v>1679</v>
      </c>
      <c r="D6" s="1388">
        <v>0.9</v>
      </c>
      <c r="E6" s="748" t="s">
        <v>1680</v>
      </c>
      <c r="F6" s="748" t="s">
        <v>1681</v>
      </c>
      <c r="G6" s="748" t="s">
        <v>1726</v>
      </c>
      <c r="H6" s="788" t="s">
        <v>1682</v>
      </c>
      <c r="I6" s="1045" t="s">
        <v>1397</v>
      </c>
      <c r="J6" s="1046" t="s">
        <v>1397</v>
      </c>
      <c r="K6" s="1046" t="s">
        <v>1397</v>
      </c>
      <c r="L6" s="1046" t="s">
        <v>1397</v>
      </c>
      <c r="M6" s="1046" t="s">
        <v>1397</v>
      </c>
      <c r="N6" s="1046" t="s">
        <v>1397</v>
      </c>
      <c r="O6" s="1046" t="s">
        <v>1397</v>
      </c>
      <c r="P6" s="1046" t="s">
        <v>1397</v>
      </c>
      <c r="Q6" s="1046" t="s">
        <v>1397</v>
      </c>
      <c r="R6" s="1046" t="s">
        <v>1397</v>
      </c>
      <c r="S6" s="1046" t="s">
        <v>1397</v>
      </c>
      <c r="T6" s="1133" t="s">
        <v>1397</v>
      </c>
      <c r="U6" s="1200">
        <v>1</v>
      </c>
      <c r="V6" s="1947"/>
      <c r="W6" s="892" t="s">
        <v>2374</v>
      </c>
      <c r="X6" s="1547" t="s">
        <v>353</v>
      </c>
      <c r="Y6" s="1547" t="s">
        <v>353</v>
      </c>
      <c r="Z6" s="895"/>
      <c r="AA6" s="762" t="s">
        <v>2669</v>
      </c>
      <c r="AB6" s="725" t="s">
        <v>2522</v>
      </c>
      <c r="AC6" s="1547" t="s">
        <v>353</v>
      </c>
      <c r="AD6" s="1547" t="s">
        <v>353</v>
      </c>
      <c r="AE6" s="895"/>
      <c r="AF6" s="762" t="s">
        <v>2669</v>
      </c>
      <c r="AG6" s="725" t="s">
        <v>2522</v>
      </c>
      <c r="AH6" s="1547" t="s">
        <v>353</v>
      </c>
      <c r="AI6" s="1547" t="s">
        <v>353</v>
      </c>
      <c r="AJ6" s="895"/>
      <c r="AK6" s="762" t="s">
        <v>2909</v>
      </c>
      <c r="AL6" s="725" t="s">
        <v>2522</v>
      </c>
    </row>
    <row r="7" spans="1:38" ht="234.75" customHeight="1" x14ac:dyDescent="0.25">
      <c r="A7" s="2328"/>
      <c r="B7" s="748" t="s">
        <v>1676</v>
      </c>
      <c r="C7" s="748" t="s">
        <v>1683</v>
      </c>
      <c r="D7" s="1388">
        <v>0.6</v>
      </c>
      <c r="E7" s="748" t="s">
        <v>1684</v>
      </c>
      <c r="F7" s="748" t="s">
        <v>1807</v>
      </c>
      <c r="G7" s="748" t="s">
        <v>1726</v>
      </c>
      <c r="H7" s="788" t="s">
        <v>1685</v>
      </c>
      <c r="I7" s="1060" t="s">
        <v>1397</v>
      </c>
      <c r="J7" s="1061" t="s">
        <v>1397</v>
      </c>
      <c r="K7" s="1061" t="s">
        <v>1397</v>
      </c>
      <c r="L7" s="1061" t="s">
        <v>1397</v>
      </c>
      <c r="M7" s="1061" t="s">
        <v>1397</v>
      </c>
      <c r="N7" s="1061" t="s">
        <v>1397</v>
      </c>
      <c r="O7" s="1061" t="s">
        <v>1397</v>
      </c>
      <c r="P7" s="1061" t="s">
        <v>1397</v>
      </c>
      <c r="Q7" s="1061" t="s">
        <v>1397</v>
      </c>
      <c r="R7" s="1061" t="s">
        <v>1397</v>
      </c>
      <c r="S7" s="1061" t="s">
        <v>1397</v>
      </c>
      <c r="T7" s="1199" t="s">
        <v>1397</v>
      </c>
      <c r="U7" s="1200">
        <v>0.88300000000000001</v>
      </c>
      <c r="V7" s="1947"/>
      <c r="W7" s="892" t="s">
        <v>2375</v>
      </c>
      <c r="X7" s="1490">
        <v>0.63</v>
      </c>
      <c r="Y7" s="1490">
        <v>0.63</v>
      </c>
      <c r="Z7" s="895" t="s">
        <v>2689</v>
      </c>
      <c r="AA7" s="1657" t="s">
        <v>2670</v>
      </c>
      <c r="AB7" s="895"/>
      <c r="AC7" s="1490">
        <v>0.63</v>
      </c>
      <c r="AD7" s="1490">
        <v>0.63</v>
      </c>
      <c r="AE7" s="792" t="s">
        <v>2689</v>
      </c>
      <c r="AF7" s="792" t="s">
        <v>2670</v>
      </c>
      <c r="AG7" s="895"/>
      <c r="AH7" s="1490">
        <v>0.9</v>
      </c>
      <c r="AI7" s="1490">
        <v>0.9</v>
      </c>
      <c r="AJ7" s="792" t="s">
        <v>2689</v>
      </c>
      <c r="AK7" s="792" t="s">
        <v>2910</v>
      </c>
      <c r="AL7" s="895"/>
    </row>
    <row r="8" spans="1:38" s="902" customFormat="1" ht="12.75" customHeight="1" x14ac:dyDescent="0.25">
      <c r="A8" s="905" t="s">
        <v>2280</v>
      </c>
      <c r="B8" s="906"/>
      <c r="C8" s="894"/>
      <c r="D8" s="895"/>
      <c r="E8" s="894"/>
      <c r="F8" s="894"/>
      <c r="G8" s="894"/>
      <c r="H8" s="896"/>
      <c r="I8" s="905"/>
      <c r="J8" s="905"/>
      <c r="K8" s="905"/>
      <c r="L8" s="905"/>
      <c r="M8" s="905"/>
      <c r="N8" s="905"/>
      <c r="O8" s="905"/>
      <c r="P8" s="905"/>
      <c r="Q8" s="905"/>
      <c r="R8" s="905"/>
      <c r="S8" s="905"/>
      <c r="T8" s="905"/>
      <c r="U8" s="905"/>
      <c r="V8" s="905"/>
      <c r="W8" s="905"/>
      <c r="X8" s="905"/>
      <c r="Y8" s="905"/>
      <c r="Z8" s="905"/>
      <c r="AA8" s="905"/>
      <c r="AB8" s="905"/>
      <c r="AC8" s="905"/>
      <c r="AD8" s="905"/>
      <c r="AE8" s="905"/>
      <c r="AF8" s="905"/>
      <c r="AG8" s="905"/>
      <c r="AH8" s="905"/>
      <c r="AI8" s="905"/>
      <c r="AJ8" s="905"/>
      <c r="AK8" s="905"/>
      <c r="AL8" s="905"/>
    </row>
    <row r="9" spans="1:38" s="897" customFormat="1" x14ac:dyDescent="0.25"/>
    <row r="10" spans="1:38" s="897" customFormat="1" x14ac:dyDescent="0.25">
      <c r="W10" s="1101" t="s">
        <v>2066</v>
      </c>
      <c r="X10" s="1205" t="s">
        <v>2399</v>
      </c>
      <c r="Y10" s="1383" t="s">
        <v>2396</v>
      </c>
      <c r="AC10" s="1205" t="s">
        <v>2399</v>
      </c>
      <c r="AD10" s="1383" t="s">
        <v>2396</v>
      </c>
      <c r="AH10" s="1205" t="s">
        <v>2399</v>
      </c>
      <c r="AI10" s="1383" t="s">
        <v>2528</v>
      </c>
    </row>
    <row r="11" spans="1:38" s="897" customFormat="1" x14ac:dyDescent="0.25">
      <c r="W11" s="1101" t="s">
        <v>2067</v>
      </c>
      <c r="X11" s="1205" t="s">
        <v>2686</v>
      </c>
      <c r="Y11" s="1207" t="s">
        <v>2376</v>
      </c>
      <c r="Z11" s="1597">
        <v>0.20499999999999999</v>
      </c>
      <c r="AC11" s="1205" t="s">
        <v>2686</v>
      </c>
      <c r="AD11" s="1207" t="s">
        <v>2376</v>
      </c>
      <c r="AE11" s="1597">
        <f>(82%*25%)</f>
        <v>0.20499999999999999</v>
      </c>
      <c r="AH11" s="1205" t="s">
        <v>2913</v>
      </c>
      <c r="AI11" s="1207" t="s">
        <v>2376</v>
      </c>
      <c r="AJ11" s="1597">
        <f>(95%*25%)</f>
        <v>0.23749999999999999</v>
      </c>
    </row>
    <row r="12" spans="1:38" s="897" customFormat="1" x14ac:dyDescent="0.25">
      <c r="W12" s="1101" t="s">
        <v>2068</v>
      </c>
    </row>
    <row r="13" spans="1:38" s="897" customFormat="1" x14ac:dyDescent="0.25">
      <c r="W13" s="1101">
        <v>0.23899999999999999</v>
      </c>
    </row>
    <row r="14" spans="1:38" s="897" customFormat="1" x14ac:dyDescent="0.25"/>
    <row r="15" spans="1:38" s="897" customFormat="1" x14ac:dyDescent="0.25"/>
    <row r="16" spans="1:38" s="897" customFormat="1" x14ac:dyDescent="0.25"/>
    <row r="17" s="897" customFormat="1" x14ac:dyDescent="0.25"/>
    <row r="18" s="897" customFormat="1" x14ac:dyDescent="0.25"/>
    <row r="19" s="897" customFormat="1" x14ac:dyDescent="0.25"/>
    <row r="20" s="897" customFormat="1" x14ac:dyDescent="0.25"/>
    <row r="21" s="897" customFormat="1" x14ac:dyDescent="0.25"/>
    <row r="22" s="897" customFormat="1" x14ac:dyDescent="0.25"/>
    <row r="23" s="897" customFormat="1" x14ac:dyDescent="0.25"/>
    <row r="24" s="897" customFormat="1" x14ac:dyDescent="0.25"/>
    <row r="25" s="897" customFormat="1" x14ac:dyDescent="0.25"/>
    <row r="26" s="897" customFormat="1" x14ac:dyDescent="0.25"/>
    <row r="27" s="897" customFormat="1" x14ac:dyDescent="0.25"/>
    <row r="28" s="897" customFormat="1" x14ac:dyDescent="0.25"/>
    <row r="29" s="897" customFormat="1" x14ac:dyDescent="0.25"/>
    <row r="30" s="897" customFormat="1" x14ac:dyDescent="0.25"/>
    <row r="31" s="897" customFormat="1" x14ac:dyDescent="0.25"/>
    <row r="32" s="897" customFormat="1" x14ac:dyDescent="0.25"/>
    <row r="33" s="897" customFormat="1" x14ac:dyDescent="0.25"/>
    <row r="34" s="897" customFormat="1" x14ac:dyDescent="0.25"/>
    <row r="35" s="897" customFormat="1" x14ac:dyDescent="0.25"/>
    <row r="36" s="897" customFormat="1" x14ac:dyDescent="0.25"/>
    <row r="37" s="897" customFormat="1" x14ac:dyDescent="0.25"/>
    <row r="38" s="897" customFormat="1" x14ac:dyDescent="0.25"/>
    <row r="39" s="897" customFormat="1" x14ac:dyDescent="0.25"/>
    <row r="40" s="897" customFormat="1" x14ac:dyDescent="0.25"/>
    <row r="41" s="897" customFormat="1" x14ac:dyDescent="0.25"/>
    <row r="42" s="897" customFormat="1" x14ac:dyDescent="0.25"/>
    <row r="43" s="897" customFormat="1" x14ac:dyDescent="0.25"/>
    <row r="44" s="897" customFormat="1" x14ac:dyDescent="0.25"/>
    <row r="45" s="897" customFormat="1" x14ac:dyDescent="0.25"/>
    <row r="46" s="897" customFormat="1" x14ac:dyDescent="0.25"/>
    <row r="47" s="897" customFormat="1" x14ac:dyDescent="0.25"/>
  </sheetData>
  <mergeCells count="8">
    <mergeCell ref="AH1:AL1"/>
    <mergeCell ref="AC1:AG1"/>
    <mergeCell ref="X1:AB1"/>
    <mergeCell ref="A4:A7"/>
    <mergeCell ref="I1:T1"/>
    <mergeCell ref="A1:H1"/>
    <mergeCell ref="V4:V7"/>
    <mergeCell ref="U1:W1"/>
  </mergeCells>
  <pageMargins left="0.70866141732283472" right="0.70866141732283472" top="0.74803149606299213" bottom="0.74803149606299213" header="0.31496062992125984" footer="0.31496062992125984"/>
  <pageSetup scale="2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8"/>
  </sheetPr>
  <dimension ref="B1:AL28"/>
  <sheetViews>
    <sheetView zoomScale="85" zoomScaleNormal="85" workbookViewId="0">
      <pane xSplit="3" ySplit="4" topLeftCell="AD15" activePane="bottomRight" state="frozen"/>
      <selection activeCell="AI4" sqref="AI4:AI5"/>
      <selection pane="topRight" activeCell="AI4" sqref="AI4:AI5"/>
      <selection pane="bottomLeft" activeCell="AI4" sqref="AI4:AI5"/>
      <selection pane="bottomRight" activeCell="AI4" sqref="AI4:AI7"/>
    </sheetView>
  </sheetViews>
  <sheetFormatPr baseColWidth="10" defaultRowHeight="15" x14ac:dyDescent="0.25"/>
  <cols>
    <col min="1" max="1" width="2.28515625" style="753" customWidth="1"/>
    <col min="2" max="2" width="18.140625" style="753" customWidth="1"/>
    <col min="3" max="3" width="29.85546875" style="753" customWidth="1"/>
    <col min="4" max="4" width="14" style="753" bestFit="1" customWidth="1"/>
    <col min="5" max="5" width="14.85546875" style="753" customWidth="1"/>
    <col min="6" max="6" width="18.140625" style="753" customWidth="1"/>
    <col min="7" max="7" width="16.85546875" style="753" customWidth="1"/>
    <col min="8" max="8" width="46.140625" style="806" customWidth="1"/>
    <col min="9" max="9" width="50.42578125" style="806" customWidth="1"/>
    <col min="10" max="10" width="6.28515625" style="753" customWidth="1"/>
    <col min="11" max="11" width="7.7109375" style="753" customWidth="1"/>
    <col min="12" max="12" width="6.42578125" style="753" customWidth="1"/>
    <col min="13" max="13" width="5" style="753" customWidth="1"/>
    <col min="14" max="14" width="5.85546875" style="753" customWidth="1"/>
    <col min="15" max="15" width="5.5703125" style="753" customWidth="1"/>
    <col min="16" max="16" width="5" style="753" customWidth="1"/>
    <col min="17" max="17" width="6.85546875" style="753" customWidth="1"/>
    <col min="18" max="18" width="10.5703125" style="753" customWidth="1"/>
    <col min="19" max="19" width="7.85546875" style="753" customWidth="1"/>
    <col min="20" max="20" width="10.7109375" style="753" customWidth="1"/>
    <col min="21" max="21" width="10" style="753" customWidth="1"/>
    <col min="22" max="22" width="18.7109375" style="753" customWidth="1"/>
    <col min="23" max="23" width="16" style="753" customWidth="1"/>
    <col min="24" max="24" width="27.42578125" style="753" customWidth="1"/>
    <col min="25" max="25" width="17.42578125" style="872" customWidth="1"/>
    <col min="26" max="26" width="18.140625" style="872" customWidth="1"/>
    <col min="27" max="27" width="26.140625" style="753" customWidth="1"/>
    <col min="28" max="28" width="59.42578125" style="753" customWidth="1"/>
    <col min="29" max="29" width="17.42578125" style="872" customWidth="1"/>
    <col min="30" max="30" width="18.140625" style="872" customWidth="1"/>
    <col min="31" max="31" width="26.140625" style="753" customWidth="1"/>
    <col min="32" max="32" width="59.42578125" style="753" customWidth="1"/>
    <col min="33" max="33" width="40.7109375" style="753" customWidth="1"/>
    <col min="34" max="36" width="11.42578125" style="753"/>
    <col min="37" max="37" width="53.28515625" style="753" customWidth="1"/>
    <col min="38" max="16384" width="11.42578125" style="753"/>
  </cols>
  <sheetData>
    <row r="1" spans="2:38" ht="4.9000000000000004" customHeight="1" x14ac:dyDescent="0.25"/>
    <row r="2" spans="2:38" ht="39.75" customHeight="1" x14ac:dyDescent="0.25">
      <c r="B2" s="2348"/>
      <c r="C2" s="2349"/>
      <c r="D2" s="2350"/>
      <c r="E2" s="2351" t="s">
        <v>1868</v>
      </c>
      <c r="F2" s="2351"/>
      <c r="G2" s="2351"/>
      <c r="H2" s="2351"/>
      <c r="I2" s="2351"/>
      <c r="J2" s="2351"/>
      <c r="K2" s="2351"/>
      <c r="L2" s="2351"/>
      <c r="M2" s="2351"/>
      <c r="N2" s="2351"/>
      <c r="O2" s="2351"/>
      <c r="P2" s="2351"/>
      <c r="Q2" s="2351"/>
      <c r="R2" s="2351"/>
      <c r="S2" s="2351"/>
      <c r="T2" s="2351"/>
      <c r="U2" s="2351"/>
      <c r="V2" s="2166" t="s">
        <v>2141</v>
      </c>
      <c r="W2" s="2166"/>
      <c r="X2" s="2166"/>
      <c r="Y2" s="2177" t="s">
        <v>2138</v>
      </c>
      <c r="Z2" s="2178"/>
      <c r="AA2" s="2178"/>
      <c r="AB2" s="2178"/>
      <c r="AC2" s="2177" t="s">
        <v>2631</v>
      </c>
      <c r="AD2" s="2178"/>
      <c r="AE2" s="2178"/>
      <c r="AF2" s="2178"/>
      <c r="AG2" s="2178"/>
      <c r="AH2" s="2177" t="s">
        <v>2872</v>
      </c>
      <c r="AI2" s="2178"/>
      <c r="AJ2" s="2178"/>
      <c r="AK2" s="2178"/>
      <c r="AL2" s="2178"/>
    </row>
    <row r="3" spans="2:38" x14ac:dyDescent="0.25">
      <c r="B3" s="854"/>
      <c r="C3" s="810"/>
      <c r="D3" s="810"/>
      <c r="E3" s="810"/>
      <c r="F3" s="810"/>
      <c r="G3" s="810"/>
      <c r="H3" s="1535"/>
      <c r="I3" s="1535"/>
      <c r="J3" s="1536"/>
      <c r="K3" s="1536"/>
      <c r="L3" s="1536"/>
      <c r="M3" s="1536"/>
      <c r="N3" s="1536"/>
      <c r="O3" s="1536"/>
      <c r="P3" s="1536"/>
      <c r="Q3" s="1536"/>
      <c r="R3" s="1536"/>
      <c r="S3" s="1536"/>
      <c r="T3" s="1536"/>
      <c r="U3" s="1536"/>
      <c r="V3" s="854"/>
      <c r="W3" s="854"/>
      <c r="AH3" s="872"/>
      <c r="AI3" s="872"/>
    </row>
    <row r="4" spans="2:38" s="853" customFormat="1" ht="33.75" customHeight="1" x14ac:dyDescent="0.25">
      <c r="B4" s="1537" t="s">
        <v>1869</v>
      </c>
      <c r="C4" s="1537" t="s">
        <v>0</v>
      </c>
      <c r="D4" s="1537" t="s">
        <v>1870</v>
      </c>
      <c r="E4" s="1537" t="s">
        <v>1871</v>
      </c>
      <c r="F4" s="1537" t="s">
        <v>2216</v>
      </c>
      <c r="G4" s="1537" t="s">
        <v>3</v>
      </c>
      <c r="H4" s="1537" t="s">
        <v>1872</v>
      </c>
      <c r="I4" s="1538" t="s">
        <v>1873</v>
      </c>
      <c r="J4" s="1539" t="s">
        <v>1874</v>
      </c>
      <c r="K4" s="1539" t="s">
        <v>1875</v>
      </c>
      <c r="L4" s="1539" t="s">
        <v>1876</v>
      </c>
      <c r="M4" s="1539" t="s">
        <v>1877</v>
      </c>
      <c r="N4" s="1539" t="s">
        <v>1878</v>
      </c>
      <c r="O4" s="1539" t="s">
        <v>1879</v>
      </c>
      <c r="P4" s="1539" t="s">
        <v>1880</v>
      </c>
      <c r="Q4" s="1539" t="s">
        <v>1881</v>
      </c>
      <c r="R4" s="1539" t="s">
        <v>1882</v>
      </c>
      <c r="S4" s="1539" t="s">
        <v>1883</v>
      </c>
      <c r="T4" s="1539" t="s">
        <v>1884</v>
      </c>
      <c r="U4" s="1539" t="s">
        <v>1885</v>
      </c>
      <c r="V4" s="780" t="s">
        <v>1886</v>
      </c>
      <c r="W4" s="780" t="s">
        <v>1887</v>
      </c>
      <c r="X4" s="780" t="s">
        <v>2504</v>
      </c>
      <c r="Y4" s="780" t="s">
        <v>1926</v>
      </c>
      <c r="Z4" s="780" t="s">
        <v>1927</v>
      </c>
      <c r="AA4" s="780" t="s">
        <v>2126</v>
      </c>
      <c r="AB4" s="780" t="s">
        <v>2159</v>
      </c>
      <c r="AC4" s="1636" t="s">
        <v>1926</v>
      </c>
      <c r="AD4" s="1636" t="s">
        <v>1927</v>
      </c>
      <c r="AE4" s="1636" t="s">
        <v>2126</v>
      </c>
      <c r="AF4" s="1636" t="s">
        <v>2159</v>
      </c>
      <c r="AG4" s="1636" t="s">
        <v>1928</v>
      </c>
      <c r="AH4" s="1770" t="s">
        <v>1926</v>
      </c>
      <c r="AI4" s="1770" t="s">
        <v>1927</v>
      </c>
      <c r="AJ4" s="1770" t="s">
        <v>2126</v>
      </c>
      <c r="AK4" s="1770" t="s">
        <v>2159</v>
      </c>
      <c r="AL4" s="1770" t="s">
        <v>1928</v>
      </c>
    </row>
    <row r="5" spans="2:38" s="854" customFormat="1" ht="45" x14ac:dyDescent="0.25">
      <c r="B5" s="2352" t="s">
        <v>1889</v>
      </c>
      <c r="C5" s="2352" t="s">
        <v>1890</v>
      </c>
      <c r="D5" s="2352" t="s">
        <v>1689</v>
      </c>
      <c r="E5" s="2352" t="s">
        <v>1891</v>
      </c>
      <c r="F5" s="2352" t="s">
        <v>1812</v>
      </c>
      <c r="G5" s="2352" t="s">
        <v>1892</v>
      </c>
      <c r="H5" s="1540" t="s">
        <v>1893</v>
      </c>
      <c r="I5" s="1223" t="s">
        <v>2477</v>
      </c>
      <c r="J5" s="1531"/>
      <c r="K5" s="1531"/>
      <c r="L5" s="1531"/>
      <c r="M5" s="1531"/>
      <c r="N5" s="1524"/>
      <c r="O5" s="1525"/>
      <c r="P5" s="1526"/>
      <c r="Q5" s="1527"/>
      <c r="R5" s="1526"/>
      <c r="S5" s="1528"/>
      <c r="T5" s="1529"/>
      <c r="U5" s="1528"/>
      <c r="V5" s="1541">
        <v>0.6</v>
      </c>
      <c r="W5" s="2337">
        <v>0.67</v>
      </c>
      <c r="X5" s="2345" t="s">
        <v>1888</v>
      </c>
      <c r="Y5" s="1543">
        <v>1</v>
      </c>
      <c r="Z5" s="2344">
        <v>0.87</v>
      </c>
      <c r="AA5" s="2151" t="s">
        <v>2492</v>
      </c>
      <c r="AB5" s="762" t="s">
        <v>2489</v>
      </c>
      <c r="AC5" s="1543">
        <v>1</v>
      </c>
      <c r="AD5" s="2337">
        <v>1</v>
      </c>
      <c r="AE5" s="2151" t="s">
        <v>2758</v>
      </c>
      <c r="AF5" s="762" t="s">
        <v>2759</v>
      </c>
      <c r="AG5" s="2312" t="s">
        <v>2774</v>
      </c>
      <c r="AH5" s="1543">
        <v>1</v>
      </c>
      <c r="AI5" s="2337">
        <v>1</v>
      </c>
      <c r="AJ5" s="2151" t="s">
        <v>2758</v>
      </c>
      <c r="AK5" s="1773" t="s">
        <v>2914</v>
      </c>
      <c r="AL5" s="2312" t="s">
        <v>2774</v>
      </c>
    </row>
    <row r="6" spans="2:38" s="854" customFormat="1" ht="126.75" customHeight="1" x14ac:dyDescent="0.25">
      <c r="B6" s="2352"/>
      <c r="C6" s="2352"/>
      <c r="D6" s="2352"/>
      <c r="E6" s="2352"/>
      <c r="F6" s="2352"/>
      <c r="G6" s="2352"/>
      <c r="H6" s="1540" t="s">
        <v>1894</v>
      </c>
      <c r="I6" s="1223" t="s">
        <v>2478</v>
      </c>
      <c r="J6" s="1531"/>
      <c r="K6" s="1531"/>
      <c r="L6" s="1524"/>
      <c r="M6" s="1525"/>
      <c r="N6" s="1524"/>
      <c r="O6" s="1525"/>
      <c r="P6" s="1526"/>
      <c r="Q6" s="1527"/>
      <c r="R6" s="1526"/>
      <c r="S6" s="1528"/>
      <c r="T6" s="1529"/>
      <c r="U6" s="1528"/>
      <c r="V6" s="1541">
        <v>1</v>
      </c>
      <c r="W6" s="2338"/>
      <c r="X6" s="2346"/>
      <c r="Y6" s="1543">
        <v>0.8</v>
      </c>
      <c r="Z6" s="2344"/>
      <c r="AA6" s="2152"/>
      <c r="AB6" s="762" t="s">
        <v>2490</v>
      </c>
      <c r="AC6" s="1543">
        <v>1</v>
      </c>
      <c r="AD6" s="2338"/>
      <c r="AE6" s="2152"/>
      <c r="AF6" s="762" t="s">
        <v>2760</v>
      </c>
      <c r="AG6" s="2313"/>
      <c r="AH6" s="1543">
        <v>1</v>
      </c>
      <c r="AI6" s="2338"/>
      <c r="AJ6" s="2152"/>
      <c r="AK6" s="1773" t="s">
        <v>2914</v>
      </c>
      <c r="AL6" s="2313"/>
    </row>
    <row r="7" spans="2:38" s="854" customFormat="1" ht="75.75" customHeight="1" x14ac:dyDescent="0.25">
      <c r="B7" s="2352"/>
      <c r="C7" s="2352"/>
      <c r="D7" s="2352"/>
      <c r="E7" s="2352"/>
      <c r="F7" s="2352"/>
      <c r="G7" s="2352"/>
      <c r="H7" s="1540" t="s">
        <v>1895</v>
      </c>
      <c r="I7" s="1533" t="s">
        <v>2479</v>
      </c>
      <c r="J7" s="1531"/>
      <c r="K7" s="1531"/>
      <c r="L7" s="1524"/>
      <c r="M7" s="1531"/>
      <c r="N7" s="1531"/>
      <c r="O7" s="1525"/>
      <c r="P7" s="1526"/>
      <c r="Q7" s="1527"/>
      <c r="R7" s="1526"/>
      <c r="S7" s="1528"/>
      <c r="T7" s="1529"/>
      <c r="U7" s="1528"/>
      <c r="V7" s="886">
        <v>0.4</v>
      </c>
      <c r="W7" s="2339"/>
      <c r="X7" s="2346"/>
      <c r="Y7" s="1543">
        <v>0.8</v>
      </c>
      <c r="Z7" s="2344"/>
      <c r="AA7" s="2152"/>
      <c r="AB7" s="762" t="s">
        <v>2491</v>
      </c>
      <c r="AC7" s="1543">
        <v>1</v>
      </c>
      <c r="AD7" s="2339"/>
      <c r="AE7" s="2152"/>
      <c r="AF7" s="762" t="s">
        <v>2761</v>
      </c>
      <c r="AG7" s="2314"/>
      <c r="AH7" s="1543">
        <v>1</v>
      </c>
      <c r="AI7" s="2339"/>
      <c r="AJ7" s="2152"/>
      <c r="AK7" s="1773" t="s">
        <v>2914</v>
      </c>
      <c r="AL7" s="2314"/>
    </row>
    <row r="8" spans="2:38" s="854" customFormat="1" ht="60" x14ac:dyDescent="0.25">
      <c r="B8" s="2352" t="s">
        <v>1896</v>
      </c>
      <c r="C8" s="2352" t="s">
        <v>1897</v>
      </c>
      <c r="D8" s="2352" t="s">
        <v>1898</v>
      </c>
      <c r="E8" s="2352" t="s">
        <v>1899</v>
      </c>
      <c r="F8" s="2353" t="s">
        <v>1900</v>
      </c>
      <c r="G8" s="2352" t="s">
        <v>1892</v>
      </c>
      <c r="H8" s="1540" t="s">
        <v>1692</v>
      </c>
      <c r="I8" s="1223" t="s">
        <v>2480</v>
      </c>
      <c r="J8" s="1526"/>
      <c r="K8" s="1530"/>
      <c r="L8" s="1530"/>
      <c r="M8" s="1527"/>
      <c r="N8" s="1526"/>
      <c r="O8" s="1527"/>
      <c r="P8" s="1526"/>
      <c r="Q8" s="1527"/>
      <c r="R8" s="1526"/>
      <c r="S8" s="1527"/>
      <c r="T8" s="1526"/>
      <c r="U8" s="1527"/>
      <c r="V8" s="1275">
        <v>1</v>
      </c>
      <c r="W8" s="2188">
        <v>0.8</v>
      </c>
      <c r="X8" s="2346"/>
      <c r="Y8" s="743">
        <v>1</v>
      </c>
      <c r="Z8" s="2182">
        <v>0.9</v>
      </c>
      <c r="AA8" s="2152"/>
      <c r="AB8" s="762" t="s">
        <v>2493</v>
      </c>
      <c r="AC8" s="743">
        <v>0.8</v>
      </c>
      <c r="AD8" s="2340">
        <v>0.8</v>
      </c>
      <c r="AE8" s="2152"/>
      <c r="AF8" s="762" t="s">
        <v>2762</v>
      </c>
      <c r="AG8" s="762"/>
      <c r="AH8" s="743">
        <v>0.95</v>
      </c>
      <c r="AI8" s="2340">
        <f>AVERAGE(AH8:AH9)</f>
        <v>0.95</v>
      </c>
      <c r="AJ8" s="2152"/>
      <c r="AK8" s="1773" t="s">
        <v>2915</v>
      </c>
      <c r="AL8" s="1773"/>
    </row>
    <row r="9" spans="2:38" s="854" customFormat="1" ht="76.5" customHeight="1" x14ac:dyDescent="0.25">
      <c r="B9" s="2352"/>
      <c r="C9" s="2352"/>
      <c r="D9" s="2352"/>
      <c r="E9" s="2352"/>
      <c r="F9" s="2353"/>
      <c r="G9" s="2352"/>
      <c r="H9" s="1540" t="s">
        <v>1693</v>
      </c>
      <c r="I9" s="1223" t="s">
        <v>2481</v>
      </c>
      <c r="J9" s="1526"/>
      <c r="K9" s="1525"/>
      <c r="L9" s="1530"/>
      <c r="M9" s="1525"/>
      <c r="N9" s="1530"/>
      <c r="O9" s="1525"/>
      <c r="P9" s="1524"/>
      <c r="Q9" s="1525"/>
      <c r="R9" s="1524"/>
      <c r="S9" s="1525"/>
      <c r="T9" s="1524"/>
      <c r="U9" s="1525"/>
      <c r="V9" s="1463">
        <v>0.6</v>
      </c>
      <c r="W9" s="2199"/>
      <c r="X9" s="2346"/>
      <c r="Y9" s="743">
        <v>0.8</v>
      </c>
      <c r="Z9" s="2183"/>
      <c r="AA9" s="2152"/>
      <c r="AB9" s="762" t="s">
        <v>2494</v>
      </c>
      <c r="AC9" s="743">
        <v>0.8</v>
      </c>
      <c r="AD9" s="2341"/>
      <c r="AE9" s="2152"/>
      <c r="AF9" s="762" t="s">
        <v>2763</v>
      </c>
      <c r="AG9" s="762"/>
      <c r="AH9" s="743">
        <v>0.95</v>
      </c>
      <c r="AI9" s="2341"/>
      <c r="AJ9" s="2152"/>
      <c r="AK9" s="1773" t="s">
        <v>2916</v>
      </c>
      <c r="AL9" s="1773"/>
    </row>
    <row r="10" spans="2:38" s="854" customFormat="1" ht="84.75" customHeight="1" x14ac:dyDescent="0.25">
      <c r="B10" s="2352" t="s">
        <v>1901</v>
      </c>
      <c r="C10" s="2352" t="s">
        <v>1694</v>
      </c>
      <c r="D10" s="2352" t="s">
        <v>1902</v>
      </c>
      <c r="E10" s="2352" t="s">
        <v>1903</v>
      </c>
      <c r="F10" s="2352" t="s">
        <v>1695</v>
      </c>
      <c r="G10" s="2352" t="s">
        <v>1892</v>
      </c>
      <c r="H10" s="1540" t="s">
        <v>1696</v>
      </c>
      <c r="I10" s="1223" t="s">
        <v>2482</v>
      </c>
      <c r="J10" s="1526"/>
      <c r="K10" s="1527"/>
      <c r="L10" s="1531"/>
      <c r="M10" s="1527"/>
      <c r="N10" s="1526"/>
      <c r="O10" s="1531"/>
      <c r="P10" s="1526"/>
      <c r="Q10" s="1527"/>
      <c r="R10" s="1526"/>
      <c r="S10" s="1527"/>
      <c r="T10" s="1526"/>
      <c r="U10" s="1527"/>
      <c r="V10" s="1275">
        <v>0.4</v>
      </c>
      <c r="W10" s="2188">
        <v>0.23</v>
      </c>
      <c r="X10" s="2346"/>
      <c r="Y10" s="743">
        <v>1</v>
      </c>
      <c r="Z10" s="2182">
        <v>1</v>
      </c>
      <c r="AA10" s="2152"/>
      <c r="AB10" s="762" t="s">
        <v>2495</v>
      </c>
      <c r="AC10" s="743">
        <v>0.8</v>
      </c>
      <c r="AD10" s="2340">
        <v>0.8</v>
      </c>
      <c r="AE10" s="2152"/>
      <c r="AF10" s="762" t="s">
        <v>2764</v>
      </c>
      <c r="AG10" s="762"/>
      <c r="AH10" s="743">
        <v>0.95</v>
      </c>
      <c r="AI10" s="2340">
        <f>AVERAGE(AH10:AH13)</f>
        <v>0.97499999999999998</v>
      </c>
      <c r="AJ10" s="2152"/>
      <c r="AK10" s="1773" t="s">
        <v>2917</v>
      </c>
      <c r="AL10" s="1773"/>
    </row>
    <row r="11" spans="2:38" s="854" customFormat="1" ht="131.25" customHeight="1" x14ac:dyDescent="0.25">
      <c r="B11" s="2352"/>
      <c r="C11" s="2352"/>
      <c r="D11" s="2352"/>
      <c r="E11" s="2352"/>
      <c r="F11" s="2352"/>
      <c r="G11" s="2352"/>
      <c r="H11" s="1540" t="s">
        <v>1904</v>
      </c>
      <c r="I11" s="1223" t="s">
        <v>2483</v>
      </c>
      <c r="J11" s="1531"/>
      <c r="K11" s="1531"/>
      <c r="L11" s="1531"/>
      <c r="M11" s="1531"/>
      <c r="N11" s="1531"/>
      <c r="O11" s="1531"/>
      <c r="P11" s="1531"/>
      <c r="Q11" s="1531"/>
      <c r="R11" s="1531"/>
      <c r="S11" s="1531"/>
      <c r="T11" s="1531"/>
      <c r="U11" s="1531"/>
      <c r="V11" s="1275">
        <v>0.1</v>
      </c>
      <c r="W11" s="2189"/>
      <c r="X11" s="2346"/>
      <c r="Y11" s="743">
        <v>1</v>
      </c>
      <c r="Z11" s="2183"/>
      <c r="AA11" s="2152"/>
      <c r="AB11" s="762" t="s">
        <v>2496</v>
      </c>
      <c r="AC11" s="743">
        <v>0.6</v>
      </c>
      <c r="AD11" s="2342"/>
      <c r="AE11" s="2152"/>
      <c r="AF11" s="762" t="s">
        <v>2765</v>
      </c>
      <c r="AG11" s="762"/>
      <c r="AH11" s="743">
        <v>0.95</v>
      </c>
      <c r="AI11" s="2342"/>
      <c r="AJ11" s="2152"/>
      <c r="AK11" s="1773" t="s">
        <v>2918</v>
      </c>
      <c r="AL11" s="1773"/>
    </row>
    <row r="12" spans="2:38" s="854" customFormat="1" ht="90" x14ac:dyDescent="0.25">
      <c r="B12" s="2352"/>
      <c r="C12" s="2352"/>
      <c r="D12" s="2352"/>
      <c r="E12" s="2352"/>
      <c r="F12" s="2352"/>
      <c r="G12" s="2352"/>
      <c r="H12" s="1540" t="s">
        <v>1716</v>
      </c>
      <c r="I12" s="1223" t="s">
        <v>1905</v>
      </c>
      <c r="J12" s="1526"/>
      <c r="K12" s="1527"/>
      <c r="L12" s="1526"/>
      <c r="M12" s="1530"/>
      <c r="N12" s="1531"/>
      <c r="O12" s="1531"/>
      <c r="P12" s="1531"/>
      <c r="Q12" s="1531"/>
      <c r="R12" s="1526"/>
      <c r="S12" s="1527"/>
      <c r="T12" s="1526"/>
      <c r="U12" s="1527"/>
      <c r="V12" s="802" t="s">
        <v>1906</v>
      </c>
      <c r="W12" s="2189"/>
      <c r="X12" s="2346"/>
      <c r="Y12" s="743">
        <v>1</v>
      </c>
      <c r="Z12" s="2183"/>
      <c r="AA12" s="2152"/>
      <c r="AB12" s="762" t="s">
        <v>2497</v>
      </c>
      <c r="AC12" s="743">
        <v>1</v>
      </c>
      <c r="AD12" s="2342"/>
      <c r="AE12" s="2152"/>
      <c r="AF12" s="762" t="s">
        <v>2766</v>
      </c>
      <c r="AG12" s="762"/>
      <c r="AH12" s="743">
        <v>1</v>
      </c>
      <c r="AI12" s="2342"/>
      <c r="AJ12" s="2152"/>
      <c r="AK12" s="887" t="s">
        <v>2919</v>
      </c>
      <c r="AL12" s="1773"/>
    </row>
    <row r="13" spans="2:38" s="854" customFormat="1" ht="75" x14ac:dyDescent="0.25">
      <c r="B13" s="2352"/>
      <c r="C13" s="2352"/>
      <c r="D13" s="2352"/>
      <c r="E13" s="2352"/>
      <c r="F13" s="2352"/>
      <c r="G13" s="2352"/>
      <c r="H13" s="1540" t="s">
        <v>1907</v>
      </c>
      <c r="I13" s="1534" t="s">
        <v>2484</v>
      </c>
      <c r="J13" s="1530"/>
      <c r="K13" s="1530"/>
      <c r="L13" s="1530"/>
      <c r="M13" s="1530"/>
      <c r="N13" s="1530"/>
      <c r="O13" s="1530"/>
      <c r="P13" s="1530"/>
      <c r="Q13" s="1530"/>
      <c r="R13" s="1530"/>
      <c r="S13" s="1530"/>
      <c r="T13" s="1530"/>
      <c r="U13" s="1530"/>
      <c r="V13" s="1275">
        <v>0.2</v>
      </c>
      <c r="W13" s="2199"/>
      <c r="X13" s="2346"/>
      <c r="Y13" s="743">
        <v>1</v>
      </c>
      <c r="Z13" s="2183"/>
      <c r="AA13" s="2152"/>
      <c r="AB13" s="762" t="s">
        <v>2498</v>
      </c>
      <c r="AC13" s="743">
        <v>0.8</v>
      </c>
      <c r="AD13" s="2341"/>
      <c r="AE13" s="2152"/>
      <c r="AF13" s="762" t="s">
        <v>2767</v>
      </c>
      <c r="AG13" s="762"/>
      <c r="AH13" s="743">
        <v>1</v>
      </c>
      <c r="AI13" s="2341"/>
      <c r="AJ13" s="2152"/>
      <c r="AK13" s="1773" t="s">
        <v>2920</v>
      </c>
      <c r="AL13" s="1773"/>
    </row>
    <row r="14" spans="2:38" s="854" customFormat="1" ht="94.5" customHeight="1" x14ac:dyDescent="0.25">
      <c r="B14" s="2352" t="s">
        <v>1908</v>
      </c>
      <c r="C14" s="2352" t="s">
        <v>1909</v>
      </c>
      <c r="D14" s="2352" t="s">
        <v>1910</v>
      </c>
      <c r="E14" s="2352" t="s">
        <v>1891</v>
      </c>
      <c r="F14" s="2352" t="s">
        <v>1911</v>
      </c>
      <c r="G14" s="2352" t="s">
        <v>1892</v>
      </c>
      <c r="H14" s="1540" t="s">
        <v>1912</v>
      </c>
      <c r="I14" s="1223" t="s">
        <v>2485</v>
      </c>
      <c r="J14" s="1526"/>
      <c r="K14" s="1530"/>
      <c r="L14" s="1530"/>
      <c r="M14" s="1530"/>
      <c r="N14" s="1530"/>
      <c r="O14" s="1527"/>
      <c r="P14" s="1526"/>
      <c r="Q14" s="1527"/>
      <c r="R14" s="1526"/>
      <c r="S14" s="1527"/>
      <c r="T14" s="1526"/>
      <c r="U14" s="1527"/>
      <c r="V14" s="1275">
        <v>0.5</v>
      </c>
      <c r="W14" s="2355">
        <v>0.55000000000000004</v>
      </c>
      <c r="X14" s="2346"/>
      <c r="Y14" s="743">
        <v>0.8</v>
      </c>
      <c r="Z14" s="1931">
        <v>0.9</v>
      </c>
      <c r="AA14" s="2152"/>
      <c r="AB14" s="762" t="s">
        <v>2499</v>
      </c>
      <c r="AC14" s="743">
        <v>1</v>
      </c>
      <c r="AD14" s="1935">
        <v>1</v>
      </c>
      <c r="AE14" s="2152"/>
      <c r="AF14" s="762" t="s">
        <v>2768</v>
      </c>
      <c r="AG14" s="762"/>
      <c r="AH14" s="743">
        <v>1</v>
      </c>
      <c r="AI14" s="1935">
        <f>AVERAGE(AH14:AH15)</f>
        <v>1</v>
      </c>
      <c r="AJ14" s="2152"/>
      <c r="AK14" s="1773" t="s">
        <v>2914</v>
      </c>
      <c r="AL14" s="1773"/>
    </row>
    <row r="15" spans="2:38" s="854" customFormat="1" ht="90" x14ac:dyDescent="0.25">
      <c r="B15" s="2352"/>
      <c r="C15" s="2352"/>
      <c r="D15" s="2352"/>
      <c r="E15" s="2352"/>
      <c r="F15" s="2352"/>
      <c r="G15" s="2352"/>
      <c r="H15" s="1540" t="s">
        <v>1913</v>
      </c>
      <c r="I15" s="1223" t="s">
        <v>2486</v>
      </c>
      <c r="J15" s="1526"/>
      <c r="K15" s="1530"/>
      <c r="L15" s="1530"/>
      <c r="M15" s="1530"/>
      <c r="N15" s="1530"/>
      <c r="O15" s="1530"/>
      <c r="P15" s="1530"/>
      <c r="Q15" s="1527"/>
      <c r="R15" s="1526"/>
      <c r="S15" s="1527"/>
      <c r="T15" s="1526"/>
      <c r="U15" s="1527"/>
      <c r="V15" s="1275">
        <v>0.6</v>
      </c>
      <c r="W15" s="2356"/>
      <c r="X15" s="2346"/>
      <c r="Y15" s="743">
        <v>1</v>
      </c>
      <c r="Z15" s="1932"/>
      <c r="AA15" s="2152"/>
      <c r="AB15" s="762" t="s">
        <v>2500</v>
      </c>
      <c r="AC15" s="743">
        <v>1</v>
      </c>
      <c r="AD15" s="2343"/>
      <c r="AE15" s="2152"/>
      <c r="AF15" s="762" t="s">
        <v>2769</v>
      </c>
      <c r="AG15" s="762"/>
      <c r="AH15" s="743">
        <v>1</v>
      </c>
      <c r="AI15" s="2343"/>
      <c r="AJ15" s="2152"/>
      <c r="AK15" s="1773" t="s">
        <v>2914</v>
      </c>
      <c r="AL15" s="1773"/>
    </row>
    <row r="16" spans="2:38" s="854" customFormat="1" ht="99.75" customHeight="1" x14ac:dyDescent="0.25">
      <c r="B16" s="2352" t="s">
        <v>1914</v>
      </c>
      <c r="C16" s="2352" t="s">
        <v>1915</v>
      </c>
      <c r="D16" s="2352" t="s">
        <v>1916</v>
      </c>
      <c r="E16" s="2352" t="s">
        <v>1899</v>
      </c>
      <c r="F16" s="2354" t="s">
        <v>1900</v>
      </c>
      <c r="G16" s="2352" t="s">
        <v>1892</v>
      </c>
      <c r="H16" s="1540" t="s">
        <v>1697</v>
      </c>
      <c r="I16" s="1533" t="s">
        <v>1917</v>
      </c>
      <c r="J16" s="1530"/>
      <c r="K16" s="1530"/>
      <c r="L16" s="1530"/>
      <c r="M16" s="1530"/>
      <c r="N16" s="1531"/>
      <c r="O16" s="1530"/>
      <c r="P16" s="1531"/>
      <c r="Q16" s="1530"/>
      <c r="R16" s="1531"/>
      <c r="S16" s="1530"/>
      <c r="T16" s="1531"/>
      <c r="U16" s="1530"/>
      <c r="V16" s="1275">
        <v>0.2</v>
      </c>
      <c r="W16" s="2188">
        <v>0.6</v>
      </c>
      <c r="X16" s="2346"/>
      <c r="Y16" s="743">
        <v>0.6</v>
      </c>
      <c r="Z16" s="2182">
        <v>0.87</v>
      </c>
      <c r="AA16" s="2152"/>
      <c r="AB16" s="762" t="s">
        <v>2501</v>
      </c>
      <c r="AC16" s="743">
        <v>0.7</v>
      </c>
      <c r="AD16" s="2340">
        <v>0.7</v>
      </c>
      <c r="AE16" s="2152"/>
      <c r="AF16" s="762" t="s">
        <v>2770</v>
      </c>
      <c r="AG16" s="762"/>
      <c r="AH16" s="743">
        <v>1</v>
      </c>
      <c r="AI16" s="2340">
        <f>AVERAGE(AH16:AH18)</f>
        <v>1</v>
      </c>
      <c r="AJ16" s="2152"/>
      <c r="AK16" s="1773" t="s">
        <v>2921</v>
      </c>
      <c r="AL16" s="1773"/>
    </row>
    <row r="17" spans="2:38" s="854" customFormat="1" ht="53.25" customHeight="1" x14ac:dyDescent="0.25">
      <c r="B17" s="2352"/>
      <c r="C17" s="2352"/>
      <c r="D17" s="2352"/>
      <c r="E17" s="2352"/>
      <c r="F17" s="2352"/>
      <c r="G17" s="2352"/>
      <c r="H17" s="1540" t="s">
        <v>1698</v>
      </c>
      <c r="I17" s="1533" t="s">
        <v>1918</v>
      </c>
      <c r="J17" s="1524"/>
      <c r="K17" s="1525"/>
      <c r="L17" s="1532"/>
      <c r="M17" s="1530"/>
      <c r="N17" s="1531"/>
      <c r="O17" s="1530"/>
      <c r="P17" s="1531"/>
      <c r="Q17" s="1530"/>
      <c r="R17" s="1531"/>
      <c r="S17" s="1530"/>
      <c r="T17" s="1531"/>
      <c r="U17" s="1530"/>
      <c r="V17" s="802" t="s">
        <v>1906</v>
      </c>
      <c r="W17" s="2189"/>
      <c r="X17" s="2346"/>
      <c r="Y17" s="743">
        <v>1</v>
      </c>
      <c r="Z17" s="2183"/>
      <c r="AA17" s="2152"/>
      <c r="AB17" s="762" t="s">
        <v>2502</v>
      </c>
      <c r="AC17" s="1690" t="s">
        <v>353</v>
      </c>
      <c r="AD17" s="2342"/>
      <c r="AE17" s="2152"/>
      <c r="AF17" s="762" t="s">
        <v>2771</v>
      </c>
      <c r="AG17" s="762"/>
      <c r="AH17" s="1690" t="s">
        <v>353</v>
      </c>
      <c r="AI17" s="2342"/>
      <c r="AJ17" s="2152"/>
      <c r="AK17" s="1773" t="s">
        <v>353</v>
      </c>
      <c r="AL17" s="1773"/>
    </row>
    <row r="18" spans="2:38" s="854" customFormat="1" ht="71.25" customHeight="1" x14ac:dyDescent="0.25">
      <c r="B18" s="2352"/>
      <c r="C18" s="2352"/>
      <c r="D18" s="2352"/>
      <c r="E18" s="2352"/>
      <c r="F18" s="2352"/>
      <c r="G18" s="2352"/>
      <c r="H18" s="1540" t="s">
        <v>1919</v>
      </c>
      <c r="I18" s="1534" t="s">
        <v>2487</v>
      </c>
      <c r="J18" s="1530"/>
      <c r="K18" s="1530"/>
      <c r="L18" s="1530"/>
      <c r="M18" s="1530"/>
      <c r="N18" s="1531"/>
      <c r="O18" s="1530"/>
      <c r="P18" s="1531"/>
      <c r="Q18" s="1530"/>
      <c r="R18" s="1531"/>
      <c r="S18" s="1530"/>
      <c r="T18" s="1531"/>
      <c r="U18" s="1530"/>
      <c r="V18" s="1275">
        <v>1</v>
      </c>
      <c r="W18" s="2199"/>
      <c r="X18" s="2347"/>
      <c r="Y18" s="743">
        <v>1</v>
      </c>
      <c r="Z18" s="2183"/>
      <c r="AA18" s="2153"/>
      <c r="AB18" s="762" t="s">
        <v>2503</v>
      </c>
      <c r="AC18" s="1690" t="s">
        <v>353</v>
      </c>
      <c r="AD18" s="2341"/>
      <c r="AE18" s="2153"/>
      <c r="AF18" s="762" t="s">
        <v>2772</v>
      </c>
      <c r="AG18" s="762"/>
      <c r="AH18" s="1690" t="s">
        <v>353</v>
      </c>
      <c r="AI18" s="2341"/>
      <c r="AJ18" s="2153"/>
      <c r="AK18" s="1773" t="s">
        <v>353</v>
      </c>
      <c r="AL18" s="1773"/>
    </row>
    <row r="19" spans="2:38" x14ac:dyDescent="0.25">
      <c r="AH19" s="872"/>
      <c r="AI19" s="872"/>
    </row>
    <row r="20" spans="2:38" x14ac:dyDescent="0.25">
      <c r="C20" s="852"/>
      <c r="D20" s="852"/>
      <c r="E20" s="852"/>
      <c r="F20" s="852"/>
      <c r="G20" s="852"/>
      <c r="J20" s="852"/>
      <c r="K20" s="852"/>
      <c r="L20" s="852"/>
      <c r="M20" s="852"/>
      <c r="N20" s="852"/>
      <c r="O20" s="852"/>
      <c r="P20" s="852"/>
      <c r="Q20" s="852"/>
      <c r="R20" s="852"/>
      <c r="S20" s="852"/>
      <c r="T20" s="852"/>
      <c r="U20" s="852"/>
      <c r="V20" s="753" t="s">
        <v>1920</v>
      </c>
      <c r="W20" s="1519">
        <v>0.6</v>
      </c>
      <c r="Y20" s="1544" t="s">
        <v>2488</v>
      </c>
      <c r="Z20" s="1545" t="s">
        <v>2396</v>
      </c>
      <c r="AC20" s="1544" t="s">
        <v>2488</v>
      </c>
      <c r="AD20" s="1545" t="s">
        <v>2396</v>
      </c>
      <c r="AH20" s="1544" t="s">
        <v>2488</v>
      </c>
      <c r="AI20" s="1545" t="s">
        <v>2922</v>
      </c>
    </row>
    <row r="21" spans="2:38" x14ac:dyDescent="0.25">
      <c r="V21" s="753" t="s">
        <v>1921</v>
      </c>
      <c r="W21" s="850">
        <v>0</v>
      </c>
      <c r="Y21" s="1544" t="s">
        <v>2505</v>
      </c>
      <c r="Z21" s="1546" t="s">
        <v>2016</v>
      </c>
      <c r="AA21" s="1542">
        <f>(91%*25%)</f>
        <v>0.22750000000000001</v>
      </c>
      <c r="AC21" s="1544" t="s">
        <v>2773</v>
      </c>
      <c r="AD21" s="1546" t="s">
        <v>2016</v>
      </c>
      <c r="AE21" s="1542">
        <v>0.215</v>
      </c>
      <c r="AH21" s="1544" t="s">
        <v>2420</v>
      </c>
      <c r="AI21" s="1546" t="s">
        <v>2016</v>
      </c>
      <c r="AJ21" s="1542">
        <f>98%*25%</f>
        <v>0.245</v>
      </c>
    </row>
    <row r="22" spans="2:38" x14ac:dyDescent="0.25">
      <c r="W22" s="724">
        <f>(60%*25%)</f>
        <v>0.15</v>
      </c>
      <c r="AH22" s="872"/>
      <c r="AI22" s="872"/>
    </row>
    <row r="24" spans="2:38" x14ac:dyDescent="0.25">
      <c r="V24" s="1520"/>
      <c r="W24" s="1521"/>
    </row>
    <row r="25" spans="2:38" x14ac:dyDescent="0.25">
      <c r="V25" s="1521"/>
      <c r="W25" s="1521"/>
    </row>
    <row r="26" spans="2:38" x14ac:dyDescent="0.25">
      <c r="V26" s="1521"/>
      <c r="W26" s="1521"/>
    </row>
    <row r="27" spans="2:38" x14ac:dyDescent="0.25">
      <c r="V27" s="1521"/>
      <c r="W27" s="1522"/>
    </row>
    <row r="28" spans="2:38" x14ac:dyDescent="0.25">
      <c r="V28" s="1520"/>
      <c r="W28" s="1523"/>
    </row>
  </sheetData>
  <mergeCells count="62">
    <mergeCell ref="G16:G18"/>
    <mergeCell ref="W16:W18"/>
    <mergeCell ref="B14:B15"/>
    <mergeCell ref="C14:C15"/>
    <mergeCell ref="D14:D15"/>
    <mergeCell ref="E14:E15"/>
    <mergeCell ref="F14:F15"/>
    <mergeCell ref="G14:G15"/>
    <mergeCell ref="B16:B18"/>
    <mergeCell ref="C16:C18"/>
    <mergeCell ref="D16:D18"/>
    <mergeCell ref="E16:E18"/>
    <mergeCell ref="F16:F18"/>
    <mergeCell ref="W14:W15"/>
    <mergeCell ref="E8:E9"/>
    <mergeCell ref="F8:F9"/>
    <mergeCell ref="G8:G9"/>
    <mergeCell ref="B10:B13"/>
    <mergeCell ref="C10:C13"/>
    <mergeCell ref="D10:D13"/>
    <mergeCell ref="E10:E13"/>
    <mergeCell ref="F10:F13"/>
    <mergeCell ref="Z10:Z13"/>
    <mergeCell ref="Z14:Z15"/>
    <mergeCell ref="Z16:Z18"/>
    <mergeCell ref="B2:D2"/>
    <mergeCell ref="E2:U2"/>
    <mergeCell ref="B5:B7"/>
    <mergeCell ref="C5:C7"/>
    <mergeCell ref="D5:D7"/>
    <mergeCell ref="E5:E7"/>
    <mergeCell ref="F5:F7"/>
    <mergeCell ref="G5:G7"/>
    <mergeCell ref="G10:G13"/>
    <mergeCell ref="W10:W13"/>
    <mergeCell ref="B8:B9"/>
    <mergeCell ref="C8:C9"/>
    <mergeCell ref="D8:D9"/>
    <mergeCell ref="AG5:AG7"/>
    <mergeCell ref="AC2:AG2"/>
    <mergeCell ref="V2:X2"/>
    <mergeCell ref="Y2:AB2"/>
    <mergeCell ref="Z5:Z7"/>
    <mergeCell ref="X5:X18"/>
    <mergeCell ref="W5:W7"/>
    <mergeCell ref="W8:W9"/>
    <mergeCell ref="Z8:Z9"/>
    <mergeCell ref="AA5:AA18"/>
    <mergeCell ref="AD5:AD7"/>
    <mergeCell ref="AE5:AE18"/>
    <mergeCell ref="AD8:AD9"/>
    <mergeCell ref="AD10:AD13"/>
    <mergeCell ref="AD14:AD15"/>
    <mergeCell ref="AD16:AD18"/>
    <mergeCell ref="AH2:AL2"/>
    <mergeCell ref="AI5:AI7"/>
    <mergeCell ref="AJ5:AJ18"/>
    <mergeCell ref="AL5:AL7"/>
    <mergeCell ref="AI8:AI9"/>
    <mergeCell ref="AI10:AI13"/>
    <mergeCell ref="AI14:AI15"/>
    <mergeCell ref="AI16:AI18"/>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8"/>
  </sheetPr>
  <dimension ref="A1:AL14"/>
  <sheetViews>
    <sheetView topLeftCell="B1" zoomScale="90" zoomScaleNormal="90" workbookViewId="0">
      <pane xSplit="7" ySplit="3" topLeftCell="R4" activePane="bottomRight" state="frozen"/>
      <selection activeCell="AI4" sqref="AI4:AI5"/>
      <selection pane="topRight" activeCell="AI4" sqref="AI4:AI5"/>
      <selection pane="bottomLeft" activeCell="AI4" sqref="AI4:AI5"/>
      <selection pane="bottomRight" activeCell="AI4" sqref="AI4:AI5"/>
    </sheetView>
  </sheetViews>
  <sheetFormatPr baseColWidth="10" defaultColWidth="11.5703125" defaultRowHeight="15" x14ac:dyDescent="0.25"/>
  <cols>
    <col min="1" max="1" width="15.85546875" style="907" customWidth="1"/>
    <col min="2" max="2" width="20.42578125" style="908" customWidth="1"/>
    <col min="3" max="3" width="18.28515625" style="897" customWidth="1"/>
    <col min="4" max="4" width="8.5703125" style="889" customWidth="1"/>
    <col min="5" max="5" width="15.7109375" style="897" customWidth="1"/>
    <col min="6" max="6" width="23" style="897" customWidth="1"/>
    <col min="7" max="7" width="23.7109375" style="897" customWidth="1"/>
    <col min="8" max="8" width="31.5703125" style="898" customWidth="1"/>
    <col min="9" max="9" width="7" style="889" bestFit="1" customWidth="1"/>
    <col min="10" max="10" width="8.85546875" style="889" bestFit="1" customWidth="1"/>
    <col min="11" max="11" width="7.7109375" style="889" bestFit="1" customWidth="1"/>
    <col min="12" max="12" width="6" style="889" bestFit="1" customWidth="1"/>
    <col min="13" max="13" width="6.7109375" style="889" bestFit="1" customWidth="1"/>
    <col min="14" max="14" width="6.5703125" style="889" bestFit="1" customWidth="1"/>
    <col min="15" max="15" width="6" style="889" bestFit="1" customWidth="1"/>
    <col min="16" max="16" width="8.5703125" style="889" bestFit="1" customWidth="1"/>
    <col min="17" max="17" width="11.85546875" style="889" bestFit="1" customWidth="1"/>
    <col min="18" max="18" width="9.28515625" style="889" bestFit="1" customWidth="1"/>
    <col min="19" max="19" width="11.85546875" style="889" bestFit="1" customWidth="1"/>
    <col min="20" max="20" width="10.7109375" style="889" bestFit="1" customWidth="1"/>
    <col min="21" max="21" width="6.28515625" style="889" hidden="1" customWidth="1"/>
    <col min="22" max="22" width="7.42578125" style="889" hidden="1" customWidth="1"/>
    <col min="23" max="23" width="85.5703125" style="889" hidden="1" customWidth="1"/>
    <col min="24" max="24" width="17.7109375" style="889" hidden="1" customWidth="1"/>
    <col min="25" max="25" width="19.5703125" style="889" hidden="1" customWidth="1"/>
    <col min="26" max="26" width="14.42578125" style="889" hidden="1" customWidth="1"/>
    <col min="27" max="27" width="57" style="889" hidden="1" customWidth="1"/>
    <col min="28" max="28" width="26.85546875" style="889" hidden="1" customWidth="1"/>
    <col min="29" max="29" width="17.7109375" style="889" bestFit="1" customWidth="1"/>
    <col min="30" max="31" width="19.5703125" style="889" customWidth="1"/>
    <col min="32" max="32" width="57" style="889" customWidth="1"/>
    <col min="33" max="33" width="26.85546875" style="889" customWidth="1"/>
    <col min="34" max="36" width="11.5703125" style="889"/>
    <col min="37" max="37" width="30" style="889" customWidth="1"/>
    <col min="38" max="16384" width="11.5703125" style="889"/>
  </cols>
  <sheetData>
    <row r="1" spans="1:38" ht="63.75" customHeight="1" x14ac:dyDescent="0.25">
      <c r="A1" s="2099" t="s">
        <v>2563</v>
      </c>
      <c r="B1" s="2099"/>
      <c r="C1" s="2099"/>
      <c r="D1" s="2099"/>
      <c r="E1" s="2099"/>
      <c r="F1" s="2099"/>
      <c r="G1" s="2099"/>
      <c r="H1" s="2099"/>
      <c r="I1" s="1938" t="s">
        <v>1351</v>
      </c>
      <c r="J1" s="1938"/>
      <c r="K1" s="1938"/>
      <c r="L1" s="1938"/>
      <c r="M1" s="1938"/>
      <c r="N1" s="1938"/>
      <c r="O1" s="1938"/>
      <c r="P1" s="1938"/>
      <c r="Q1" s="1938"/>
      <c r="R1" s="1938"/>
      <c r="S1" s="1938"/>
      <c r="T1" s="1938"/>
      <c r="U1" s="2166" t="s">
        <v>2141</v>
      </c>
      <c r="V1" s="2166"/>
      <c r="W1" s="2166"/>
      <c r="X1" s="2177" t="s">
        <v>2138</v>
      </c>
      <c r="Y1" s="2178"/>
      <c r="Z1" s="2178"/>
      <c r="AA1" s="2178"/>
      <c r="AB1" s="2178"/>
      <c r="AC1" s="2177" t="s">
        <v>2631</v>
      </c>
      <c r="AD1" s="2178"/>
      <c r="AE1" s="2178"/>
      <c r="AF1" s="2178"/>
      <c r="AG1" s="2178"/>
      <c r="AH1" s="2177" t="s">
        <v>2873</v>
      </c>
      <c r="AI1" s="2178"/>
      <c r="AJ1" s="2178"/>
      <c r="AK1" s="2178"/>
      <c r="AL1" s="2178"/>
    </row>
    <row r="2" spans="1:38" ht="7.5" customHeight="1" x14ac:dyDescent="0.25">
      <c r="A2" s="903"/>
      <c r="B2" s="897"/>
      <c r="C2" s="810"/>
      <c r="D2" s="810"/>
      <c r="E2" s="810"/>
      <c r="F2" s="810"/>
      <c r="G2" s="811"/>
      <c r="H2" s="796"/>
    </row>
    <row r="3" spans="1:38" s="909" customFormat="1" ht="47.25" customHeight="1" x14ac:dyDescent="0.25">
      <c r="A3" s="780" t="s">
        <v>1221</v>
      </c>
      <c r="B3" s="780" t="s">
        <v>47</v>
      </c>
      <c r="C3" s="780" t="s">
        <v>1461</v>
      </c>
      <c r="D3" s="780" t="s">
        <v>1</v>
      </c>
      <c r="E3" s="780" t="s">
        <v>51</v>
      </c>
      <c r="F3" s="780" t="s">
        <v>2216</v>
      </c>
      <c r="G3" s="780" t="s">
        <v>3</v>
      </c>
      <c r="H3" s="780" t="s">
        <v>1291</v>
      </c>
      <c r="I3" s="782" t="s">
        <v>1352</v>
      </c>
      <c r="J3" s="782" t="s">
        <v>1353</v>
      </c>
      <c r="K3" s="782" t="s">
        <v>1354</v>
      </c>
      <c r="L3" s="782" t="s">
        <v>1355</v>
      </c>
      <c r="M3" s="782" t="s">
        <v>1356</v>
      </c>
      <c r="N3" s="782" t="s">
        <v>1357</v>
      </c>
      <c r="O3" s="782" t="s">
        <v>1358</v>
      </c>
      <c r="P3" s="782" t="s">
        <v>1359</v>
      </c>
      <c r="Q3" s="782" t="s">
        <v>1360</v>
      </c>
      <c r="R3" s="782" t="s">
        <v>1361</v>
      </c>
      <c r="S3" s="782" t="s">
        <v>1362</v>
      </c>
      <c r="T3" s="782" t="s">
        <v>1363</v>
      </c>
      <c r="U3" s="782"/>
      <c r="V3" s="931"/>
      <c r="W3" s="780" t="s">
        <v>1922</v>
      </c>
      <c r="X3" s="780" t="s">
        <v>1926</v>
      </c>
      <c r="Y3" s="780" t="s">
        <v>1927</v>
      </c>
      <c r="Z3" s="780" t="s">
        <v>2126</v>
      </c>
      <c r="AA3" s="780" t="s">
        <v>2159</v>
      </c>
      <c r="AB3" s="780" t="s">
        <v>1928</v>
      </c>
      <c r="AC3" s="1636" t="s">
        <v>1926</v>
      </c>
      <c r="AD3" s="1636" t="s">
        <v>1927</v>
      </c>
      <c r="AE3" s="1636" t="s">
        <v>2126</v>
      </c>
      <c r="AF3" s="1636" t="s">
        <v>2159</v>
      </c>
      <c r="AG3" s="1636" t="s">
        <v>1928</v>
      </c>
      <c r="AH3" s="1770" t="s">
        <v>1926</v>
      </c>
      <c r="AI3" s="1770" t="s">
        <v>1927</v>
      </c>
      <c r="AJ3" s="1770" t="s">
        <v>2126</v>
      </c>
      <c r="AK3" s="1770" t="s">
        <v>2159</v>
      </c>
      <c r="AL3" s="1770" t="s">
        <v>1928</v>
      </c>
    </row>
    <row r="4" spans="1:38" ht="210" x14ac:dyDescent="0.25">
      <c r="A4" s="2328"/>
      <c r="B4" s="2026" t="s">
        <v>1630</v>
      </c>
      <c r="C4" s="2026" t="s">
        <v>1631</v>
      </c>
      <c r="D4" s="996">
        <v>0.7</v>
      </c>
      <c r="E4" s="969" t="s">
        <v>1808</v>
      </c>
      <c r="F4" s="969" t="s">
        <v>1686</v>
      </c>
      <c r="G4" s="749" t="s">
        <v>1727</v>
      </c>
      <c r="H4" s="960" t="s">
        <v>1923</v>
      </c>
      <c r="I4" s="1042" t="s">
        <v>1397</v>
      </c>
      <c r="J4" s="1043" t="s">
        <v>1397</v>
      </c>
      <c r="K4" s="1043" t="s">
        <v>1397</v>
      </c>
      <c r="L4" s="1043" t="s">
        <v>1397</v>
      </c>
      <c r="M4" s="1043" t="s">
        <v>1397</v>
      </c>
      <c r="N4" s="1043" t="s">
        <v>1397</v>
      </c>
      <c r="O4" s="1043" t="s">
        <v>1397</v>
      </c>
      <c r="P4" s="1043" t="s">
        <v>1397</v>
      </c>
      <c r="Q4" s="1043" t="s">
        <v>1397</v>
      </c>
      <c r="R4" s="1043" t="s">
        <v>1397</v>
      </c>
      <c r="S4" s="1043" t="s">
        <v>1397</v>
      </c>
      <c r="T4" s="1392" t="s">
        <v>1397</v>
      </c>
      <c r="U4" s="1391">
        <f>(161+4992)/8000</f>
        <v>0.64412499999999995</v>
      </c>
      <c r="V4" s="2357">
        <v>0.57199999999999995</v>
      </c>
      <c r="W4" s="2254" t="s">
        <v>2435</v>
      </c>
      <c r="X4" s="1103">
        <v>0.91</v>
      </c>
      <c r="Y4" s="2104">
        <v>0.96</v>
      </c>
      <c r="Z4" s="895"/>
      <c r="AA4" s="892" t="s">
        <v>2523</v>
      </c>
      <c r="AB4" s="892"/>
      <c r="AC4" s="1622">
        <v>1</v>
      </c>
      <c r="AD4" s="2104">
        <v>1</v>
      </c>
      <c r="AE4" s="1646" t="s">
        <v>2660</v>
      </c>
      <c r="AF4" s="762" t="s">
        <v>2663</v>
      </c>
      <c r="AG4" s="892"/>
      <c r="AH4" s="1752">
        <v>1</v>
      </c>
      <c r="AI4" s="2104">
        <v>1</v>
      </c>
      <c r="AJ4" s="1732" t="s">
        <v>2660</v>
      </c>
      <c r="AK4" s="1773" t="s">
        <v>2923</v>
      </c>
      <c r="AL4" s="892"/>
    </row>
    <row r="5" spans="1:38" ht="105" x14ac:dyDescent="0.25">
      <c r="A5" s="2328"/>
      <c r="B5" s="2359"/>
      <c r="C5" s="2359"/>
      <c r="D5" s="1393">
        <v>0.7</v>
      </c>
      <c r="E5" s="1217" t="s">
        <v>1687</v>
      </c>
      <c r="F5" s="1217" t="s">
        <v>1688</v>
      </c>
      <c r="G5" s="1217" t="s">
        <v>1727</v>
      </c>
      <c r="H5" s="1649" t="s">
        <v>1924</v>
      </c>
      <c r="I5" s="1123" t="s">
        <v>1397</v>
      </c>
      <c r="J5" s="1124" t="s">
        <v>1397</v>
      </c>
      <c r="K5" s="1124" t="s">
        <v>1397</v>
      </c>
      <c r="L5" s="1124" t="s">
        <v>1397</v>
      </c>
      <c r="M5" s="1124" t="s">
        <v>1397</v>
      </c>
      <c r="N5" s="1124" t="s">
        <v>1397</v>
      </c>
      <c r="O5" s="1124" t="s">
        <v>1397</v>
      </c>
      <c r="P5" s="1124" t="s">
        <v>1397</v>
      </c>
      <c r="Q5" s="1124" t="s">
        <v>1397</v>
      </c>
      <c r="R5" s="1124" t="s">
        <v>1397</v>
      </c>
      <c r="S5" s="1124" t="s">
        <v>1397</v>
      </c>
      <c r="T5" s="1394" t="s">
        <v>1397</v>
      </c>
      <c r="U5" s="1395">
        <v>0.5</v>
      </c>
      <c r="V5" s="2358"/>
      <c r="W5" s="2144"/>
      <c r="X5" s="1479">
        <v>1</v>
      </c>
      <c r="Y5" s="2105"/>
      <c r="Z5" s="1396"/>
      <c r="AA5" s="959" t="s">
        <v>2524</v>
      </c>
      <c r="AB5" s="959" t="s">
        <v>2525</v>
      </c>
      <c r="AC5" s="1615">
        <v>1</v>
      </c>
      <c r="AD5" s="2105"/>
      <c r="AE5" s="1647" t="s">
        <v>2661</v>
      </c>
      <c r="AF5" s="959" t="s">
        <v>2524</v>
      </c>
      <c r="AG5" s="959" t="s">
        <v>2525</v>
      </c>
      <c r="AH5" s="1735">
        <v>1</v>
      </c>
      <c r="AI5" s="2105"/>
      <c r="AJ5" s="1744" t="s">
        <v>2661</v>
      </c>
      <c r="AK5" s="1779" t="s">
        <v>2924</v>
      </c>
      <c r="AL5" s="959" t="s">
        <v>2525</v>
      </c>
    </row>
    <row r="6" spans="1:38" x14ac:dyDescent="0.25">
      <c r="A6" s="1398" t="s">
        <v>2377</v>
      </c>
      <c r="B6" s="906"/>
      <c r="C6" s="894"/>
      <c r="D6" s="895"/>
      <c r="E6" s="894"/>
      <c r="F6" s="894"/>
      <c r="G6" s="894"/>
      <c r="H6" s="896"/>
      <c r="I6" s="905"/>
      <c r="J6" s="905"/>
      <c r="K6" s="905"/>
      <c r="L6" s="905"/>
      <c r="M6" s="905"/>
      <c r="N6" s="905"/>
      <c r="O6" s="905"/>
      <c r="P6" s="905"/>
      <c r="Q6" s="905"/>
      <c r="R6" s="905"/>
      <c r="S6" s="905"/>
      <c r="T6" s="905"/>
      <c r="U6" s="895"/>
      <c r="V6" s="895"/>
      <c r="W6" s="895"/>
      <c r="X6" s="895"/>
      <c r="Y6" s="895"/>
      <c r="Z6" s="895"/>
      <c r="AA6" s="895"/>
      <c r="AB6" s="895"/>
      <c r="AC6" s="895"/>
      <c r="AD6" s="895"/>
      <c r="AE6" s="895"/>
      <c r="AF6" s="895"/>
      <c r="AG6" s="895"/>
      <c r="AH6" s="895"/>
      <c r="AI6" s="895"/>
      <c r="AJ6" s="895"/>
      <c r="AK6" s="895"/>
      <c r="AL6" s="895"/>
    </row>
    <row r="7" spans="1:38" x14ac:dyDescent="0.25">
      <c r="A7" s="905"/>
      <c r="B7" s="906"/>
      <c r="C7" s="894"/>
      <c r="D7" s="895"/>
      <c r="E7" s="894"/>
      <c r="F7" s="894"/>
      <c r="G7" s="894"/>
      <c r="H7" s="896"/>
      <c r="I7" s="905"/>
      <c r="J7" s="905"/>
      <c r="K7" s="905"/>
      <c r="L7" s="905"/>
      <c r="M7" s="905"/>
      <c r="N7" s="905"/>
      <c r="O7" s="905"/>
      <c r="P7" s="905"/>
      <c r="Q7" s="905"/>
      <c r="R7" s="905"/>
      <c r="S7" s="905"/>
      <c r="T7" s="905"/>
      <c r="U7" s="895"/>
      <c r="V7" s="1397">
        <f>(57.2%*25%)</f>
        <v>0.14300000000000002</v>
      </c>
      <c r="W7" s="895"/>
      <c r="X7" s="895"/>
      <c r="Y7" s="895"/>
      <c r="Z7" s="895"/>
      <c r="AA7" s="895"/>
      <c r="AB7" s="895"/>
      <c r="AC7" s="895"/>
      <c r="AD7" s="895"/>
      <c r="AE7" s="895"/>
      <c r="AF7" s="895"/>
      <c r="AG7" s="895"/>
      <c r="AH7" s="895"/>
      <c r="AI7" s="895"/>
      <c r="AJ7" s="895"/>
      <c r="AK7" s="895"/>
      <c r="AL7" s="895"/>
    </row>
    <row r="9" spans="1:38" x14ac:dyDescent="0.25">
      <c r="X9" s="1205" t="s">
        <v>2395</v>
      </c>
      <c r="Y9" s="1383" t="s">
        <v>2396</v>
      </c>
      <c r="AC9" s="1205" t="s">
        <v>2395</v>
      </c>
      <c r="AD9" s="1383" t="s">
        <v>2396</v>
      </c>
      <c r="AH9" s="1205" t="s">
        <v>2395</v>
      </c>
      <c r="AI9" s="1383" t="s">
        <v>2528</v>
      </c>
    </row>
    <row r="10" spans="1:38" x14ac:dyDescent="0.25">
      <c r="X10" s="1205" t="s">
        <v>2526</v>
      </c>
      <c r="Y10" s="1207" t="s">
        <v>2376</v>
      </c>
      <c r="Z10" s="1510">
        <f>(96%*25%)</f>
        <v>0.24</v>
      </c>
      <c r="AC10" s="1205" t="s">
        <v>2662</v>
      </c>
      <c r="AD10" s="1207" t="s">
        <v>2376</v>
      </c>
      <c r="AE10" s="1510">
        <v>0.25</v>
      </c>
      <c r="AH10" s="1205" t="s">
        <v>2662</v>
      </c>
      <c r="AI10" s="1207" t="s">
        <v>2376</v>
      </c>
      <c r="AJ10" s="1510">
        <v>0.25</v>
      </c>
    </row>
    <row r="14" spans="1:38" x14ac:dyDescent="0.25">
      <c r="AD14" s="1237"/>
    </row>
  </sheetData>
  <mergeCells count="14">
    <mergeCell ref="W4:W5"/>
    <mergeCell ref="V4:V5"/>
    <mergeCell ref="U1:W1"/>
    <mergeCell ref="A1:H1"/>
    <mergeCell ref="I1:T1"/>
    <mergeCell ref="A4:A5"/>
    <mergeCell ref="B4:B5"/>
    <mergeCell ref="C4:C5"/>
    <mergeCell ref="AH1:AL1"/>
    <mergeCell ref="AI4:AI5"/>
    <mergeCell ref="AC1:AG1"/>
    <mergeCell ref="AD4:AD5"/>
    <mergeCell ref="X1:AB1"/>
    <mergeCell ref="Y4:Y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4">
    <tabColor theme="8"/>
    <pageSetUpPr fitToPage="1"/>
  </sheetPr>
  <dimension ref="A1:AN41"/>
  <sheetViews>
    <sheetView topLeftCell="C1" zoomScale="70" zoomScaleNormal="70" zoomScaleSheetLayoutView="85" workbookViewId="0">
      <pane xSplit="6" ySplit="3" topLeftCell="AJ19" activePane="bottomRight" state="frozen"/>
      <selection activeCell="C1" sqref="C1"/>
      <selection pane="topRight" activeCell="I1" sqref="I1"/>
      <selection pane="bottomLeft" activeCell="C4" sqref="C4"/>
      <selection pane="bottomRight" activeCell="AN25" sqref="AN25"/>
    </sheetView>
  </sheetViews>
  <sheetFormatPr baseColWidth="10" defaultColWidth="11.5703125" defaultRowHeight="15" x14ac:dyDescent="0.25"/>
  <cols>
    <col min="1" max="1" width="20.28515625" style="907" customWidth="1"/>
    <col min="2" max="2" width="21.140625" style="908" customWidth="1"/>
    <col min="3" max="3" width="32.5703125" style="897" customWidth="1"/>
    <col min="4" max="4" width="12.7109375" style="889" customWidth="1"/>
    <col min="5" max="5" width="20.140625" style="897" customWidth="1"/>
    <col min="6" max="6" width="25.5703125" style="897" customWidth="1"/>
    <col min="7" max="7" width="23.7109375" style="897" customWidth="1"/>
    <col min="8" max="8" width="41.42578125" style="898" customWidth="1"/>
    <col min="9" max="9" width="7.42578125" style="889" bestFit="1" customWidth="1"/>
    <col min="10" max="10" width="9.5703125" style="889" bestFit="1" customWidth="1"/>
    <col min="11" max="11" width="8" style="889" bestFit="1" customWidth="1"/>
    <col min="12" max="12" width="6.42578125" style="889" bestFit="1" customWidth="1"/>
    <col min="13" max="14" width="6.7109375" style="889" bestFit="1" customWidth="1"/>
    <col min="15" max="15" width="6.28515625" style="889" bestFit="1" customWidth="1"/>
    <col min="16" max="16" width="8.85546875" style="889" bestFit="1" customWidth="1"/>
    <col min="17" max="17" width="12.42578125" style="889" bestFit="1" customWidth="1"/>
    <col min="18" max="18" width="9.85546875" style="889" bestFit="1" customWidth="1"/>
    <col min="19" max="19" width="12.28515625" style="889" bestFit="1" customWidth="1"/>
    <col min="20" max="20" width="11.28515625" style="889" bestFit="1" customWidth="1"/>
    <col min="21" max="22" width="11.5703125" style="889" hidden="1" customWidth="1"/>
    <col min="23" max="23" width="62" style="889" hidden="1" customWidth="1"/>
    <col min="24" max="24" width="23.5703125" style="889" hidden="1" customWidth="1"/>
    <col min="25" max="25" width="19.85546875" style="889" hidden="1" customWidth="1"/>
    <col min="26" max="26" width="18.7109375" style="889" hidden="1" customWidth="1"/>
    <col min="27" max="27" width="20.85546875" style="1399" hidden="1" customWidth="1"/>
    <col min="28" max="28" width="48.85546875" style="995" hidden="1" customWidth="1"/>
    <col min="29" max="29" width="42.42578125" style="995" hidden="1" customWidth="1"/>
    <col min="30" max="30" width="44.85546875" style="889" hidden="1" customWidth="1"/>
    <col min="31" max="31" width="22.140625" style="889" customWidth="1"/>
    <col min="32" max="32" width="20.85546875" style="1399" customWidth="1"/>
    <col min="33" max="33" width="48.85546875" style="995" customWidth="1"/>
    <col min="34" max="34" width="62.7109375" style="995" customWidth="1"/>
    <col min="35" max="35" width="64.42578125" style="889" customWidth="1"/>
    <col min="36" max="36" width="11.5703125" style="889"/>
    <col min="37" max="37" width="20.28515625" style="889" customWidth="1"/>
    <col min="38" max="38" width="36.28515625" style="889" customWidth="1"/>
    <col min="39" max="39" width="59.5703125" style="889" customWidth="1"/>
    <col min="40" max="40" width="53.28515625" style="889" customWidth="1"/>
    <col min="41" max="16384" width="11.5703125" style="889"/>
  </cols>
  <sheetData>
    <row r="1" spans="1:40" ht="64.5" customHeight="1" x14ac:dyDescent="0.25">
      <c r="A1" s="2099" t="s">
        <v>2564</v>
      </c>
      <c r="B1" s="2099"/>
      <c r="C1" s="2099"/>
      <c r="D1" s="2099"/>
      <c r="E1" s="2099"/>
      <c r="F1" s="2099"/>
      <c r="G1" s="2099"/>
      <c r="H1" s="2099"/>
      <c r="I1" s="1938" t="s">
        <v>1351</v>
      </c>
      <c r="J1" s="1938"/>
      <c r="K1" s="1938"/>
      <c r="L1" s="1938"/>
      <c r="M1" s="1938"/>
      <c r="N1" s="1938"/>
      <c r="O1" s="1938"/>
      <c r="P1" s="1938"/>
      <c r="Q1" s="1938"/>
      <c r="R1" s="1938"/>
      <c r="S1" s="1938"/>
      <c r="T1" s="1938"/>
      <c r="U1" s="2268" t="s">
        <v>1970</v>
      </c>
      <c r="V1" s="2268"/>
      <c r="W1" s="2268"/>
      <c r="X1" s="942"/>
      <c r="Z1" s="2177" t="s">
        <v>2138</v>
      </c>
      <c r="AA1" s="2178"/>
      <c r="AB1" s="2178"/>
      <c r="AC1" s="2178"/>
      <c r="AD1" s="2178"/>
      <c r="AE1" s="2177" t="s">
        <v>2630</v>
      </c>
      <c r="AF1" s="2178"/>
      <c r="AG1" s="2178"/>
      <c r="AH1" s="2178"/>
      <c r="AI1" s="2178"/>
      <c r="AJ1" s="2177" t="s">
        <v>2871</v>
      </c>
      <c r="AK1" s="2178"/>
      <c r="AL1" s="2178"/>
      <c r="AM1" s="2178"/>
      <c r="AN1" s="2178"/>
    </row>
    <row r="2" spans="1:40" ht="7.5" customHeight="1" x14ac:dyDescent="0.25">
      <c r="A2" s="903"/>
      <c r="B2" s="897"/>
      <c r="C2" s="810"/>
      <c r="D2" s="810"/>
      <c r="E2" s="810"/>
      <c r="F2" s="810"/>
      <c r="G2" s="811"/>
      <c r="H2" s="796"/>
      <c r="X2" s="810"/>
      <c r="AK2" s="1399"/>
      <c r="AL2" s="995"/>
      <c r="AM2" s="995"/>
    </row>
    <row r="3" spans="1:40" s="909" customFormat="1" ht="51.75" customHeight="1" x14ac:dyDescent="0.25">
      <c r="A3" s="780" t="s">
        <v>1221</v>
      </c>
      <c r="B3" s="780" t="s">
        <v>47</v>
      </c>
      <c r="C3" s="814" t="s">
        <v>1461</v>
      </c>
      <c r="D3" s="814" t="s">
        <v>1</v>
      </c>
      <c r="E3" s="814" t="s">
        <v>51</v>
      </c>
      <c r="F3" s="814" t="s">
        <v>2216</v>
      </c>
      <c r="G3" s="1415" t="s">
        <v>3</v>
      </c>
      <c r="H3" s="814" t="s">
        <v>1291</v>
      </c>
      <c r="I3" s="782" t="s">
        <v>1352</v>
      </c>
      <c r="J3" s="782" t="s">
        <v>1353</v>
      </c>
      <c r="K3" s="782" t="s">
        <v>1354</v>
      </c>
      <c r="L3" s="782" t="s">
        <v>1355</v>
      </c>
      <c r="M3" s="782" t="s">
        <v>1356</v>
      </c>
      <c r="N3" s="782" t="s">
        <v>1357</v>
      </c>
      <c r="O3" s="782" t="s">
        <v>1358</v>
      </c>
      <c r="P3" s="782" t="s">
        <v>1359</v>
      </c>
      <c r="Q3" s="782" t="s">
        <v>1360</v>
      </c>
      <c r="R3" s="782" t="s">
        <v>1361</v>
      </c>
      <c r="S3" s="782" t="s">
        <v>1362</v>
      </c>
      <c r="T3" s="782" t="s">
        <v>1363</v>
      </c>
      <c r="U3" s="782" t="s">
        <v>1926</v>
      </c>
      <c r="V3" s="782" t="s">
        <v>1927</v>
      </c>
      <c r="W3" s="782" t="s">
        <v>2087</v>
      </c>
      <c r="X3" s="782"/>
      <c r="Y3" s="782"/>
      <c r="Z3" s="814" t="s">
        <v>1926</v>
      </c>
      <c r="AA3" s="1416" t="s">
        <v>1927</v>
      </c>
      <c r="AB3" s="814" t="s">
        <v>2126</v>
      </c>
      <c r="AC3" s="780" t="s">
        <v>1925</v>
      </c>
      <c r="AD3" s="780" t="s">
        <v>1928</v>
      </c>
      <c r="AE3" s="1637" t="s">
        <v>1926</v>
      </c>
      <c r="AF3" s="814" t="s">
        <v>1927</v>
      </c>
      <c r="AG3" s="814" t="s">
        <v>2126</v>
      </c>
      <c r="AH3" s="814" t="s">
        <v>1925</v>
      </c>
      <c r="AI3" s="814" t="s">
        <v>1928</v>
      </c>
      <c r="AJ3" s="1637" t="s">
        <v>1926</v>
      </c>
      <c r="AK3" s="814" t="s">
        <v>1927</v>
      </c>
      <c r="AL3" s="814" t="s">
        <v>2126</v>
      </c>
      <c r="AM3" s="814" t="s">
        <v>1925</v>
      </c>
      <c r="AN3" s="814" t="s">
        <v>1928</v>
      </c>
    </row>
    <row r="4" spans="1:40" s="911" customFormat="1" ht="114.75" customHeight="1" x14ac:dyDescent="0.25">
      <c r="A4" s="1950" t="s">
        <v>1547</v>
      </c>
      <c r="B4" s="2026" t="s">
        <v>1548</v>
      </c>
      <c r="C4" s="2381" t="s">
        <v>1549</v>
      </c>
      <c r="D4" s="2382">
        <v>1</v>
      </c>
      <c r="E4" s="2381" t="s">
        <v>1462</v>
      </c>
      <c r="F4" s="2381" t="s">
        <v>1499</v>
      </c>
      <c r="G4" s="2381" t="s">
        <v>1550</v>
      </c>
      <c r="H4" s="915" t="s">
        <v>1546</v>
      </c>
      <c r="I4" s="1049"/>
      <c r="J4" s="1044"/>
      <c r="K4" s="1044"/>
      <c r="L4" s="1044"/>
      <c r="M4" s="1044"/>
      <c r="N4" s="1044"/>
      <c r="O4" s="1044"/>
      <c r="P4" s="1044"/>
      <c r="Q4" s="1044"/>
      <c r="R4" s="1044"/>
      <c r="S4" s="1044"/>
      <c r="T4" s="1380"/>
      <c r="U4" s="2402" t="s">
        <v>353</v>
      </c>
      <c r="V4" s="917"/>
      <c r="W4" s="917"/>
      <c r="X4" s="1417"/>
      <c r="Y4" s="1425"/>
      <c r="Z4" s="2092">
        <v>1</v>
      </c>
      <c r="AA4" s="2104">
        <v>1</v>
      </c>
      <c r="AB4" s="2113" t="s">
        <v>2378</v>
      </c>
      <c r="AC4" s="2380" t="s">
        <v>2379</v>
      </c>
      <c r="AD4" s="917"/>
      <c r="AE4" s="2092">
        <v>1</v>
      </c>
      <c r="AF4" s="2104">
        <v>1</v>
      </c>
      <c r="AG4" s="2113" t="s">
        <v>2792</v>
      </c>
      <c r="AH4" s="2380" t="s">
        <v>2793</v>
      </c>
      <c r="AI4" s="917"/>
      <c r="AJ4" s="2092">
        <v>1</v>
      </c>
      <c r="AK4" s="2104">
        <v>1</v>
      </c>
      <c r="AL4" s="2113" t="s">
        <v>2792</v>
      </c>
      <c r="AM4" s="2380" t="s">
        <v>2793</v>
      </c>
      <c r="AN4" s="917"/>
    </row>
    <row r="5" spans="1:40" s="911" customFormat="1" ht="114.75" customHeight="1" x14ac:dyDescent="0.25">
      <c r="A5" s="1950"/>
      <c r="B5" s="2026"/>
      <c r="C5" s="2381"/>
      <c r="D5" s="2382"/>
      <c r="E5" s="2381"/>
      <c r="F5" s="2381"/>
      <c r="G5" s="2381"/>
      <c r="H5" s="915" t="s">
        <v>1248</v>
      </c>
      <c r="I5" s="1067"/>
      <c r="J5" s="1047"/>
      <c r="K5" s="1047"/>
      <c r="L5" s="1047"/>
      <c r="M5" s="1047"/>
      <c r="N5" s="1047"/>
      <c r="O5" s="1047"/>
      <c r="P5" s="1047"/>
      <c r="Q5" s="1047"/>
      <c r="R5" s="1047"/>
      <c r="S5" s="1047"/>
      <c r="T5" s="1381"/>
      <c r="U5" s="2403"/>
      <c r="V5" s="917"/>
      <c r="W5" s="917"/>
      <c r="X5" s="1417"/>
      <c r="Y5" s="1426"/>
      <c r="Z5" s="2093"/>
      <c r="AA5" s="2147"/>
      <c r="AB5" s="2154"/>
      <c r="AC5" s="2380"/>
      <c r="AD5" s="917"/>
      <c r="AE5" s="2093"/>
      <c r="AF5" s="2147"/>
      <c r="AG5" s="2154"/>
      <c r="AH5" s="2380"/>
      <c r="AI5" s="917"/>
      <c r="AJ5" s="2093"/>
      <c r="AK5" s="2147"/>
      <c r="AL5" s="2154"/>
      <c r="AM5" s="2380"/>
      <c r="AN5" s="917"/>
    </row>
    <row r="6" spans="1:40" s="911" customFormat="1" ht="114.75" customHeight="1" x14ac:dyDescent="0.25">
      <c r="A6" s="1950"/>
      <c r="B6" s="2026"/>
      <c r="C6" s="2381"/>
      <c r="D6" s="2382"/>
      <c r="E6" s="2381"/>
      <c r="F6" s="2381"/>
      <c r="G6" s="2381"/>
      <c r="H6" s="785" t="s">
        <v>1242</v>
      </c>
      <c r="I6" s="1068"/>
      <c r="J6" s="1062"/>
      <c r="K6" s="1062"/>
      <c r="L6" s="1062"/>
      <c r="M6" s="1062"/>
      <c r="N6" s="1062"/>
      <c r="O6" s="1062"/>
      <c r="P6" s="1062"/>
      <c r="Q6" s="1062"/>
      <c r="R6" s="1062"/>
      <c r="S6" s="1062"/>
      <c r="T6" s="1514"/>
      <c r="U6" s="2173"/>
      <c r="V6" s="917"/>
      <c r="W6" s="917"/>
      <c r="X6" s="748"/>
      <c r="Y6" s="1418" t="s">
        <v>84</v>
      </c>
      <c r="Z6" s="2094"/>
      <c r="AA6" s="2105"/>
      <c r="AB6" s="2107"/>
      <c r="AC6" s="2380"/>
      <c r="AD6" s="917"/>
      <c r="AE6" s="2094"/>
      <c r="AF6" s="2105"/>
      <c r="AG6" s="2107"/>
      <c r="AH6" s="2380"/>
      <c r="AI6" s="917"/>
      <c r="AJ6" s="2094"/>
      <c r="AK6" s="2105"/>
      <c r="AL6" s="2107"/>
      <c r="AM6" s="2380"/>
      <c r="AN6" s="917"/>
    </row>
    <row r="7" spans="1:40" s="911" customFormat="1" ht="45.75" customHeight="1" x14ac:dyDescent="0.25">
      <c r="A7" s="1950"/>
      <c r="B7" s="2026"/>
      <c r="C7" s="2381" t="s">
        <v>1518</v>
      </c>
      <c r="D7" s="2382" t="s">
        <v>1500</v>
      </c>
      <c r="E7" s="2381" t="s">
        <v>1502</v>
      </c>
      <c r="F7" s="2386" t="s">
        <v>1503</v>
      </c>
      <c r="G7" s="2381" t="s">
        <v>1550</v>
      </c>
      <c r="H7" s="915" t="s">
        <v>1546</v>
      </c>
      <c r="I7" s="1049"/>
      <c r="J7" s="1044"/>
      <c r="K7" s="1044"/>
      <c r="L7" s="1044"/>
      <c r="M7" s="1044"/>
      <c r="N7" s="1044"/>
      <c r="O7" s="1044"/>
      <c r="P7" s="1044"/>
      <c r="Q7" s="1044"/>
      <c r="R7" s="1044"/>
      <c r="S7" s="1044"/>
      <c r="T7" s="1380"/>
      <c r="U7" s="2404" t="s">
        <v>353</v>
      </c>
      <c r="V7" s="917"/>
      <c r="W7" s="917"/>
      <c r="X7" s="969"/>
      <c r="Y7" s="2383" t="s">
        <v>1551</v>
      </c>
      <c r="Z7" s="2092">
        <v>1</v>
      </c>
      <c r="AA7" s="2104">
        <v>1</v>
      </c>
      <c r="AB7" s="2113" t="s">
        <v>2380</v>
      </c>
      <c r="AC7" s="2380" t="s">
        <v>2436</v>
      </c>
      <c r="AD7" s="917"/>
      <c r="AE7" s="2092">
        <v>1</v>
      </c>
      <c r="AF7" s="2104">
        <v>1</v>
      </c>
      <c r="AG7" s="2113" t="s">
        <v>2795</v>
      </c>
      <c r="AH7" s="2380" t="s">
        <v>2794</v>
      </c>
      <c r="AI7" s="2151" t="s">
        <v>2796</v>
      </c>
      <c r="AJ7" s="2092">
        <v>1</v>
      </c>
      <c r="AK7" s="2104">
        <v>1</v>
      </c>
      <c r="AL7" s="2113" t="s">
        <v>2795</v>
      </c>
      <c r="AM7" s="2380" t="s">
        <v>2794</v>
      </c>
      <c r="AN7" s="2151" t="s">
        <v>2796</v>
      </c>
    </row>
    <row r="8" spans="1:40" s="911" customFormat="1" ht="45.75" customHeight="1" x14ac:dyDescent="0.25">
      <c r="A8" s="1950"/>
      <c r="B8" s="2026"/>
      <c r="C8" s="2381"/>
      <c r="D8" s="2382"/>
      <c r="E8" s="2381"/>
      <c r="F8" s="2386"/>
      <c r="G8" s="2381"/>
      <c r="H8" s="915" t="s">
        <v>1248</v>
      </c>
      <c r="I8" s="1067"/>
      <c r="J8" s="1047"/>
      <c r="K8" s="1047"/>
      <c r="L8" s="1047"/>
      <c r="M8" s="1047"/>
      <c r="N8" s="1047"/>
      <c r="O8" s="1047"/>
      <c r="P8" s="1047"/>
      <c r="Q8" s="1047"/>
      <c r="R8" s="1047"/>
      <c r="S8" s="1047"/>
      <c r="T8" s="1381"/>
      <c r="U8" s="2405"/>
      <c r="V8" s="917"/>
      <c r="W8" s="917"/>
      <c r="X8" s="969"/>
      <c r="Y8" s="2384"/>
      <c r="Z8" s="2093"/>
      <c r="AA8" s="2147"/>
      <c r="AB8" s="2154"/>
      <c r="AC8" s="2380"/>
      <c r="AD8" s="917"/>
      <c r="AE8" s="2093"/>
      <c r="AF8" s="2147"/>
      <c r="AG8" s="2154"/>
      <c r="AH8" s="2380"/>
      <c r="AI8" s="2152"/>
      <c r="AJ8" s="2093"/>
      <c r="AK8" s="2147"/>
      <c r="AL8" s="2154"/>
      <c r="AM8" s="2380"/>
      <c r="AN8" s="2152"/>
    </row>
    <row r="9" spans="1:40" s="911" customFormat="1" ht="45.75" customHeight="1" x14ac:dyDescent="0.25">
      <c r="A9" s="1950"/>
      <c r="B9" s="2026"/>
      <c r="C9" s="2381"/>
      <c r="D9" s="2382"/>
      <c r="E9" s="2381"/>
      <c r="F9" s="2386"/>
      <c r="G9" s="2381"/>
      <c r="H9" s="915" t="s">
        <v>1501</v>
      </c>
      <c r="I9" s="1068"/>
      <c r="J9" s="1062"/>
      <c r="K9" s="1062"/>
      <c r="L9" s="1062"/>
      <c r="M9" s="1062"/>
      <c r="N9" s="1062"/>
      <c r="O9" s="1062"/>
      <c r="P9" s="1062"/>
      <c r="Q9" s="1062"/>
      <c r="R9" s="1062"/>
      <c r="S9" s="1062"/>
      <c r="T9" s="1514"/>
      <c r="U9" s="2406"/>
      <c r="V9" s="917"/>
      <c r="W9" s="917"/>
      <c r="X9" s="969"/>
      <c r="Y9" s="2385"/>
      <c r="Z9" s="2094"/>
      <c r="AA9" s="2105"/>
      <c r="AB9" s="2107"/>
      <c r="AC9" s="2380"/>
      <c r="AD9" s="917"/>
      <c r="AE9" s="2094"/>
      <c r="AF9" s="2105"/>
      <c r="AG9" s="2107"/>
      <c r="AH9" s="2380"/>
      <c r="AI9" s="2153"/>
      <c r="AJ9" s="2094"/>
      <c r="AK9" s="2105"/>
      <c r="AL9" s="2107"/>
      <c r="AM9" s="2380"/>
      <c r="AN9" s="2153"/>
    </row>
    <row r="10" spans="1:40" s="911" customFormat="1" ht="120" x14ac:dyDescent="0.25">
      <c r="A10" s="2100" t="s">
        <v>1547</v>
      </c>
      <c r="B10" s="2391" t="s">
        <v>1599</v>
      </c>
      <c r="C10" s="2391" t="s">
        <v>1784</v>
      </c>
      <c r="D10" s="2392">
        <v>0.8</v>
      </c>
      <c r="E10" s="2391" t="s">
        <v>1783</v>
      </c>
      <c r="F10" s="2387" t="s">
        <v>1186</v>
      </c>
      <c r="G10" s="2407" t="s">
        <v>1510</v>
      </c>
      <c r="H10" s="1173" t="s">
        <v>2388</v>
      </c>
      <c r="I10" s="1049"/>
      <c r="J10" s="1044"/>
      <c r="K10" s="1043" t="s">
        <v>1397</v>
      </c>
      <c r="L10" s="1044"/>
      <c r="M10" s="1044"/>
      <c r="N10" s="1043"/>
      <c r="O10" s="1043" t="s">
        <v>1397</v>
      </c>
      <c r="P10" s="1044"/>
      <c r="Q10" s="1043" t="s">
        <v>1397</v>
      </c>
      <c r="R10" s="1044"/>
      <c r="S10" s="1044"/>
      <c r="T10" s="1132" t="s">
        <v>1397</v>
      </c>
      <c r="U10" s="1419">
        <v>1</v>
      </c>
      <c r="V10" s="2326">
        <v>0.84</v>
      </c>
      <c r="W10" s="2387" t="s">
        <v>2088</v>
      </c>
      <c r="X10" s="1420">
        <v>43190</v>
      </c>
      <c r="Y10" s="2388" t="s">
        <v>292</v>
      </c>
      <c r="Z10" s="2416" t="s">
        <v>353</v>
      </c>
      <c r="AA10" s="2366" t="s">
        <v>353</v>
      </c>
      <c r="AB10" s="2113"/>
      <c r="AC10" s="2028"/>
      <c r="AD10" s="2367" t="s">
        <v>2148</v>
      </c>
      <c r="AE10" s="1687">
        <v>1</v>
      </c>
      <c r="AF10" s="2366">
        <v>0.85</v>
      </c>
      <c r="AG10" s="2113" t="s">
        <v>2797</v>
      </c>
      <c r="AH10" s="2028" t="s">
        <v>2798</v>
      </c>
      <c r="AI10" s="2367" t="s">
        <v>2148</v>
      </c>
      <c r="AJ10" s="1742">
        <v>1</v>
      </c>
      <c r="AK10" s="2366">
        <v>0.9</v>
      </c>
      <c r="AL10" s="2113" t="s">
        <v>2797</v>
      </c>
      <c r="AM10" s="2367" t="s">
        <v>3026</v>
      </c>
      <c r="AN10" s="2367" t="s">
        <v>2148</v>
      </c>
    </row>
    <row r="11" spans="1:40" s="911" customFormat="1" ht="41.25" customHeight="1" x14ac:dyDescent="0.25">
      <c r="A11" s="2100"/>
      <c r="B11" s="2391"/>
      <c r="C11" s="2391"/>
      <c r="D11" s="2392"/>
      <c r="E11" s="2391"/>
      <c r="F11" s="2387"/>
      <c r="G11" s="2408"/>
      <c r="H11" s="1173" t="s">
        <v>1199</v>
      </c>
      <c r="I11" s="1067"/>
      <c r="J11" s="1047"/>
      <c r="K11" s="1046" t="s">
        <v>1397</v>
      </c>
      <c r="L11" s="1047"/>
      <c r="M11" s="1047"/>
      <c r="N11" s="1046"/>
      <c r="O11" s="1046" t="s">
        <v>1397</v>
      </c>
      <c r="P11" s="1047"/>
      <c r="Q11" s="1046" t="s">
        <v>1397</v>
      </c>
      <c r="R11" s="1047"/>
      <c r="S11" s="1047"/>
      <c r="T11" s="1133" t="s">
        <v>1397</v>
      </c>
      <c r="U11" s="2415">
        <f>'[6]Programa de Vigilancia Marzo 18'!$G$15</f>
        <v>0.12587561501810884</v>
      </c>
      <c r="V11" s="2326"/>
      <c r="W11" s="2387"/>
      <c r="X11" s="1420">
        <v>43465</v>
      </c>
      <c r="Y11" s="2389"/>
      <c r="Z11" s="2127"/>
      <c r="AA11" s="2147"/>
      <c r="AB11" s="2154"/>
      <c r="AC11" s="2028"/>
      <c r="AD11" s="2028"/>
      <c r="AE11" s="2149">
        <v>0.69</v>
      </c>
      <c r="AF11" s="2147"/>
      <c r="AG11" s="2154"/>
      <c r="AH11" s="2028"/>
      <c r="AI11" s="2028"/>
      <c r="AJ11" s="2149">
        <v>0.8</v>
      </c>
      <c r="AK11" s="2147"/>
      <c r="AL11" s="2154"/>
      <c r="AM11" s="2028"/>
      <c r="AN11" s="2028"/>
    </row>
    <row r="12" spans="1:40" s="911" customFormat="1" ht="36.75" customHeight="1" x14ac:dyDescent="0.25">
      <c r="A12" s="2100"/>
      <c r="B12" s="2391"/>
      <c r="C12" s="2391"/>
      <c r="D12" s="2392"/>
      <c r="E12" s="2391"/>
      <c r="F12" s="2387"/>
      <c r="G12" s="2409"/>
      <c r="H12" s="1173" t="s">
        <v>1189</v>
      </c>
      <c r="I12" s="1068"/>
      <c r="J12" s="1062"/>
      <c r="K12" s="1061" t="s">
        <v>1397</v>
      </c>
      <c r="L12" s="1061"/>
      <c r="M12" s="1061"/>
      <c r="N12" s="1061"/>
      <c r="O12" s="1061" t="s">
        <v>1397</v>
      </c>
      <c r="P12" s="1061"/>
      <c r="Q12" s="1061" t="s">
        <v>1397</v>
      </c>
      <c r="R12" s="1061"/>
      <c r="S12" s="1061"/>
      <c r="T12" s="1199" t="s">
        <v>1397</v>
      </c>
      <c r="U12" s="2415"/>
      <c r="V12" s="2326"/>
      <c r="W12" s="2387"/>
      <c r="X12" s="1420">
        <v>43465</v>
      </c>
      <c r="Y12" s="2390"/>
      <c r="Z12" s="2128"/>
      <c r="AA12" s="2105"/>
      <c r="AB12" s="2107"/>
      <c r="AC12" s="2028"/>
      <c r="AD12" s="2028"/>
      <c r="AE12" s="2128"/>
      <c r="AF12" s="2105"/>
      <c r="AG12" s="2107"/>
      <c r="AH12" s="2028"/>
      <c r="AI12" s="2028"/>
      <c r="AJ12" s="2128"/>
      <c r="AK12" s="2105"/>
      <c r="AL12" s="2107"/>
      <c r="AM12" s="2028"/>
      <c r="AN12" s="2028"/>
    </row>
    <row r="13" spans="1:40" s="911" customFormat="1" ht="51" customHeight="1" x14ac:dyDescent="0.25">
      <c r="A13" s="2100"/>
      <c r="B13" s="1951" t="s">
        <v>374</v>
      </c>
      <c r="C13" s="1951" t="s">
        <v>1216</v>
      </c>
      <c r="D13" s="2027">
        <v>0.8</v>
      </c>
      <c r="E13" s="2393" t="s">
        <v>1783</v>
      </c>
      <c r="F13" s="1951" t="s">
        <v>1191</v>
      </c>
      <c r="G13" s="2407" t="s">
        <v>1510</v>
      </c>
      <c r="H13" s="1190" t="s">
        <v>1192</v>
      </c>
      <c r="I13" s="1049"/>
      <c r="J13" s="1044"/>
      <c r="K13" s="1043" t="s">
        <v>1397</v>
      </c>
      <c r="L13" s="1043"/>
      <c r="M13" s="1043"/>
      <c r="N13" s="1043" t="s">
        <v>1397</v>
      </c>
      <c r="O13" s="1043"/>
      <c r="P13" s="1043"/>
      <c r="Q13" s="1043" t="s">
        <v>1397</v>
      </c>
      <c r="R13" s="1043"/>
      <c r="S13" s="1043"/>
      <c r="T13" s="1043" t="s">
        <v>1397</v>
      </c>
      <c r="U13" s="1419">
        <v>1</v>
      </c>
      <c r="V13" s="2326">
        <v>0.34</v>
      </c>
      <c r="W13" s="2311" t="s">
        <v>2437</v>
      </c>
      <c r="X13" s="945">
        <v>43190</v>
      </c>
      <c r="Y13" s="2419" t="s">
        <v>243</v>
      </c>
      <c r="Z13" s="890">
        <v>1</v>
      </c>
      <c r="AA13" s="2104">
        <v>0.59</v>
      </c>
      <c r="AB13" s="1421" t="s">
        <v>2381</v>
      </c>
      <c r="AC13" s="915" t="s">
        <v>2155</v>
      </c>
      <c r="AD13" s="2254" t="s">
        <v>2438</v>
      </c>
      <c r="AE13" s="1610">
        <v>1</v>
      </c>
      <c r="AF13" s="2104">
        <v>0.81</v>
      </c>
      <c r="AG13" s="1421" t="s">
        <v>2799</v>
      </c>
      <c r="AH13" s="784" t="s">
        <v>2813</v>
      </c>
      <c r="AI13" s="2254"/>
      <c r="AJ13" s="1731">
        <v>1</v>
      </c>
      <c r="AK13" s="2104">
        <v>0.93</v>
      </c>
      <c r="AL13" s="1421" t="s">
        <v>2799</v>
      </c>
      <c r="AM13" s="784" t="s">
        <v>2813</v>
      </c>
      <c r="AN13" s="2254"/>
    </row>
    <row r="14" spans="1:40" s="911" customFormat="1" ht="94.5" customHeight="1" x14ac:dyDescent="0.25">
      <c r="A14" s="2100"/>
      <c r="B14" s="1951"/>
      <c r="C14" s="1951"/>
      <c r="D14" s="2027"/>
      <c r="E14" s="2393"/>
      <c r="F14" s="1951"/>
      <c r="G14" s="2408"/>
      <c r="H14" s="1190" t="s">
        <v>1193</v>
      </c>
      <c r="I14" s="1067"/>
      <c r="J14" s="1047"/>
      <c r="K14" s="1046" t="s">
        <v>1397</v>
      </c>
      <c r="L14" s="1046"/>
      <c r="M14" s="1046"/>
      <c r="N14" s="1046" t="s">
        <v>1397</v>
      </c>
      <c r="O14" s="1046"/>
      <c r="P14" s="1046"/>
      <c r="Q14" s="1046" t="s">
        <v>1397</v>
      </c>
      <c r="R14" s="1046"/>
      <c r="S14" s="1046"/>
      <c r="T14" s="1046" t="s">
        <v>1397</v>
      </c>
      <c r="U14" s="1419">
        <v>0</v>
      </c>
      <c r="V14" s="2326"/>
      <c r="W14" s="1951"/>
      <c r="X14" s="945">
        <v>43465</v>
      </c>
      <c r="Y14" s="2420"/>
      <c r="Z14" s="890">
        <v>0.6</v>
      </c>
      <c r="AA14" s="2147"/>
      <c r="AB14" s="2371" t="s">
        <v>2157</v>
      </c>
      <c r="AC14" s="758" t="s">
        <v>2156</v>
      </c>
      <c r="AD14" s="1952"/>
      <c r="AE14" s="1610">
        <v>0.8</v>
      </c>
      <c r="AF14" s="2147"/>
      <c r="AG14" s="2371" t="s">
        <v>2800</v>
      </c>
      <c r="AH14" s="1631" t="s">
        <v>2814</v>
      </c>
      <c r="AI14" s="1952"/>
      <c r="AJ14" s="1731">
        <v>0.8</v>
      </c>
      <c r="AK14" s="2147"/>
      <c r="AL14" s="2371" t="s">
        <v>2800</v>
      </c>
      <c r="AM14" s="1750" t="s">
        <v>2814</v>
      </c>
      <c r="AN14" s="1952"/>
    </row>
    <row r="15" spans="1:40" s="911" customFormat="1" ht="210" x14ac:dyDescent="0.25">
      <c r="A15" s="2100"/>
      <c r="B15" s="1951"/>
      <c r="C15" s="1951"/>
      <c r="D15" s="2027"/>
      <c r="E15" s="2393"/>
      <c r="F15" s="1951"/>
      <c r="G15" s="2409"/>
      <c r="H15" s="1173" t="s">
        <v>1194</v>
      </c>
      <c r="I15" s="1068"/>
      <c r="J15" s="1062"/>
      <c r="K15" s="1061" t="s">
        <v>1397</v>
      </c>
      <c r="L15" s="1061"/>
      <c r="M15" s="1061"/>
      <c r="N15" s="1061" t="s">
        <v>1397</v>
      </c>
      <c r="O15" s="1061"/>
      <c r="P15" s="1061"/>
      <c r="Q15" s="1061" t="s">
        <v>1397</v>
      </c>
      <c r="R15" s="1061"/>
      <c r="S15" s="1061"/>
      <c r="T15" s="1061" t="s">
        <v>1397</v>
      </c>
      <c r="U15" s="1419">
        <v>0.02</v>
      </c>
      <c r="V15" s="2326"/>
      <c r="W15" s="1951"/>
      <c r="X15" s="945">
        <v>43465</v>
      </c>
      <c r="Y15" s="2421"/>
      <c r="Z15" s="890">
        <v>0.17</v>
      </c>
      <c r="AA15" s="2105"/>
      <c r="AB15" s="2362"/>
      <c r="AC15" s="758" t="s">
        <v>2382</v>
      </c>
      <c r="AD15" s="1952"/>
      <c r="AE15" s="1610">
        <v>0.64</v>
      </c>
      <c r="AF15" s="2105"/>
      <c r="AG15" s="2362"/>
      <c r="AH15" s="1631" t="s">
        <v>2801</v>
      </c>
      <c r="AI15" s="1952"/>
      <c r="AJ15" s="1731">
        <v>1</v>
      </c>
      <c r="AK15" s="2105"/>
      <c r="AL15" s="2362"/>
      <c r="AM15" s="1750" t="s">
        <v>3027</v>
      </c>
      <c r="AN15" s="1952"/>
    </row>
    <row r="16" spans="1:40" s="911" customFormat="1" ht="79.5" customHeight="1" x14ac:dyDescent="0.25">
      <c r="A16" s="2100"/>
      <c r="B16" s="1951" t="s">
        <v>1599</v>
      </c>
      <c r="C16" s="2400" t="s">
        <v>1785</v>
      </c>
      <c r="D16" s="2394">
        <v>0.8</v>
      </c>
      <c r="E16" s="2396" t="s">
        <v>1786</v>
      </c>
      <c r="F16" s="2372" t="s">
        <v>1197</v>
      </c>
      <c r="G16" s="2410" t="s">
        <v>1510</v>
      </c>
      <c r="H16" s="1400" t="s">
        <v>1198</v>
      </c>
      <c r="I16" s="1427"/>
      <c r="J16" s="1428"/>
      <c r="K16" s="1401" t="s">
        <v>1397</v>
      </c>
      <c r="L16" s="1401"/>
      <c r="M16" s="1401"/>
      <c r="N16" s="1401" t="s">
        <v>1397</v>
      </c>
      <c r="O16" s="1401"/>
      <c r="P16" s="1401"/>
      <c r="Q16" s="1401" t="s">
        <v>1397</v>
      </c>
      <c r="R16" s="1401"/>
      <c r="S16" s="1401"/>
      <c r="T16" s="1401" t="s">
        <v>1397</v>
      </c>
      <c r="U16" s="1402" t="s">
        <v>1397</v>
      </c>
      <c r="V16" s="2374" t="s">
        <v>353</v>
      </c>
      <c r="W16" s="2372" t="s">
        <v>2093</v>
      </c>
      <c r="X16" s="1403">
        <v>43190</v>
      </c>
      <c r="Y16" s="2422" t="s">
        <v>243</v>
      </c>
      <c r="Z16" s="2372" t="s">
        <v>353</v>
      </c>
      <c r="AA16" s="2374"/>
      <c r="AB16" s="1404"/>
      <c r="AC16" s="2376"/>
      <c r="AD16" s="2378" t="s">
        <v>2439</v>
      </c>
      <c r="AE16" s="2372" t="s">
        <v>353</v>
      </c>
      <c r="AF16" s="2374"/>
      <c r="AG16" s="1633"/>
      <c r="AH16" s="2376"/>
      <c r="AI16" s="2378" t="s">
        <v>2439</v>
      </c>
      <c r="AJ16" s="2372" t="s">
        <v>353</v>
      </c>
      <c r="AK16" s="2374"/>
      <c r="AL16" s="1746"/>
      <c r="AM16" s="2376"/>
      <c r="AN16" s="2378" t="s">
        <v>2439</v>
      </c>
    </row>
    <row r="17" spans="1:40" s="911" customFormat="1" ht="36" customHeight="1" x14ac:dyDescent="0.25">
      <c r="A17" s="2100"/>
      <c r="B17" s="1951"/>
      <c r="C17" s="2400"/>
      <c r="D17" s="2395"/>
      <c r="E17" s="2397"/>
      <c r="F17" s="2373"/>
      <c r="G17" s="2411"/>
      <c r="H17" s="1405" t="s">
        <v>1199</v>
      </c>
      <c r="I17" s="1429"/>
      <c r="J17" s="1430"/>
      <c r="K17" s="1406" t="s">
        <v>1397</v>
      </c>
      <c r="L17" s="1406"/>
      <c r="M17" s="1406"/>
      <c r="N17" s="1406" t="s">
        <v>1397</v>
      </c>
      <c r="O17" s="1406"/>
      <c r="P17" s="1406"/>
      <c r="Q17" s="1406" t="s">
        <v>1397</v>
      </c>
      <c r="R17" s="1406"/>
      <c r="S17" s="1406"/>
      <c r="T17" s="1406" t="s">
        <v>1397</v>
      </c>
      <c r="U17" s="1407" t="s">
        <v>1397</v>
      </c>
      <c r="V17" s="2375"/>
      <c r="W17" s="2373"/>
      <c r="X17" s="1408">
        <v>43465</v>
      </c>
      <c r="Y17" s="2422"/>
      <c r="Z17" s="2373"/>
      <c r="AA17" s="2375"/>
      <c r="AB17" s="1409"/>
      <c r="AC17" s="2377"/>
      <c r="AD17" s="2379"/>
      <c r="AE17" s="2373"/>
      <c r="AF17" s="2375"/>
      <c r="AG17" s="1632"/>
      <c r="AH17" s="2377"/>
      <c r="AI17" s="2379"/>
      <c r="AJ17" s="2373"/>
      <c r="AK17" s="2375"/>
      <c r="AL17" s="1747"/>
      <c r="AM17" s="2377"/>
      <c r="AN17" s="2379"/>
    </row>
    <row r="18" spans="1:40" s="911" customFormat="1" ht="55.5" customHeight="1" x14ac:dyDescent="0.25">
      <c r="A18" s="2100"/>
      <c r="B18" s="1951"/>
      <c r="C18" s="2400"/>
      <c r="D18" s="2395"/>
      <c r="E18" s="2397"/>
      <c r="F18" s="2373"/>
      <c r="G18" s="2411"/>
      <c r="H18" s="1405" t="s">
        <v>1189</v>
      </c>
      <c r="I18" s="1429"/>
      <c r="J18" s="1430"/>
      <c r="K18" s="1406" t="s">
        <v>1397</v>
      </c>
      <c r="L18" s="1406"/>
      <c r="M18" s="1406"/>
      <c r="N18" s="1406" t="s">
        <v>1397</v>
      </c>
      <c r="O18" s="1406"/>
      <c r="P18" s="1406"/>
      <c r="Q18" s="1406" t="s">
        <v>1397</v>
      </c>
      <c r="R18" s="1406"/>
      <c r="S18" s="1406"/>
      <c r="T18" s="1406" t="s">
        <v>1397</v>
      </c>
      <c r="U18" s="1407" t="s">
        <v>1397</v>
      </c>
      <c r="V18" s="2375"/>
      <c r="W18" s="2373"/>
      <c r="X18" s="1408">
        <v>43465</v>
      </c>
      <c r="Y18" s="2423"/>
      <c r="Z18" s="2373"/>
      <c r="AA18" s="2375"/>
      <c r="AB18" s="1409"/>
      <c r="AC18" s="2377"/>
      <c r="AD18" s="2379"/>
      <c r="AE18" s="2373"/>
      <c r="AF18" s="2375"/>
      <c r="AG18" s="1632"/>
      <c r="AH18" s="2377"/>
      <c r="AI18" s="2379"/>
      <c r="AJ18" s="2373"/>
      <c r="AK18" s="2375"/>
      <c r="AL18" s="1747"/>
      <c r="AM18" s="2377"/>
      <c r="AN18" s="2379"/>
    </row>
    <row r="19" spans="1:40" s="911" customFormat="1" ht="96" customHeight="1" x14ac:dyDescent="0.25">
      <c r="A19" s="2100"/>
      <c r="B19" s="1951" t="s">
        <v>1599</v>
      </c>
      <c r="C19" s="2400"/>
      <c r="D19" s="2395">
        <v>0.8</v>
      </c>
      <c r="E19" s="2373" t="s">
        <v>1787</v>
      </c>
      <c r="F19" s="2373" t="s">
        <v>1197</v>
      </c>
      <c r="G19" s="2411"/>
      <c r="H19" s="1405" t="s">
        <v>2264</v>
      </c>
      <c r="I19" s="1429"/>
      <c r="J19" s="1430"/>
      <c r="K19" s="1406" t="s">
        <v>1397</v>
      </c>
      <c r="L19" s="1406"/>
      <c r="M19" s="1406"/>
      <c r="N19" s="1406" t="s">
        <v>1397</v>
      </c>
      <c r="O19" s="1406"/>
      <c r="P19" s="1406"/>
      <c r="Q19" s="1406" t="s">
        <v>1397</v>
      </c>
      <c r="R19" s="1406"/>
      <c r="S19" s="1406"/>
      <c r="T19" s="1406" t="s">
        <v>1397</v>
      </c>
      <c r="U19" s="1410" t="s">
        <v>1397</v>
      </c>
      <c r="V19" s="2413" t="s">
        <v>353</v>
      </c>
      <c r="W19" s="2373" t="s">
        <v>2093</v>
      </c>
      <c r="X19" s="1408">
        <v>43190</v>
      </c>
      <c r="Y19" s="2424" t="s">
        <v>243</v>
      </c>
      <c r="Z19" s="2373" t="s">
        <v>353</v>
      </c>
      <c r="AA19" s="2375"/>
      <c r="AB19" s="1409"/>
      <c r="AC19" s="2377"/>
      <c r="AD19" s="2379"/>
      <c r="AE19" s="2373" t="s">
        <v>353</v>
      </c>
      <c r="AF19" s="2375"/>
      <c r="AG19" s="1632"/>
      <c r="AH19" s="2377"/>
      <c r="AI19" s="2379"/>
      <c r="AJ19" s="2373" t="s">
        <v>353</v>
      </c>
      <c r="AK19" s="2375"/>
      <c r="AL19" s="1747"/>
      <c r="AM19" s="2377"/>
      <c r="AN19" s="2379"/>
    </row>
    <row r="20" spans="1:40" s="911" customFormat="1" ht="35.25" customHeight="1" x14ac:dyDescent="0.25">
      <c r="A20" s="2100"/>
      <c r="B20" s="1951"/>
      <c r="C20" s="2400"/>
      <c r="D20" s="2395"/>
      <c r="E20" s="2373"/>
      <c r="F20" s="2373"/>
      <c r="G20" s="2411"/>
      <c r="H20" s="1405" t="s">
        <v>1199</v>
      </c>
      <c r="I20" s="1429"/>
      <c r="J20" s="1430"/>
      <c r="K20" s="1406" t="s">
        <v>1397</v>
      </c>
      <c r="L20" s="1406"/>
      <c r="M20" s="1406"/>
      <c r="N20" s="1406" t="s">
        <v>1397</v>
      </c>
      <c r="O20" s="1406"/>
      <c r="P20" s="1406"/>
      <c r="Q20" s="1406" t="s">
        <v>1397</v>
      </c>
      <c r="R20" s="1406"/>
      <c r="S20" s="1406"/>
      <c r="T20" s="1406" t="s">
        <v>1397</v>
      </c>
      <c r="U20" s="1410" t="s">
        <v>1397</v>
      </c>
      <c r="V20" s="2413"/>
      <c r="W20" s="2373"/>
      <c r="X20" s="1408">
        <v>43465</v>
      </c>
      <c r="Y20" s="2422"/>
      <c r="Z20" s="2373"/>
      <c r="AA20" s="2375"/>
      <c r="AB20" s="1409"/>
      <c r="AC20" s="2377"/>
      <c r="AD20" s="2379"/>
      <c r="AE20" s="2373"/>
      <c r="AF20" s="2375"/>
      <c r="AG20" s="1632"/>
      <c r="AH20" s="2377"/>
      <c r="AI20" s="2379"/>
      <c r="AJ20" s="2373"/>
      <c r="AK20" s="2375"/>
      <c r="AL20" s="1747"/>
      <c r="AM20" s="2377"/>
      <c r="AN20" s="2379"/>
    </row>
    <row r="21" spans="1:40" s="911" customFormat="1" ht="35.25" customHeight="1" x14ac:dyDescent="0.25">
      <c r="A21" s="2100"/>
      <c r="B21" s="1951"/>
      <c r="C21" s="2401"/>
      <c r="D21" s="2395"/>
      <c r="E21" s="2373"/>
      <c r="F21" s="2373"/>
      <c r="G21" s="2412"/>
      <c r="H21" s="1411" t="s">
        <v>1189</v>
      </c>
      <c r="I21" s="1431"/>
      <c r="J21" s="1432"/>
      <c r="K21" s="1412" t="s">
        <v>1397</v>
      </c>
      <c r="L21" s="1412"/>
      <c r="M21" s="1412"/>
      <c r="N21" s="1412" t="s">
        <v>1397</v>
      </c>
      <c r="O21" s="1412"/>
      <c r="P21" s="1412"/>
      <c r="Q21" s="1412" t="s">
        <v>1397</v>
      </c>
      <c r="R21" s="1412"/>
      <c r="S21" s="1412"/>
      <c r="T21" s="1412" t="s">
        <v>1397</v>
      </c>
      <c r="U21" s="1413" t="s">
        <v>1397</v>
      </c>
      <c r="V21" s="2414"/>
      <c r="W21" s="2417"/>
      <c r="X21" s="1414">
        <v>43465</v>
      </c>
      <c r="Y21" s="2422"/>
      <c r="Z21" s="2373"/>
      <c r="AA21" s="2375"/>
      <c r="AB21" s="1409"/>
      <c r="AC21" s="2377"/>
      <c r="AD21" s="2376"/>
      <c r="AE21" s="2373"/>
      <c r="AF21" s="2375"/>
      <c r="AG21" s="1632"/>
      <c r="AH21" s="2377"/>
      <c r="AI21" s="2376"/>
      <c r="AJ21" s="2373"/>
      <c r="AK21" s="2375"/>
      <c r="AL21" s="1747"/>
      <c r="AM21" s="2377"/>
      <c r="AN21" s="2376"/>
    </row>
    <row r="22" spans="1:40" s="911" customFormat="1" ht="42.75" customHeight="1" x14ac:dyDescent="0.25">
      <c r="A22" s="2100"/>
      <c r="B22" s="1951" t="s">
        <v>1599</v>
      </c>
      <c r="C22" s="1951" t="s">
        <v>1788</v>
      </c>
      <c r="D22" s="2027">
        <v>1</v>
      </c>
      <c r="E22" s="1951" t="s">
        <v>1201</v>
      </c>
      <c r="F22" s="1951" t="s">
        <v>1202</v>
      </c>
      <c r="G22" s="2407" t="s">
        <v>1510</v>
      </c>
      <c r="H22" s="1169" t="s">
        <v>1203</v>
      </c>
      <c r="I22" s="1049"/>
      <c r="J22" s="1044"/>
      <c r="K22" s="1043" t="s">
        <v>1397</v>
      </c>
      <c r="L22" s="1043"/>
      <c r="M22" s="1043"/>
      <c r="N22" s="1043" t="s">
        <v>1397</v>
      </c>
      <c r="O22" s="1043"/>
      <c r="P22" s="1043" t="s">
        <v>1397</v>
      </c>
      <c r="Q22" s="1043" t="s">
        <v>1397</v>
      </c>
      <c r="R22" s="1043"/>
      <c r="S22" s="1043"/>
      <c r="T22" s="1043" t="s">
        <v>1397</v>
      </c>
      <c r="U22" s="996">
        <v>1</v>
      </c>
      <c r="V22" s="2418">
        <v>0.38</v>
      </c>
      <c r="W22" s="2311" t="s">
        <v>2440</v>
      </c>
      <c r="X22" s="945">
        <v>43190</v>
      </c>
      <c r="Y22" s="2419" t="s">
        <v>243</v>
      </c>
      <c r="Z22" s="890">
        <v>1</v>
      </c>
      <c r="AA22" s="2326">
        <v>0.73</v>
      </c>
      <c r="AB22" s="2360" t="s">
        <v>2441</v>
      </c>
      <c r="AC22" s="914" t="s">
        <v>2149</v>
      </c>
      <c r="AD22" s="917"/>
      <c r="AE22" s="1610">
        <v>1</v>
      </c>
      <c r="AF22" s="2326">
        <v>0.94</v>
      </c>
      <c r="AG22" s="2360" t="s">
        <v>2802</v>
      </c>
      <c r="AH22" s="1629" t="s">
        <v>2803</v>
      </c>
      <c r="AI22" s="917"/>
      <c r="AJ22" s="1731">
        <v>1</v>
      </c>
      <c r="AK22" s="2326">
        <v>0.94</v>
      </c>
      <c r="AL22" s="2360" t="s">
        <v>2802</v>
      </c>
      <c r="AM22" s="1831" t="s">
        <v>2803</v>
      </c>
      <c r="AN22" s="917"/>
    </row>
    <row r="23" spans="1:40" s="911" customFormat="1" ht="24" customHeight="1" x14ac:dyDescent="0.25">
      <c r="A23" s="2100"/>
      <c r="B23" s="1951"/>
      <c r="C23" s="1951"/>
      <c r="D23" s="2027"/>
      <c r="E23" s="1951"/>
      <c r="F23" s="1951"/>
      <c r="G23" s="2408"/>
      <c r="H23" s="1169" t="s">
        <v>1204</v>
      </c>
      <c r="I23" s="1067"/>
      <c r="J23" s="1047"/>
      <c r="K23" s="1046" t="s">
        <v>1397</v>
      </c>
      <c r="L23" s="1046"/>
      <c r="M23" s="1046"/>
      <c r="N23" s="1046" t="s">
        <v>1397</v>
      </c>
      <c r="O23" s="1046"/>
      <c r="P23" s="1046"/>
      <c r="Q23" s="1046" t="s">
        <v>1397</v>
      </c>
      <c r="R23" s="1046"/>
      <c r="S23" s="1046"/>
      <c r="T23" s="1046" t="s">
        <v>1397</v>
      </c>
      <c r="U23" s="996">
        <v>0.5</v>
      </c>
      <c r="V23" s="2418"/>
      <c r="W23" s="1951"/>
      <c r="X23" s="945">
        <v>43343</v>
      </c>
      <c r="Y23" s="2420"/>
      <c r="Z23" s="890">
        <v>0.5</v>
      </c>
      <c r="AA23" s="2326"/>
      <c r="AB23" s="2361"/>
      <c r="AC23" s="2363" t="s">
        <v>2383</v>
      </c>
      <c r="AD23" s="917"/>
      <c r="AE23" s="1610">
        <v>0.88</v>
      </c>
      <c r="AF23" s="2326"/>
      <c r="AG23" s="2361"/>
      <c r="AH23" s="2363" t="s">
        <v>2804</v>
      </c>
      <c r="AI23" s="917"/>
      <c r="AJ23" s="1731">
        <v>0.88</v>
      </c>
      <c r="AK23" s="2326"/>
      <c r="AL23" s="2361"/>
      <c r="AM23" s="2363" t="s">
        <v>2804</v>
      </c>
      <c r="AN23" s="917"/>
    </row>
    <row r="24" spans="1:40" s="911" customFormat="1" ht="48" customHeight="1" x14ac:dyDescent="0.25">
      <c r="A24" s="2100"/>
      <c r="B24" s="1951"/>
      <c r="C24" s="1951"/>
      <c r="D24" s="2027"/>
      <c r="E24" s="1951"/>
      <c r="F24" s="1951"/>
      <c r="G24" s="2408"/>
      <c r="H24" s="1169" t="s">
        <v>1205</v>
      </c>
      <c r="I24" s="1067"/>
      <c r="J24" s="1047"/>
      <c r="K24" s="1046" t="s">
        <v>1397</v>
      </c>
      <c r="L24" s="1046"/>
      <c r="M24" s="1046"/>
      <c r="N24" s="1046" t="s">
        <v>1397</v>
      </c>
      <c r="O24" s="1046"/>
      <c r="P24" s="1046"/>
      <c r="Q24" s="1046" t="s">
        <v>1397</v>
      </c>
      <c r="R24" s="1046"/>
      <c r="S24" s="1046"/>
      <c r="T24" s="1046" t="s">
        <v>1397</v>
      </c>
      <c r="U24" s="996">
        <v>0</v>
      </c>
      <c r="V24" s="2418"/>
      <c r="W24" s="1951"/>
      <c r="X24" s="945">
        <v>43373</v>
      </c>
      <c r="Y24" s="2420"/>
      <c r="Z24" s="890">
        <v>0.5</v>
      </c>
      <c r="AA24" s="2326"/>
      <c r="AB24" s="2361"/>
      <c r="AC24" s="2363"/>
      <c r="AD24" s="917"/>
      <c r="AE24" s="1610">
        <v>0.88</v>
      </c>
      <c r="AF24" s="2326"/>
      <c r="AG24" s="2361"/>
      <c r="AH24" s="2363"/>
      <c r="AI24" s="917"/>
      <c r="AJ24" s="1731">
        <v>0.88</v>
      </c>
      <c r="AK24" s="2326"/>
      <c r="AL24" s="2361"/>
      <c r="AM24" s="2363"/>
      <c r="AN24" s="917"/>
    </row>
    <row r="25" spans="1:40" s="911" customFormat="1" ht="409.5" x14ac:dyDescent="0.25">
      <c r="A25" s="2100"/>
      <c r="B25" s="1951"/>
      <c r="C25" s="1951"/>
      <c r="D25" s="2027"/>
      <c r="E25" s="1951"/>
      <c r="F25" s="1951"/>
      <c r="G25" s="2409"/>
      <c r="H25" s="1169" t="s">
        <v>1206</v>
      </c>
      <c r="I25" s="1068"/>
      <c r="J25" s="1062"/>
      <c r="K25" s="1061" t="s">
        <v>1397</v>
      </c>
      <c r="L25" s="1061"/>
      <c r="M25" s="1061"/>
      <c r="N25" s="1061" t="s">
        <v>1397</v>
      </c>
      <c r="O25" s="1061"/>
      <c r="P25" s="1061"/>
      <c r="Q25" s="1061" t="s">
        <v>1397</v>
      </c>
      <c r="R25" s="1061"/>
      <c r="S25" s="1061" t="s">
        <v>1397</v>
      </c>
      <c r="T25" s="1061" t="s">
        <v>1397</v>
      </c>
      <c r="U25" s="996">
        <v>0</v>
      </c>
      <c r="V25" s="2418"/>
      <c r="W25" s="1951"/>
      <c r="X25" s="945">
        <v>43434</v>
      </c>
      <c r="Y25" s="2421"/>
      <c r="Z25" s="890">
        <v>0.9</v>
      </c>
      <c r="AA25" s="2326"/>
      <c r="AB25" s="2362"/>
      <c r="AC25" s="758" t="s">
        <v>2384</v>
      </c>
      <c r="AD25" s="917"/>
      <c r="AE25" s="1610">
        <v>1</v>
      </c>
      <c r="AF25" s="2326"/>
      <c r="AG25" s="2362"/>
      <c r="AH25" s="1631" t="s">
        <v>2805</v>
      </c>
      <c r="AI25" s="917"/>
      <c r="AJ25" s="1731">
        <v>1</v>
      </c>
      <c r="AK25" s="2326"/>
      <c r="AL25" s="2362"/>
      <c r="AM25" s="1832" t="s">
        <v>2805</v>
      </c>
      <c r="AN25" s="917"/>
    </row>
    <row r="26" spans="1:40" s="911" customFormat="1" ht="112.5" customHeight="1" x14ac:dyDescent="0.25">
      <c r="A26" s="2100"/>
      <c r="B26" s="1951" t="s">
        <v>1599</v>
      </c>
      <c r="C26" s="1951" t="s">
        <v>1207</v>
      </c>
      <c r="D26" s="2399">
        <v>2</v>
      </c>
      <c r="E26" s="2363" t="s">
        <v>1208</v>
      </c>
      <c r="F26" s="1951" t="s">
        <v>1209</v>
      </c>
      <c r="G26" s="2407" t="s">
        <v>1510</v>
      </c>
      <c r="H26" s="1422" t="s">
        <v>1211</v>
      </c>
      <c r="I26" s="1042"/>
      <c r="J26" s="1043"/>
      <c r="K26" s="1043" t="s">
        <v>1397</v>
      </c>
      <c r="L26" s="1043"/>
      <c r="M26" s="1043"/>
      <c r="N26" s="1043" t="s">
        <v>1397</v>
      </c>
      <c r="O26" s="1043"/>
      <c r="P26" s="1043"/>
      <c r="Q26" s="1043" t="s">
        <v>1397</v>
      </c>
      <c r="R26" s="1043"/>
      <c r="S26" s="1043"/>
      <c r="T26" s="1132" t="s">
        <v>1397</v>
      </c>
      <c r="U26" s="996">
        <v>0.33</v>
      </c>
      <c r="V26" s="2326">
        <v>0.13</v>
      </c>
      <c r="W26" s="2311" t="s">
        <v>2442</v>
      </c>
      <c r="X26" s="1423">
        <v>43281</v>
      </c>
      <c r="Y26" s="2130" t="s">
        <v>1210</v>
      </c>
      <c r="Z26" s="996">
        <v>1</v>
      </c>
      <c r="AA26" s="2326">
        <v>0.96</v>
      </c>
      <c r="AB26" s="2028" t="s">
        <v>2154</v>
      </c>
      <c r="AC26" s="1422" t="s">
        <v>2443</v>
      </c>
      <c r="AD26" s="2364" t="s">
        <v>2444</v>
      </c>
      <c r="AE26" s="1618">
        <v>1</v>
      </c>
      <c r="AF26" s="2326">
        <v>1</v>
      </c>
      <c r="AG26" s="2028" t="s">
        <v>2154</v>
      </c>
      <c r="AH26" s="1422" t="s">
        <v>2806</v>
      </c>
      <c r="AI26" s="2364" t="s">
        <v>2444</v>
      </c>
      <c r="AJ26" s="1738">
        <v>1</v>
      </c>
      <c r="AK26" s="2326">
        <v>1</v>
      </c>
      <c r="AL26" s="2028" t="s">
        <v>2154</v>
      </c>
      <c r="AM26" s="2368" t="s">
        <v>3028</v>
      </c>
      <c r="AN26" s="2364" t="s">
        <v>2444</v>
      </c>
    </row>
    <row r="27" spans="1:40" s="911" customFormat="1" ht="287.25" customHeight="1" x14ac:dyDescent="0.25">
      <c r="A27" s="2100"/>
      <c r="B27" s="1951"/>
      <c r="C27" s="1951"/>
      <c r="D27" s="2399"/>
      <c r="E27" s="2363"/>
      <c r="F27" s="1951"/>
      <c r="G27" s="2408"/>
      <c r="H27" s="1422" t="s">
        <v>1212</v>
      </c>
      <c r="I27" s="1045"/>
      <c r="J27" s="1046"/>
      <c r="K27" s="1046" t="s">
        <v>1397</v>
      </c>
      <c r="L27" s="1046"/>
      <c r="M27" s="1046"/>
      <c r="N27" s="1046" t="s">
        <v>1397</v>
      </c>
      <c r="O27" s="1046"/>
      <c r="P27" s="1046"/>
      <c r="Q27" s="1046" t="s">
        <v>1397</v>
      </c>
      <c r="R27" s="1046"/>
      <c r="S27" s="1046" t="s">
        <v>1397</v>
      </c>
      <c r="T27" s="1133" t="s">
        <v>1397</v>
      </c>
      <c r="U27" s="996">
        <f>U26</f>
        <v>0.33</v>
      </c>
      <c r="V27" s="2326"/>
      <c r="W27" s="1951"/>
      <c r="X27" s="1423">
        <v>43434</v>
      </c>
      <c r="Y27" s="2130"/>
      <c r="Z27" s="996">
        <f>Z26</f>
        <v>1</v>
      </c>
      <c r="AA27" s="2326"/>
      <c r="AB27" s="2028"/>
      <c r="AC27" s="1422" t="s">
        <v>2385</v>
      </c>
      <c r="AD27" s="2363"/>
      <c r="AE27" s="1618">
        <f>AE26</f>
        <v>1</v>
      </c>
      <c r="AF27" s="2326"/>
      <c r="AG27" s="2028"/>
      <c r="AH27" s="1422" t="s">
        <v>2807</v>
      </c>
      <c r="AI27" s="2363"/>
      <c r="AJ27" s="1738">
        <f>AJ26</f>
        <v>1</v>
      </c>
      <c r="AK27" s="2326"/>
      <c r="AL27" s="2028"/>
      <c r="AM27" s="2369"/>
      <c r="AN27" s="2363"/>
    </row>
    <row r="28" spans="1:40" s="911" customFormat="1" ht="165" x14ac:dyDescent="0.25">
      <c r="A28" s="2100"/>
      <c r="B28" s="1951"/>
      <c r="C28" s="1951"/>
      <c r="D28" s="2399"/>
      <c r="E28" s="2363"/>
      <c r="F28" s="1951"/>
      <c r="G28" s="2408"/>
      <c r="H28" s="1422" t="s">
        <v>1213</v>
      </c>
      <c r="I28" s="1045"/>
      <c r="J28" s="1046"/>
      <c r="K28" s="1046" t="s">
        <v>1397</v>
      </c>
      <c r="L28" s="1046"/>
      <c r="M28" s="1046"/>
      <c r="N28" s="1046" t="s">
        <v>1397</v>
      </c>
      <c r="O28" s="1046"/>
      <c r="P28" s="1046"/>
      <c r="Q28" s="1046" t="s">
        <v>1397</v>
      </c>
      <c r="R28" s="1046"/>
      <c r="S28" s="1046" t="s">
        <v>1397</v>
      </c>
      <c r="T28" s="1133" t="s">
        <v>1397</v>
      </c>
      <c r="U28" s="996">
        <v>0</v>
      </c>
      <c r="V28" s="2326"/>
      <c r="W28" s="1951"/>
      <c r="X28" s="1423">
        <v>43434</v>
      </c>
      <c r="Y28" s="2130"/>
      <c r="Z28" s="996">
        <v>1</v>
      </c>
      <c r="AA28" s="2326"/>
      <c r="AB28" s="2028"/>
      <c r="AC28" s="1422" t="s">
        <v>2386</v>
      </c>
      <c r="AD28" s="2363"/>
      <c r="AE28" s="1618">
        <v>1</v>
      </c>
      <c r="AF28" s="2326"/>
      <c r="AG28" s="2028"/>
      <c r="AH28" s="1422" t="s">
        <v>2811</v>
      </c>
      <c r="AI28" s="2363"/>
      <c r="AJ28" s="1738">
        <v>1</v>
      </c>
      <c r="AK28" s="2326"/>
      <c r="AL28" s="2028"/>
      <c r="AM28" s="2369"/>
      <c r="AN28" s="2363"/>
    </row>
    <row r="29" spans="1:40" s="911" customFormat="1" ht="45" x14ac:dyDescent="0.25">
      <c r="A29" s="2100"/>
      <c r="B29" s="1951"/>
      <c r="C29" s="1951"/>
      <c r="D29" s="2399"/>
      <c r="E29" s="2363"/>
      <c r="F29" s="1951"/>
      <c r="G29" s="2408"/>
      <c r="H29" s="1422" t="s">
        <v>1214</v>
      </c>
      <c r="I29" s="1045"/>
      <c r="J29" s="1046"/>
      <c r="K29" s="1046" t="s">
        <v>1397</v>
      </c>
      <c r="L29" s="1046"/>
      <c r="M29" s="1046"/>
      <c r="N29" s="1046" t="s">
        <v>1397</v>
      </c>
      <c r="O29" s="1046"/>
      <c r="P29" s="1046"/>
      <c r="Q29" s="1046" t="s">
        <v>1397</v>
      </c>
      <c r="R29" s="1046"/>
      <c r="S29" s="1046"/>
      <c r="T29" s="1133" t="s">
        <v>1397</v>
      </c>
      <c r="U29" s="996">
        <v>0</v>
      </c>
      <c r="V29" s="2326"/>
      <c r="W29" s="1951"/>
      <c r="X29" s="1423">
        <v>43449</v>
      </c>
      <c r="Y29" s="2130"/>
      <c r="Z29" s="996">
        <v>1</v>
      </c>
      <c r="AA29" s="2326"/>
      <c r="AB29" s="2028"/>
      <c r="AC29" s="1422" t="s">
        <v>2153</v>
      </c>
      <c r="AD29" s="2363"/>
      <c r="AE29" s="1618">
        <v>1</v>
      </c>
      <c r="AF29" s="2326"/>
      <c r="AG29" s="2028"/>
      <c r="AH29" s="1422" t="s">
        <v>2808</v>
      </c>
      <c r="AI29" s="2363"/>
      <c r="AJ29" s="1738">
        <v>1</v>
      </c>
      <c r="AK29" s="2326"/>
      <c r="AL29" s="2028"/>
      <c r="AM29" s="2369"/>
      <c r="AN29" s="2363"/>
    </row>
    <row r="30" spans="1:40" s="911" customFormat="1" ht="45" x14ac:dyDescent="0.25">
      <c r="A30" s="2100"/>
      <c r="B30" s="1951"/>
      <c r="C30" s="1951"/>
      <c r="D30" s="2399"/>
      <c r="E30" s="2363"/>
      <c r="F30" s="1951"/>
      <c r="G30" s="2409"/>
      <c r="H30" s="1422" t="s">
        <v>1215</v>
      </c>
      <c r="I30" s="1060"/>
      <c r="J30" s="1061"/>
      <c r="K30" s="1061" t="s">
        <v>1397</v>
      </c>
      <c r="L30" s="1061"/>
      <c r="M30" s="1061"/>
      <c r="N30" s="1061" t="s">
        <v>1397</v>
      </c>
      <c r="O30" s="1061"/>
      <c r="P30" s="1061"/>
      <c r="Q30" s="1061" t="s">
        <v>1397</v>
      </c>
      <c r="R30" s="1061"/>
      <c r="S30" s="1061"/>
      <c r="T30" s="1199" t="s">
        <v>1397</v>
      </c>
      <c r="U30" s="996">
        <v>0</v>
      </c>
      <c r="V30" s="2326"/>
      <c r="W30" s="1951"/>
      <c r="X30" s="1423">
        <v>43465</v>
      </c>
      <c r="Y30" s="2130"/>
      <c r="Z30" s="996">
        <v>0.8</v>
      </c>
      <c r="AA30" s="2326"/>
      <c r="AB30" s="2028"/>
      <c r="AC30" s="1422" t="s">
        <v>2445</v>
      </c>
      <c r="AD30" s="2363"/>
      <c r="AE30" s="1618">
        <v>1</v>
      </c>
      <c r="AF30" s="2326"/>
      <c r="AG30" s="2028"/>
      <c r="AH30" s="1422" t="s">
        <v>2809</v>
      </c>
      <c r="AI30" s="2363"/>
      <c r="AJ30" s="1738">
        <v>1</v>
      </c>
      <c r="AK30" s="2326"/>
      <c r="AL30" s="2028"/>
      <c r="AM30" s="2370"/>
      <c r="AN30" s="2363"/>
    </row>
    <row r="31" spans="1:40" s="911" customFormat="1" ht="29.25" customHeight="1" x14ac:dyDescent="0.25">
      <c r="A31" s="2100"/>
      <c r="B31" s="1951" t="s">
        <v>1599</v>
      </c>
      <c r="C31" s="2398" t="s">
        <v>46</v>
      </c>
      <c r="D31" s="2027">
        <v>0.8</v>
      </c>
      <c r="E31" s="2398" t="s">
        <v>45</v>
      </c>
      <c r="F31" s="2398" t="s">
        <v>45</v>
      </c>
      <c r="G31" s="2407" t="s">
        <v>1510</v>
      </c>
      <c r="H31" s="915" t="s">
        <v>1660</v>
      </c>
      <c r="I31" s="1042"/>
      <c r="J31" s="1043"/>
      <c r="K31" s="1043" t="s">
        <v>1397</v>
      </c>
      <c r="L31" s="1043"/>
      <c r="M31" s="1043"/>
      <c r="N31" s="1043" t="s">
        <v>1397</v>
      </c>
      <c r="O31" s="1043"/>
      <c r="P31" s="1043"/>
      <c r="Q31" s="1043" t="s">
        <v>1397</v>
      </c>
      <c r="R31" s="1043"/>
      <c r="S31" s="1043"/>
      <c r="T31" s="1132" t="s">
        <v>1397</v>
      </c>
      <c r="U31" s="996">
        <v>1</v>
      </c>
      <c r="V31" s="2365">
        <v>0.87</v>
      </c>
      <c r="W31" s="2398" t="s">
        <v>2089</v>
      </c>
      <c r="X31" s="1423"/>
      <c r="Y31" s="997"/>
      <c r="Z31" s="890">
        <v>1</v>
      </c>
      <c r="AA31" s="2365">
        <v>0.93</v>
      </c>
      <c r="AB31" s="893" t="s">
        <v>353</v>
      </c>
      <c r="AC31" s="915" t="s">
        <v>2155</v>
      </c>
      <c r="AD31" s="917"/>
      <c r="AE31" s="1610">
        <v>1</v>
      </c>
      <c r="AF31" s="2365">
        <v>1</v>
      </c>
      <c r="AG31" s="1611" t="s">
        <v>353</v>
      </c>
      <c r="AH31" s="915" t="s">
        <v>2155</v>
      </c>
      <c r="AI31" s="917"/>
      <c r="AJ31" s="1731">
        <v>1</v>
      </c>
      <c r="AK31" s="2365">
        <v>1</v>
      </c>
      <c r="AL31" s="1732" t="s">
        <v>353</v>
      </c>
      <c r="AM31" s="915" t="s">
        <v>2155</v>
      </c>
      <c r="AN31" s="917"/>
    </row>
    <row r="32" spans="1:40" s="911" customFormat="1" ht="60" x14ac:dyDescent="0.25">
      <c r="A32" s="2100"/>
      <c r="B32" s="1951"/>
      <c r="C32" s="2398"/>
      <c r="D32" s="2027"/>
      <c r="E32" s="2398"/>
      <c r="F32" s="2398"/>
      <c r="G32" s="2408"/>
      <c r="H32" s="915" t="s">
        <v>1511</v>
      </c>
      <c r="I32" s="1045"/>
      <c r="J32" s="1046"/>
      <c r="K32" s="1046" t="s">
        <v>1397</v>
      </c>
      <c r="L32" s="1046"/>
      <c r="M32" s="1046"/>
      <c r="N32" s="1046" t="s">
        <v>1397</v>
      </c>
      <c r="O32" s="1046"/>
      <c r="P32" s="1046"/>
      <c r="Q32" s="1046" t="s">
        <v>1397</v>
      </c>
      <c r="R32" s="1046"/>
      <c r="S32" s="1046"/>
      <c r="T32" s="1133" t="s">
        <v>1397</v>
      </c>
      <c r="U32" s="996">
        <v>0.8</v>
      </c>
      <c r="V32" s="2365"/>
      <c r="W32" s="2398"/>
      <c r="X32" s="1423"/>
      <c r="Y32" s="997"/>
      <c r="Z32" s="890">
        <v>1</v>
      </c>
      <c r="AA32" s="2365"/>
      <c r="AB32" s="963" t="s">
        <v>2387</v>
      </c>
      <c r="AC32" s="915" t="s">
        <v>2150</v>
      </c>
      <c r="AD32" s="917"/>
      <c r="AE32" s="1610">
        <v>1</v>
      </c>
      <c r="AF32" s="2365"/>
      <c r="AG32" s="1612" t="s">
        <v>2387</v>
      </c>
      <c r="AH32" s="915" t="s">
        <v>2150</v>
      </c>
      <c r="AI32" s="917"/>
      <c r="AJ32" s="1731">
        <v>1</v>
      </c>
      <c r="AK32" s="2365"/>
      <c r="AL32" s="1734" t="s">
        <v>2387</v>
      </c>
      <c r="AM32" s="915" t="s">
        <v>2150</v>
      </c>
      <c r="AN32" s="917"/>
    </row>
    <row r="33" spans="1:40" s="911" customFormat="1" ht="75" x14ac:dyDescent="0.25">
      <c r="A33" s="2100"/>
      <c r="B33" s="1951"/>
      <c r="C33" s="2398"/>
      <c r="D33" s="2027"/>
      <c r="E33" s="2398"/>
      <c r="F33" s="2398"/>
      <c r="G33" s="2409"/>
      <c r="H33" s="758" t="s">
        <v>1512</v>
      </c>
      <c r="I33" s="1060"/>
      <c r="J33" s="1061"/>
      <c r="K33" s="1061" t="s">
        <v>1397</v>
      </c>
      <c r="L33" s="1061"/>
      <c r="M33" s="1061"/>
      <c r="N33" s="1061" t="s">
        <v>1397</v>
      </c>
      <c r="O33" s="1061"/>
      <c r="P33" s="1061"/>
      <c r="Q33" s="1061" t="s">
        <v>1397</v>
      </c>
      <c r="R33" s="1061"/>
      <c r="S33" s="1061"/>
      <c r="T33" s="1199" t="s">
        <v>1397</v>
      </c>
      <c r="U33" s="997" t="s">
        <v>1397</v>
      </c>
      <c r="V33" s="2365"/>
      <c r="W33" s="2398"/>
      <c r="X33" s="969"/>
      <c r="Y33" s="1177"/>
      <c r="Z33" s="890">
        <v>0.8</v>
      </c>
      <c r="AA33" s="2365"/>
      <c r="AB33" s="963" t="s">
        <v>2151</v>
      </c>
      <c r="AC33" s="758" t="s">
        <v>2152</v>
      </c>
      <c r="AD33" s="917"/>
      <c r="AE33" s="1610">
        <v>1</v>
      </c>
      <c r="AF33" s="2365"/>
      <c r="AG33" s="1689" t="s">
        <v>2810</v>
      </c>
      <c r="AH33" s="1688" t="s">
        <v>2152</v>
      </c>
      <c r="AI33" s="917"/>
      <c r="AJ33" s="1731">
        <v>1</v>
      </c>
      <c r="AK33" s="2365"/>
      <c r="AL33" s="1749" t="s">
        <v>2810</v>
      </c>
      <c r="AM33" s="1750" t="s">
        <v>2152</v>
      </c>
      <c r="AN33" s="917"/>
    </row>
    <row r="34" spans="1:40" x14ac:dyDescent="0.25">
      <c r="A34" s="905" t="s">
        <v>2280</v>
      </c>
      <c r="B34" s="906"/>
      <c r="C34" s="894"/>
      <c r="D34" s="895"/>
      <c r="E34" s="894"/>
      <c r="F34" s="894"/>
      <c r="G34" s="894"/>
      <c r="H34" s="1148"/>
      <c r="I34" s="1154"/>
      <c r="J34" s="1146"/>
      <c r="K34" s="972"/>
      <c r="L34" s="972"/>
      <c r="M34" s="972"/>
      <c r="N34" s="972"/>
      <c r="O34" s="972"/>
      <c r="P34" s="972"/>
      <c r="Q34" s="972"/>
      <c r="R34" s="972"/>
      <c r="S34" s="972"/>
      <c r="T34" s="1119"/>
      <c r="X34" s="940"/>
      <c r="Y34" s="941"/>
      <c r="Z34" s="895"/>
      <c r="AA34" s="1103">
        <v>0.87</v>
      </c>
      <c r="AB34" s="963"/>
      <c r="AC34" s="963"/>
      <c r="AD34" s="895"/>
      <c r="AE34" s="895"/>
      <c r="AF34" s="1622">
        <v>0.94</v>
      </c>
      <c r="AG34" s="1612"/>
      <c r="AH34" s="1612"/>
      <c r="AI34" s="895"/>
      <c r="AJ34" s="895"/>
      <c r="AK34" s="1752">
        <v>0.97</v>
      </c>
      <c r="AL34" s="1734"/>
      <c r="AM34" s="1734"/>
      <c r="AN34" s="895"/>
    </row>
    <row r="35" spans="1:40" x14ac:dyDescent="0.25">
      <c r="A35" s="905"/>
      <c r="B35" s="906"/>
      <c r="C35" s="894"/>
      <c r="D35" s="895"/>
      <c r="E35" s="894"/>
      <c r="F35" s="894"/>
      <c r="G35" s="894"/>
      <c r="H35" s="896"/>
      <c r="I35" s="1154"/>
      <c r="J35" s="1146"/>
      <c r="K35" s="1146"/>
      <c r="L35" s="1146"/>
      <c r="M35" s="1146"/>
      <c r="N35" s="1146"/>
      <c r="O35" s="1146"/>
      <c r="P35" s="1146"/>
      <c r="Q35" s="1146"/>
      <c r="R35" s="1146"/>
      <c r="S35" s="1146"/>
      <c r="T35" s="1147"/>
      <c r="U35" s="900" t="s">
        <v>2092</v>
      </c>
      <c r="V35" s="900" t="s">
        <v>1977</v>
      </c>
      <c r="W35" s="1204">
        <v>0.51</v>
      </c>
      <c r="X35" s="940"/>
      <c r="Y35" s="941"/>
      <c r="Z35" s="895"/>
      <c r="AA35" s="1180"/>
      <c r="AB35" s="963"/>
      <c r="AC35" s="963"/>
      <c r="AD35" s="895"/>
      <c r="AE35" s="895"/>
      <c r="AF35" s="1180"/>
      <c r="AG35" s="1612"/>
      <c r="AH35" s="1612"/>
      <c r="AI35" s="895"/>
      <c r="AJ35" s="895"/>
      <c r="AK35" s="1180"/>
      <c r="AL35" s="1734"/>
      <c r="AM35" s="1734"/>
      <c r="AN35" s="895"/>
    </row>
    <row r="36" spans="1:40" x14ac:dyDescent="0.25">
      <c r="U36" s="900"/>
      <c r="V36" s="900" t="s">
        <v>1970</v>
      </c>
      <c r="W36" s="1204">
        <f>(51%*25%)</f>
        <v>0.1275</v>
      </c>
      <c r="AK36" s="1399"/>
      <c r="AL36" s="995"/>
      <c r="AM36" s="995"/>
    </row>
    <row r="37" spans="1:40" x14ac:dyDescent="0.25">
      <c r="Z37" s="1205" t="s">
        <v>2531</v>
      </c>
      <c r="AA37" s="1383" t="s">
        <v>2581</v>
      </c>
      <c r="AE37" s="1205" t="s">
        <v>2531</v>
      </c>
      <c r="AF37" s="1383" t="s">
        <v>2581</v>
      </c>
      <c r="AJ37" s="1205" t="s">
        <v>2531</v>
      </c>
      <c r="AK37" s="1383" t="s">
        <v>2581</v>
      </c>
      <c r="AL37" s="995"/>
      <c r="AM37" s="995"/>
    </row>
    <row r="38" spans="1:40" x14ac:dyDescent="0.25">
      <c r="Z38" s="1205" t="s">
        <v>2426</v>
      </c>
      <c r="AA38" s="1424" t="s">
        <v>2376</v>
      </c>
      <c r="AB38" s="1508">
        <f>(87%*25%)</f>
        <v>0.2175</v>
      </c>
      <c r="AE38" s="1205" t="s">
        <v>2812</v>
      </c>
      <c r="AF38" s="1424" t="s">
        <v>2376</v>
      </c>
      <c r="AG38" s="1508">
        <f>(94%*25%)</f>
        <v>0.23499999999999999</v>
      </c>
      <c r="AJ38" s="1205" t="s">
        <v>3029</v>
      </c>
      <c r="AK38" s="1424" t="s">
        <v>2376</v>
      </c>
      <c r="AL38" s="1508">
        <f>(97%*25%)</f>
        <v>0.24249999999999999</v>
      </c>
      <c r="AM38" s="995"/>
    </row>
    <row r="39" spans="1:40" x14ac:dyDescent="0.25">
      <c r="AA39" s="1390"/>
      <c r="AF39" s="1390"/>
      <c r="AK39" s="1390"/>
      <c r="AL39" s="995"/>
      <c r="AM39" s="995"/>
    </row>
    <row r="40" spans="1:40" x14ac:dyDescent="0.25">
      <c r="Z40" s="39"/>
      <c r="AE40" s="39"/>
      <c r="AJ40" s="39"/>
      <c r="AK40" s="1399"/>
      <c r="AL40" s="995"/>
      <c r="AM40" s="995"/>
    </row>
    <row r="41" spans="1:40" x14ac:dyDescent="0.25">
      <c r="Z41" s="39"/>
      <c r="AE41" s="39"/>
      <c r="AJ41" s="39"/>
      <c r="AK41" s="1399"/>
      <c r="AL41" s="995"/>
      <c r="AM41" s="995"/>
    </row>
  </sheetData>
  <mergeCells count="176">
    <mergeCell ref="Z10:Z12"/>
    <mergeCell ref="AA10:AA12"/>
    <mergeCell ref="W31:W33"/>
    <mergeCell ref="W19:W21"/>
    <mergeCell ref="V22:V25"/>
    <mergeCell ref="W22:W25"/>
    <mergeCell ref="V26:V30"/>
    <mergeCell ref="W26:W30"/>
    <mergeCell ref="W10:W12"/>
    <mergeCell ref="V13:V15"/>
    <mergeCell ref="W13:W15"/>
    <mergeCell ref="V16:V18"/>
    <mergeCell ref="W16:W18"/>
    <mergeCell ref="Y22:Y25"/>
    <mergeCell ref="Y16:Y18"/>
    <mergeCell ref="Y19:Y21"/>
    <mergeCell ref="Y13:Y15"/>
    <mergeCell ref="AA31:AA33"/>
    <mergeCell ref="U4:U6"/>
    <mergeCell ref="U7:U9"/>
    <mergeCell ref="G10:G12"/>
    <mergeCell ref="G13:G15"/>
    <mergeCell ref="G16:G21"/>
    <mergeCell ref="G22:G25"/>
    <mergeCell ref="G26:G30"/>
    <mergeCell ref="G31:G33"/>
    <mergeCell ref="V10:V12"/>
    <mergeCell ref="V19:V21"/>
    <mergeCell ref="V31:V33"/>
    <mergeCell ref="U11:U12"/>
    <mergeCell ref="F31:F33"/>
    <mergeCell ref="B26:B30"/>
    <mergeCell ref="C26:C30"/>
    <mergeCell ref="D26:D30"/>
    <mergeCell ref="E26:E30"/>
    <mergeCell ref="F26:F30"/>
    <mergeCell ref="B31:B33"/>
    <mergeCell ref="F13:F15"/>
    <mergeCell ref="F16:F18"/>
    <mergeCell ref="F22:F25"/>
    <mergeCell ref="F19:F21"/>
    <mergeCell ref="B19:B21"/>
    <mergeCell ref="D19:D21"/>
    <mergeCell ref="B22:B25"/>
    <mergeCell ref="C22:C25"/>
    <mergeCell ref="D22:D25"/>
    <mergeCell ref="C31:C33"/>
    <mergeCell ref="D31:D33"/>
    <mergeCell ref="E31:E33"/>
    <mergeCell ref="B13:B15"/>
    <mergeCell ref="E19:E21"/>
    <mergeCell ref="C16:C21"/>
    <mergeCell ref="E22:E25"/>
    <mergeCell ref="B10:B12"/>
    <mergeCell ref="C10:C12"/>
    <mergeCell ref="D10:D12"/>
    <mergeCell ref="E10:E12"/>
    <mergeCell ref="C13:C15"/>
    <mergeCell ref="D13:D15"/>
    <mergeCell ref="E13:E15"/>
    <mergeCell ref="B16:B18"/>
    <mergeCell ref="D16:D18"/>
    <mergeCell ref="E16:E18"/>
    <mergeCell ref="AB26:AB30"/>
    <mergeCell ref="AA4:AA6"/>
    <mergeCell ref="AA7:AA9"/>
    <mergeCell ref="AA13:AA15"/>
    <mergeCell ref="U1:W1"/>
    <mergeCell ref="I1:T1"/>
    <mergeCell ref="A4:A9"/>
    <mergeCell ref="B4:B9"/>
    <mergeCell ref="C4:C6"/>
    <mergeCell ref="D4:D6"/>
    <mergeCell ref="E4:E6"/>
    <mergeCell ref="A1:H1"/>
    <mergeCell ref="Y7:Y9"/>
    <mergeCell ref="F4:F6"/>
    <mergeCell ref="G4:G6"/>
    <mergeCell ref="C7:C9"/>
    <mergeCell ref="D7:D9"/>
    <mergeCell ref="E7:E9"/>
    <mergeCell ref="F7:F9"/>
    <mergeCell ref="G7:G9"/>
    <mergeCell ref="F10:F12"/>
    <mergeCell ref="Y10:Y12"/>
    <mergeCell ref="Y26:Y30"/>
    <mergeCell ref="A10:A33"/>
    <mergeCell ref="Z1:AD1"/>
    <mergeCell ref="Z4:Z6"/>
    <mergeCell ref="Z7:Z9"/>
    <mergeCell ref="Z16:Z18"/>
    <mergeCell ref="Z19:Z21"/>
    <mergeCell ref="AA16:AA18"/>
    <mergeCell ref="AB10:AB12"/>
    <mergeCell ref="AB22:AB25"/>
    <mergeCell ref="AD26:AD30"/>
    <mergeCell ref="AD13:AD15"/>
    <mergeCell ref="AB14:AB15"/>
    <mergeCell ref="AC23:AC24"/>
    <mergeCell ref="AC4:AC6"/>
    <mergeCell ref="AC7:AC9"/>
    <mergeCell ref="AB4:AB6"/>
    <mergeCell ref="AB7:AB9"/>
    <mergeCell ref="AC19:AC21"/>
    <mergeCell ref="AD10:AD12"/>
    <mergeCell ref="AD16:AD21"/>
    <mergeCell ref="AA19:AA21"/>
    <mergeCell ref="AA22:AA25"/>
    <mergeCell ref="AA26:AA30"/>
    <mergeCell ref="AC16:AC18"/>
    <mergeCell ref="AC10:AC12"/>
    <mergeCell ref="AE1:AI1"/>
    <mergeCell ref="AE4:AE6"/>
    <mergeCell ref="AF4:AF6"/>
    <mergeCell ref="AG4:AG6"/>
    <mergeCell ref="AH4:AH6"/>
    <mergeCell ref="AE7:AE9"/>
    <mergeCell ref="AF7:AF9"/>
    <mergeCell ref="AG7:AG9"/>
    <mergeCell ref="AH7:AH9"/>
    <mergeCell ref="AI7:AI9"/>
    <mergeCell ref="AF26:AF30"/>
    <mergeCell ref="AG26:AG30"/>
    <mergeCell ref="AI26:AI30"/>
    <mergeCell ref="AF31:AF33"/>
    <mergeCell ref="AF10:AF12"/>
    <mergeCell ref="AG10:AG12"/>
    <mergeCell ref="AH10:AH12"/>
    <mergeCell ref="AI10:AI12"/>
    <mergeCell ref="AF13:AF15"/>
    <mergeCell ref="AI13:AI15"/>
    <mergeCell ref="AG14:AG15"/>
    <mergeCell ref="AE16:AE18"/>
    <mergeCell ref="AF16:AF18"/>
    <mergeCell ref="AH16:AH18"/>
    <mergeCell ref="AI16:AI21"/>
    <mergeCell ref="AE19:AE21"/>
    <mergeCell ref="AF19:AF21"/>
    <mergeCell ref="AH19:AH21"/>
    <mergeCell ref="AE11:AE12"/>
    <mergeCell ref="AF22:AF25"/>
    <mergeCell ref="AG22:AG25"/>
    <mergeCell ref="AH23:AH24"/>
    <mergeCell ref="AJ1:AN1"/>
    <mergeCell ref="AJ4:AJ6"/>
    <mergeCell ref="AK4:AK6"/>
    <mergeCell ref="AL4:AL6"/>
    <mergeCell ref="AM4:AM6"/>
    <mergeCell ref="AJ7:AJ9"/>
    <mergeCell ref="AK7:AK9"/>
    <mergeCell ref="AL7:AL9"/>
    <mergeCell ref="AM7:AM9"/>
    <mergeCell ref="AN7:AN9"/>
    <mergeCell ref="AJ11:AJ12"/>
    <mergeCell ref="AK13:AK15"/>
    <mergeCell ref="AN13:AN15"/>
    <mergeCell ref="AL14:AL15"/>
    <mergeCell ref="AJ16:AJ18"/>
    <mergeCell ref="AK16:AK18"/>
    <mergeCell ref="AM16:AM18"/>
    <mergeCell ref="AN16:AN21"/>
    <mergeCell ref="AJ19:AJ21"/>
    <mergeCell ref="AK19:AK21"/>
    <mergeCell ref="AM19:AM21"/>
    <mergeCell ref="AK22:AK25"/>
    <mergeCell ref="AL22:AL25"/>
    <mergeCell ref="AM23:AM24"/>
    <mergeCell ref="AK26:AK30"/>
    <mergeCell ref="AL26:AL30"/>
    <mergeCell ref="AN26:AN30"/>
    <mergeCell ref="AK31:AK33"/>
    <mergeCell ref="AK10:AK12"/>
    <mergeCell ref="AL10:AL12"/>
    <mergeCell ref="AM10:AM12"/>
    <mergeCell ref="AN10:AN12"/>
    <mergeCell ref="AM26:AM30"/>
  </mergeCells>
  <pageMargins left="0.70866141732283472" right="0.70866141732283472" top="0.74803149606299213" bottom="0.74803149606299213" header="0.31496062992125984" footer="0.31496062992125984"/>
  <pageSetup scale="46"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8"/>
    <pageSetUpPr fitToPage="1"/>
  </sheetPr>
  <dimension ref="A1:AN17"/>
  <sheetViews>
    <sheetView topLeftCell="C1" zoomScale="85" zoomScaleNormal="85" zoomScaleSheetLayoutView="85" workbookViewId="0">
      <pane xSplit="6" ySplit="3" topLeftCell="AE6" activePane="bottomRight" state="frozen"/>
      <selection activeCell="F26" sqref="F26:F30"/>
      <selection pane="topRight" activeCell="F26" sqref="F26:F30"/>
      <selection pane="bottomLeft" activeCell="F26" sqref="F26:F30"/>
      <selection pane="bottomRight" activeCell="AI8" sqref="AI8:AI12"/>
    </sheetView>
  </sheetViews>
  <sheetFormatPr baseColWidth="10" defaultColWidth="11.5703125" defaultRowHeight="15" x14ac:dyDescent="0.25"/>
  <cols>
    <col min="1" max="1" width="15.5703125" style="879" customWidth="1"/>
    <col min="2" max="2" width="17.28515625" style="850" customWidth="1"/>
    <col min="3" max="3" width="19.5703125" style="805" customWidth="1"/>
    <col min="4" max="4" width="15" style="753" hidden="1" customWidth="1"/>
    <col min="5" max="5" width="18.42578125" style="805" hidden="1" customWidth="1"/>
    <col min="6" max="6" width="18.5703125" style="805" hidden="1" customWidth="1"/>
    <col min="7" max="7" width="14.5703125" style="805" hidden="1" customWidth="1"/>
    <col min="8" max="8" width="42" style="806" hidden="1" customWidth="1"/>
    <col min="9" max="9" width="7.28515625" style="753" hidden="1" customWidth="1"/>
    <col min="10" max="10" width="9.7109375" style="753" hidden="1" customWidth="1"/>
    <col min="11" max="11" width="7.85546875" style="753" hidden="1" customWidth="1"/>
    <col min="12" max="12" width="6.5703125" style="753" hidden="1" customWidth="1"/>
    <col min="13" max="13" width="6.7109375" style="753" hidden="1" customWidth="1"/>
    <col min="14" max="14" width="6.5703125" style="753" hidden="1" customWidth="1"/>
    <col min="15" max="15" width="6.42578125" style="753" hidden="1" customWidth="1"/>
    <col min="16" max="16" width="9" style="753" hidden="1" customWidth="1"/>
    <col min="17" max="17" width="12.85546875" style="753" hidden="1" customWidth="1"/>
    <col min="18" max="18" width="9.85546875" style="753" hidden="1" customWidth="1"/>
    <col min="19" max="19" width="12" style="753" hidden="1" customWidth="1"/>
    <col min="20" max="20" width="11.140625" style="753" hidden="1" customWidth="1"/>
    <col min="21" max="21" width="23.5703125" style="753" hidden="1" customWidth="1"/>
    <col min="22" max="22" width="19.85546875" style="753" hidden="1" customWidth="1"/>
    <col min="23" max="24" width="11.5703125" style="753" hidden="1" customWidth="1"/>
    <col min="25" max="25" width="71.7109375" style="753" hidden="1" customWidth="1"/>
    <col min="26" max="26" width="15.5703125" style="753" hidden="1" customWidth="1"/>
    <col min="27" max="27" width="18.7109375" style="753" hidden="1" customWidth="1"/>
    <col min="28" max="28" width="32.140625" style="753" hidden="1" customWidth="1"/>
    <col min="29" max="29" width="36.5703125" style="753" hidden="1" customWidth="1"/>
    <col min="30" max="30" width="36.5703125" style="753" customWidth="1"/>
    <col min="31" max="31" width="15.5703125" style="753" customWidth="1"/>
    <col min="32" max="32" width="18.7109375" style="753" customWidth="1"/>
    <col min="33" max="33" width="32.140625" style="753" customWidth="1"/>
    <col min="34" max="34" width="57.28515625" style="753" customWidth="1"/>
    <col min="35" max="35" width="36.5703125" style="753" customWidth="1"/>
    <col min="36" max="36" width="24.5703125" style="753" customWidth="1"/>
    <col min="37" max="38" width="11.5703125" style="753"/>
    <col min="39" max="39" width="43.28515625" style="753" customWidth="1"/>
    <col min="40" max="40" width="19" style="753" customWidth="1"/>
    <col min="41" max="16384" width="11.5703125" style="753"/>
  </cols>
  <sheetData>
    <row r="1" spans="1:40" ht="61.5" customHeight="1" x14ac:dyDescent="0.25">
      <c r="A1" s="2436" t="s">
        <v>2565</v>
      </c>
      <c r="B1" s="2437"/>
      <c r="C1" s="2437"/>
      <c r="D1" s="2437"/>
      <c r="E1" s="2437"/>
      <c r="F1" s="2437"/>
      <c r="G1" s="2437"/>
      <c r="H1" s="2437"/>
      <c r="I1" s="2433" t="s">
        <v>1351</v>
      </c>
      <c r="J1" s="2434"/>
      <c r="K1" s="2434"/>
      <c r="L1" s="2434"/>
      <c r="M1" s="2434"/>
      <c r="N1" s="2434"/>
      <c r="O1" s="2434"/>
      <c r="P1" s="2434"/>
      <c r="Q1" s="2434"/>
      <c r="R1" s="2434"/>
      <c r="S1" s="2434"/>
      <c r="T1" s="2435"/>
      <c r="U1" s="942"/>
      <c r="W1" s="2177" t="s">
        <v>1970</v>
      </c>
      <c r="X1" s="2178"/>
      <c r="Y1" s="2178"/>
      <c r="Z1" s="2177" t="s">
        <v>2138</v>
      </c>
      <c r="AA1" s="2178"/>
      <c r="AB1" s="2178"/>
      <c r="AC1" s="2178"/>
      <c r="AD1" s="1698" t="s">
        <v>2111</v>
      </c>
      <c r="AE1" s="2177" t="s">
        <v>2631</v>
      </c>
      <c r="AF1" s="2178"/>
      <c r="AG1" s="2178"/>
      <c r="AH1" s="2178"/>
      <c r="AI1" s="2178"/>
      <c r="AJ1" s="2177" t="s">
        <v>2872</v>
      </c>
      <c r="AK1" s="2178"/>
      <c r="AL1" s="2178"/>
      <c r="AM1" s="2178"/>
      <c r="AN1" s="2178"/>
    </row>
    <row r="2" spans="1:40" ht="7.5" customHeight="1" x14ac:dyDescent="0.25">
      <c r="A2" s="1435"/>
      <c r="B2" s="1436"/>
      <c r="C2" s="1437"/>
      <c r="D2" s="1437"/>
      <c r="E2" s="1437"/>
      <c r="F2" s="1437"/>
      <c r="G2" s="1438"/>
      <c r="H2" s="1433"/>
      <c r="I2" s="1434"/>
      <c r="J2" s="1434"/>
      <c r="K2" s="1434"/>
      <c r="L2" s="1434"/>
      <c r="M2" s="1434"/>
      <c r="N2" s="1434"/>
      <c r="O2" s="1434"/>
      <c r="P2" s="1434"/>
      <c r="Q2" s="1434"/>
      <c r="R2" s="1434"/>
      <c r="S2" s="1434"/>
      <c r="T2" s="797"/>
      <c r="U2" s="1437"/>
      <c r="V2" s="1434"/>
    </row>
    <row r="3" spans="1:40" s="853" customFormat="1" ht="51.75" customHeight="1" x14ac:dyDescent="0.25">
      <c r="A3" s="780" t="s">
        <v>1221</v>
      </c>
      <c r="B3" s="780" t="s">
        <v>47</v>
      </c>
      <c r="C3" s="780" t="s">
        <v>1461</v>
      </c>
      <c r="D3" s="780" t="s">
        <v>1</v>
      </c>
      <c r="E3" s="780" t="s">
        <v>51</v>
      </c>
      <c r="F3" s="780" t="s">
        <v>2216</v>
      </c>
      <c r="G3" s="780" t="s">
        <v>3</v>
      </c>
      <c r="H3" s="780" t="s">
        <v>1291</v>
      </c>
      <c r="I3" s="782" t="s">
        <v>1352</v>
      </c>
      <c r="J3" s="782" t="s">
        <v>1353</v>
      </c>
      <c r="K3" s="782" t="s">
        <v>1354</v>
      </c>
      <c r="L3" s="782" t="s">
        <v>1355</v>
      </c>
      <c r="M3" s="782" t="s">
        <v>1356</v>
      </c>
      <c r="N3" s="782" t="s">
        <v>1357</v>
      </c>
      <c r="O3" s="782" t="s">
        <v>1358</v>
      </c>
      <c r="P3" s="782" t="s">
        <v>1359</v>
      </c>
      <c r="Q3" s="782" t="s">
        <v>1360</v>
      </c>
      <c r="R3" s="782" t="s">
        <v>1361</v>
      </c>
      <c r="S3" s="782" t="s">
        <v>1362</v>
      </c>
      <c r="T3" s="782" t="s">
        <v>1363</v>
      </c>
      <c r="U3" s="782"/>
      <c r="V3" s="782"/>
      <c r="W3" s="782" t="s">
        <v>2017</v>
      </c>
      <c r="X3" s="782" t="s">
        <v>1927</v>
      </c>
      <c r="Y3" s="782" t="s">
        <v>347</v>
      </c>
      <c r="Z3" s="814" t="s">
        <v>1926</v>
      </c>
      <c r="AA3" s="814" t="s">
        <v>1927</v>
      </c>
      <c r="AB3" s="814" t="s">
        <v>2126</v>
      </c>
      <c r="AC3" s="814" t="s">
        <v>1928</v>
      </c>
      <c r="AD3" s="814"/>
      <c r="AE3" s="1637" t="s">
        <v>1926</v>
      </c>
      <c r="AF3" s="1637" t="s">
        <v>1927</v>
      </c>
      <c r="AG3" s="1637" t="s">
        <v>2126</v>
      </c>
      <c r="AH3" s="1637" t="s">
        <v>1925</v>
      </c>
      <c r="AI3" s="1637" t="s">
        <v>1928</v>
      </c>
      <c r="AJ3" s="1637" t="s">
        <v>1926</v>
      </c>
      <c r="AK3" s="1637" t="s">
        <v>1927</v>
      </c>
      <c r="AL3" s="1637" t="s">
        <v>2126</v>
      </c>
      <c r="AM3" s="1637" t="s">
        <v>1925</v>
      </c>
      <c r="AN3" s="1637" t="s">
        <v>1928</v>
      </c>
    </row>
    <row r="4" spans="1:40" s="854" customFormat="1" ht="89.25" customHeight="1" x14ac:dyDescent="0.25">
      <c r="A4" s="2100" t="s">
        <v>1483</v>
      </c>
      <c r="B4" s="2311" t="s">
        <v>374</v>
      </c>
      <c r="C4" s="2311" t="s">
        <v>1770</v>
      </c>
      <c r="D4" s="2438">
        <v>0.6</v>
      </c>
      <c r="E4" s="2311" t="s">
        <v>1769</v>
      </c>
      <c r="F4" s="2311" t="s">
        <v>1771</v>
      </c>
      <c r="G4" s="2311" t="s">
        <v>1092</v>
      </c>
      <c r="H4" s="1195" t="s">
        <v>2389</v>
      </c>
      <c r="I4" s="1453"/>
      <c r="J4" s="1320"/>
      <c r="K4" s="1320" t="s">
        <v>4</v>
      </c>
      <c r="L4" s="1320"/>
      <c r="M4" s="1320"/>
      <c r="N4" s="1320"/>
      <c r="O4" s="1320"/>
      <c r="P4" s="1320"/>
      <c r="Q4" s="1320"/>
      <c r="R4" s="1320"/>
      <c r="S4" s="1320"/>
      <c r="T4" s="1312" t="s">
        <v>1397</v>
      </c>
      <c r="U4" s="1439" t="s">
        <v>1096</v>
      </c>
      <c r="V4" s="2445" t="s">
        <v>249</v>
      </c>
      <c r="W4" s="1440">
        <v>0.4</v>
      </c>
      <c r="X4" s="2439">
        <v>0.4</v>
      </c>
      <c r="Y4" s="1441" t="s">
        <v>2446</v>
      </c>
      <c r="Z4" s="1182"/>
      <c r="AA4" s="2366" t="s">
        <v>353</v>
      </c>
      <c r="AB4" s="2151" t="s">
        <v>2582</v>
      </c>
      <c r="AC4" s="2151" t="s">
        <v>2586</v>
      </c>
      <c r="AD4" s="1699" t="s">
        <v>2823</v>
      </c>
      <c r="AE4" s="1182">
        <v>1</v>
      </c>
      <c r="AF4" s="2366">
        <v>1</v>
      </c>
      <c r="AG4" s="2151" t="s">
        <v>2836</v>
      </c>
      <c r="AH4" s="1700" t="s">
        <v>2827</v>
      </c>
      <c r="AI4" s="2151" t="s">
        <v>2586</v>
      </c>
      <c r="AJ4" s="1182">
        <v>1</v>
      </c>
      <c r="AK4" s="2366">
        <v>1</v>
      </c>
      <c r="AL4" s="2151" t="s">
        <v>2836</v>
      </c>
      <c r="AM4" s="1828" t="s">
        <v>2827</v>
      </c>
      <c r="AN4" s="2151" t="s">
        <v>2586</v>
      </c>
    </row>
    <row r="5" spans="1:40" s="854" customFormat="1" ht="72" customHeight="1" x14ac:dyDescent="0.25">
      <c r="A5" s="2100"/>
      <c r="B5" s="2311"/>
      <c r="C5" s="2311"/>
      <c r="D5" s="2438"/>
      <c r="E5" s="2311"/>
      <c r="F5" s="2311"/>
      <c r="G5" s="2311"/>
      <c r="H5" s="1195" t="s">
        <v>1620</v>
      </c>
      <c r="I5" s="1454"/>
      <c r="J5" s="1315"/>
      <c r="K5" s="1315"/>
      <c r="L5" s="1315" t="s">
        <v>1397</v>
      </c>
      <c r="M5" s="1315"/>
      <c r="N5" s="1315"/>
      <c r="O5" s="1315" t="s">
        <v>1397</v>
      </c>
      <c r="P5" s="1315"/>
      <c r="Q5" s="1315"/>
      <c r="R5" s="1315" t="s">
        <v>1397</v>
      </c>
      <c r="S5" s="1315"/>
      <c r="T5" s="1455" t="s">
        <v>1397</v>
      </c>
      <c r="U5" s="1439" t="s">
        <v>1097</v>
      </c>
      <c r="V5" s="2445"/>
      <c r="W5" s="1442" t="s">
        <v>1906</v>
      </c>
      <c r="X5" s="2440"/>
      <c r="Y5" s="1465"/>
      <c r="Z5" s="1182"/>
      <c r="AA5" s="2425"/>
      <c r="AB5" s="2152"/>
      <c r="AC5" s="2152"/>
      <c r="AD5" s="1700" t="s">
        <v>2824</v>
      </c>
      <c r="AE5" s="1182">
        <v>1</v>
      </c>
      <c r="AF5" s="2425"/>
      <c r="AG5" s="2152"/>
      <c r="AH5" s="1627" t="s">
        <v>2828</v>
      </c>
      <c r="AI5" s="2152"/>
      <c r="AJ5" s="1182">
        <v>1</v>
      </c>
      <c r="AK5" s="2425"/>
      <c r="AL5" s="2152"/>
      <c r="AM5" s="1828" t="s">
        <v>2828</v>
      </c>
      <c r="AN5" s="2152"/>
    </row>
    <row r="6" spans="1:40" s="854" customFormat="1" ht="53.25" customHeight="1" x14ac:dyDescent="0.25">
      <c r="A6" s="2100"/>
      <c r="B6" s="2311"/>
      <c r="C6" s="2311"/>
      <c r="D6" s="2438"/>
      <c r="E6" s="2311"/>
      <c r="F6" s="2311"/>
      <c r="G6" s="2311"/>
      <c r="H6" s="1457" t="s">
        <v>1095</v>
      </c>
      <c r="I6" s="1458"/>
      <c r="J6" s="1323"/>
      <c r="K6" s="1323"/>
      <c r="L6" s="1323" t="s">
        <v>1397</v>
      </c>
      <c r="M6" s="1323"/>
      <c r="N6" s="1323"/>
      <c r="O6" s="1323" t="s">
        <v>1397</v>
      </c>
      <c r="P6" s="1323"/>
      <c r="Q6" s="1323"/>
      <c r="R6" s="1323" t="s">
        <v>1397</v>
      </c>
      <c r="S6" s="1323"/>
      <c r="T6" s="1459" t="s">
        <v>1397</v>
      </c>
      <c r="U6" s="1439"/>
      <c r="V6" s="2445"/>
      <c r="W6" s="1581"/>
      <c r="X6" s="2440"/>
      <c r="Y6" s="1582"/>
      <c r="Z6" s="1182"/>
      <c r="AA6" s="2425"/>
      <c r="AB6" s="2152"/>
      <c r="AC6" s="2152"/>
      <c r="AD6" s="1700" t="s">
        <v>2825</v>
      </c>
      <c r="AE6" s="1182" t="s">
        <v>353</v>
      </c>
      <c r="AF6" s="2425"/>
      <c r="AG6" s="2152"/>
      <c r="AH6" s="1627" t="s">
        <v>2829</v>
      </c>
      <c r="AI6" s="2152"/>
      <c r="AJ6" s="1827">
        <v>1</v>
      </c>
      <c r="AK6" s="2425"/>
      <c r="AL6" s="2152"/>
      <c r="AM6" s="1828" t="s">
        <v>3033</v>
      </c>
      <c r="AN6" s="2152"/>
    </row>
    <row r="7" spans="1:40" s="854" customFormat="1" ht="53.25" customHeight="1" x14ac:dyDescent="0.25">
      <c r="A7" s="2100"/>
      <c r="B7" s="2311"/>
      <c r="C7" s="2311"/>
      <c r="D7" s="2438"/>
      <c r="E7" s="2311"/>
      <c r="F7" s="2311"/>
      <c r="G7" s="2311"/>
      <c r="U7" s="1439" t="s">
        <v>1097</v>
      </c>
      <c r="V7" s="2445"/>
      <c r="W7" s="1443" t="s">
        <v>1906</v>
      </c>
      <c r="X7" s="2441"/>
      <c r="Y7" s="1466"/>
      <c r="Z7" s="1182"/>
      <c r="AA7" s="2426"/>
      <c r="AB7" s="2153"/>
      <c r="AC7" s="2153"/>
      <c r="AD7" s="1701" t="s">
        <v>2826</v>
      </c>
      <c r="AE7" s="1182" t="s">
        <v>353</v>
      </c>
      <c r="AF7" s="2426"/>
      <c r="AG7" s="2153"/>
      <c r="AH7" s="1700" t="s">
        <v>2829</v>
      </c>
      <c r="AI7" s="2153"/>
      <c r="AJ7" s="1827">
        <v>1</v>
      </c>
      <c r="AK7" s="2426"/>
      <c r="AL7" s="2153"/>
      <c r="AM7" s="1828" t="s">
        <v>3034</v>
      </c>
      <c r="AN7" s="2153"/>
    </row>
    <row r="8" spans="1:40" s="854" customFormat="1" ht="58.5" customHeight="1" x14ac:dyDescent="0.25">
      <c r="A8" s="2100"/>
      <c r="B8" s="2311" t="s">
        <v>374</v>
      </c>
      <c r="C8" s="2311" t="s">
        <v>1773</v>
      </c>
      <c r="D8" s="2311" t="s">
        <v>1772</v>
      </c>
      <c r="E8" s="2311" t="s">
        <v>1100</v>
      </c>
      <c r="F8" s="2311" t="s">
        <v>1101</v>
      </c>
      <c r="G8" s="2311" t="s">
        <v>1102</v>
      </c>
      <c r="H8" s="1195" t="s">
        <v>1104</v>
      </c>
      <c r="I8" s="1453"/>
      <c r="J8" s="1320"/>
      <c r="K8" s="1320"/>
      <c r="L8" s="1320" t="s">
        <v>4</v>
      </c>
      <c r="M8" s="1320"/>
      <c r="N8" s="1320"/>
      <c r="O8" s="1320"/>
      <c r="P8" s="1320" t="s">
        <v>1397</v>
      </c>
      <c r="Q8" s="1320"/>
      <c r="R8" s="1320"/>
      <c r="S8" s="1320"/>
      <c r="T8" s="1460"/>
      <c r="U8" s="1449">
        <v>43131</v>
      </c>
      <c r="V8" s="2430" t="s">
        <v>1103</v>
      </c>
      <c r="W8" s="1444" t="s">
        <v>353</v>
      </c>
      <c r="X8" s="2442">
        <v>0.3</v>
      </c>
      <c r="Y8" s="1441" t="s">
        <v>2447</v>
      </c>
      <c r="Z8" s="1182"/>
      <c r="AA8" s="2366">
        <v>0.25</v>
      </c>
      <c r="AB8" s="855"/>
      <c r="AC8" s="2151" t="s">
        <v>2603</v>
      </c>
      <c r="AD8" s="1699" t="s">
        <v>2830</v>
      </c>
      <c r="AE8" s="1182" t="s">
        <v>353</v>
      </c>
      <c r="AF8" s="2366">
        <v>1</v>
      </c>
      <c r="AG8" s="1703"/>
      <c r="AH8" s="1530" t="s">
        <v>2837</v>
      </c>
      <c r="AI8" s="2151" t="s">
        <v>2869</v>
      </c>
      <c r="AJ8" s="1182" t="s">
        <v>353</v>
      </c>
      <c r="AK8" s="2427">
        <v>0.99</v>
      </c>
      <c r="AL8" s="1833"/>
      <c r="AM8" s="792" t="s">
        <v>3042</v>
      </c>
      <c r="AN8" s="2312" t="s">
        <v>2869</v>
      </c>
    </row>
    <row r="9" spans="1:40" s="854" customFormat="1" ht="76.5" customHeight="1" x14ac:dyDescent="0.25">
      <c r="A9" s="2100"/>
      <c r="B9" s="2311"/>
      <c r="C9" s="2311"/>
      <c r="D9" s="2311"/>
      <c r="E9" s="2311"/>
      <c r="F9" s="2311"/>
      <c r="G9" s="2311"/>
      <c r="H9" s="1195" t="s">
        <v>1539</v>
      </c>
      <c r="I9" s="1454"/>
      <c r="J9" s="1315"/>
      <c r="K9" s="1315"/>
      <c r="L9" s="1315"/>
      <c r="M9" s="1315" t="s">
        <v>4</v>
      </c>
      <c r="N9" s="1315"/>
      <c r="O9" s="1315"/>
      <c r="P9" s="1315" t="s">
        <v>1397</v>
      </c>
      <c r="Q9" s="1315"/>
      <c r="R9" s="1315"/>
      <c r="S9" s="1315"/>
      <c r="T9" s="1321"/>
      <c r="U9" s="1450">
        <v>43159</v>
      </c>
      <c r="V9" s="2431"/>
      <c r="W9" s="1445">
        <v>0.3</v>
      </c>
      <c r="X9" s="2443"/>
      <c r="Y9" s="1446" t="s">
        <v>2448</v>
      </c>
      <c r="Z9" s="1182"/>
      <c r="AA9" s="2425"/>
      <c r="AB9" s="855"/>
      <c r="AC9" s="2152"/>
      <c r="AD9" s="1700" t="s">
        <v>2835</v>
      </c>
      <c r="AE9" s="1182" t="s">
        <v>353</v>
      </c>
      <c r="AF9" s="2425"/>
      <c r="AG9" s="1703"/>
      <c r="AH9" s="1530" t="s">
        <v>2837</v>
      </c>
      <c r="AI9" s="2152"/>
      <c r="AJ9" s="1182">
        <v>0.98</v>
      </c>
      <c r="AK9" s="2428"/>
      <c r="AL9" s="1833"/>
      <c r="AM9" s="792" t="s">
        <v>3042</v>
      </c>
      <c r="AN9" s="2313"/>
    </row>
    <row r="10" spans="1:40" s="854" customFormat="1" ht="87.75" customHeight="1" x14ac:dyDescent="0.25">
      <c r="A10" s="2100"/>
      <c r="B10" s="2311"/>
      <c r="C10" s="2311"/>
      <c r="D10" s="2311"/>
      <c r="E10" s="2311"/>
      <c r="F10" s="2311"/>
      <c r="G10" s="2311"/>
      <c r="H10" s="1195" t="s">
        <v>1106</v>
      </c>
      <c r="I10" s="1454"/>
      <c r="J10" s="1315"/>
      <c r="K10" s="1315"/>
      <c r="L10" s="1315" t="s">
        <v>4</v>
      </c>
      <c r="M10" s="1315" t="s">
        <v>4</v>
      </c>
      <c r="N10" s="1315" t="s">
        <v>4</v>
      </c>
      <c r="O10" s="1315"/>
      <c r="P10" s="1315" t="s">
        <v>1397</v>
      </c>
      <c r="Q10" s="1315"/>
      <c r="R10" s="1315"/>
      <c r="S10" s="1315"/>
      <c r="T10" s="1321"/>
      <c r="U10" s="1451" t="s">
        <v>1109</v>
      </c>
      <c r="V10" s="2431"/>
      <c r="W10" s="1447" t="s">
        <v>353</v>
      </c>
      <c r="X10" s="2443"/>
      <c r="Y10" s="1446" t="s">
        <v>2124</v>
      </c>
      <c r="Z10" s="1182"/>
      <c r="AA10" s="2425"/>
      <c r="AB10" s="855"/>
      <c r="AC10" s="2152"/>
      <c r="AD10" s="1700" t="s">
        <v>2831</v>
      </c>
      <c r="AE10" s="1182">
        <v>1</v>
      </c>
      <c r="AF10" s="2425"/>
      <c r="AG10" s="1725" t="s">
        <v>2845</v>
      </c>
      <c r="AH10" s="1530" t="s">
        <v>2834</v>
      </c>
      <c r="AI10" s="2152"/>
      <c r="AJ10" s="1182">
        <v>1</v>
      </c>
      <c r="AK10" s="2428"/>
      <c r="AL10" s="1835" t="s">
        <v>2845</v>
      </c>
      <c r="AM10" s="792" t="s">
        <v>2834</v>
      </c>
      <c r="AN10" s="2313"/>
    </row>
    <row r="11" spans="1:40" s="854" customFormat="1" ht="48" customHeight="1" x14ac:dyDescent="0.25">
      <c r="A11" s="2100"/>
      <c r="B11" s="2311"/>
      <c r="C11" s="2311"/>
      <c r="D11" s="2311"/>
      <c r="E11" s="2311"/>
      <c r="F11" s="2311"/>
      <c r="G11" s="2311"/>
      <c r="H11" s="1195" t="s">
        <v>1107</v>
      </c>
      <c r="I11" s="1454"/>
      <c r="J11" s="1315"/>
      <c r="K11" s="1315"/>
      <c r="L11" s="1315"/>
      <c r="M11" s="1315"/>
      <c r="N11" s="1315" t="s">
        <v>1397</v>
      </c>
      <c r="O11" s="1315"/>
      <c r="P11" s="1315" t="s">
        <v>1397</v>
      </c>
      <c r="Q11" s="1315"/>
      <c r="R11" s="1315"/>
      <c r="S11" s="1315"/>
      <c r="T11" s="1321"/>
      <c r="U11" s="1450">
        <v>43281</v>
      </c>
      <c r="V11" s="2431"/>
      <c r="W11" s="1447" t="s">
        <v>1906</v>
      </c>
      <c r="X11" s="2443"/>
      <c r="Y11" s="1465"/>
      <c r="Z11" s="1182"/>
      <c r="AA11" s="2425"/>
      <c r="AB11" s="855"/>
      <c r="AC11" s="2152"/>
      <c r="AD11" s="1700" t="s">
        <v>2832</v>
      </c>
      <c r="AE11" s="1182">
        <v>1</v>
      </c>
      <c r="AF11" s="2425"/>
      <c r="AG11" s="762" t="s">
        <v>2838</v>
      </c>
      <c r="AH11" s="1530" t="s">
        <v>2833</v>
      </c>
      <c r="AI11" s="2152"/>
      <c r="AJ11" s="1182">
        <v>1</v>
      </c>
      <c r="AK11" s="2428"/>
      <c r="AL11" s="792" t="s">
        <v>2838</v>
      </c>
      <c r="AM11" s="792" t="s">
        <v>2833</v>
      </c>
      <c r="AN11" s="2313"/>
    </row>
    <row r="12" spans="1:40" s="854" customFormat="1" ht="33.75" customHeight="1" x14ac:dyDescent="0.25">
      <c r="A12" s="2100"/>
      <c r="B12" s="2311"/>
      <c r="C12" s="2311"/>
      <c r="D12" s="2311"/>
      <c r="E12" s="2311"/>
      <c r="F12" s="2311"/>
      <c r="G12" s="2311"/>
      <c r="H12" s="1195" t="s">
        <v>1108</v>
      </c>
      <c r="I12" s="1456"/>
      <c r="J12" s="1327"/>
      <c r="K12" s="1327"/>
      <c r="L12" s="1327"/>
      <c r="M12" s="1327"/>
      <c r="N12" s="1327"/>
      <c r="O12" s="1327" t="s">
        <v>1397</v>
      </c>
      <c r="P12" s="1327" t="s">
        <v>1397</v>
      </c>
      <c r="Q12" s="1327"/>
      <c r="R12" s="1327"/>
      <c r="S12" s="1327"/>
      <c r="T12" s="1328"/>
      <c r="U12" s="1452" t="s">
        <v>1110</v>
      </c>
      <c r="V12" s="2432"/>
      <c r="W12" s="1448" t="s">
        <v>1906</v>
      </c>
      <c r="X12" s="2444"/>
      <c r="Y12" s="1466"/>
      <c r="Z12" s="1182"/>
      <c r="AA12" s="2426"/>
      <c r="AB12" s="855"/>
      <c r="AC12" s="2153"/>
      <c r="AD12" s="1701"/>
      <c r="AE12" s="1182"/>
      <c r="AF12" s="2426"/>
      <c r="AG12" s="855"/>
      <c r="AH12" s="1641"/>
      <c r="AI12" s="2153"/>
      <c r="AJ12" s="1182"/>
      <c r="AK12" s="2429"/>
      <c r="AL12" s="789"/>
      <c r="AM12" s="1836"/>
      <c r="AN12" s="2314"/>
    </row>
    <row r="13" spans="1:40" ht="86.25" customHeight="1" x14ac:dyDescent="0.25">
      <c r="A13" s="878" t="s">
        <v>2280</v>
      </c>
      <c r="B13" s="844"/>
      <c r="C13" s="802"/>
      <c r="D13" s="801"/>
      <c r="E13" s="802"/>
      <c r="F13" s="802"/>
      <c r="G13" s="802"/>
      <c r="H13" s="803"/>
      <c r="I13" s="756"/>
      <c r="J13" s="757"/>
      <c r="K13" s="757"/>
      <c r="L13" s="757"/>
      <c r="M13" s="757"/>
      <c r="N13" s="757"/>
      <c r="O13" s="757"/>
      <c r="P13" s="757"/>
      <c r="Q13" s="757"/>
      <c r="R13" s="757"/>
      <c r="S13" s="1461"/>
      <c r="T13" s="1462"/>
      <c r="U13" s="1462"/>
      <c r="V13" s="1462"/>
      <c r="W13" s="1462"/>
      <c r="X13" s="1463">
        <v>0.35</v>
      </c>
      <c r="Y13" s="1462"/>
      <c r="Z13" s="801"/>
      <c r="AA13" s="801"/>
      <c r="AB13" s="801"/>
      <c r="AC13" s="801"/>
      <c r="AD13" s="801"/>
      <c r="AE13" s="801"/>
      <c r="AF13" s="801"/>
      <c r="AG13" s="801"/>
      <c r="AH13" s="801"/>
      <c r="AI13" s="801"/>
      <c r="AJ13" s="801"/>
      <c r="AK13" s="801"/>
      <c r="AL13" s="801"/>
      <c r="AM13" s="801"/>
      <c r="AN13" s="801"/>
    </row>
    <row r="14" spans="1:40" x14ac:dyDescent="0.25">
      <c r="A14" s="878"/>
      <c r="B14" s="844"/>
      <c r="C14" s="802"/>
      <c r="D14" s="801"/>
      <c r="E14" s="802"/>
      <c r="F14" s="802"/>
      <c r="G14" s="802"/>
      <c r="H14" s="803"/>
      <c r="I14" s="756"/>
      <c r="J14" s="757"/>
      <c r="K14" s="757"/>
      <c r="L14" s="757"/>
      <c r="M14" s="757"/>
      <c r="N14" s="757"/>
      <c r="O14" s="757"/>
      <c r="P14" s="757"/>
      <c r="Q14" s="757"/>
      <c r="R14" s="757"/>
      <c r="S14" s="1461"/>
      <c r="T14" s="1462"/>
      <c r="U14" s="1462"/>
      <c r="V14" s="1462"/>
      <c r="W14" s="1462"/>
      <c r="X14" s="1464">
        <f>(35%*25%)</f>
        <v>8.7499999999999994E-2</v>
      </c>
      <c r="Y14" s="1462"/>
      <c r="Z14" s="801"/>
      <c r="AA14" s="801"/>
      <c r="AB14" s="801"/>
      <c r="AC14" s="801"/>
      <c r="AD14" s="801"/>
      <c r="AE14" s="801"/>
      <c r="AF14" s="801"/>
      <c r="AG14" s="801"/>
      <c r="AH14" s="801"/>
      <c r="AI14" s="801"/>
      <c r="AJ14" s="801"/>
      <c r="AK14" s="801"/>
      <c r="AL14" s="801"/>
      <c r="AM14" s="801"/>
      <c r="AN14" s="801"/>
    </row>
    <row r="15" spans="1:40" x14ac:dyDescent="0.25">
      <c r="I15" s="805"/>
      <c r="J15" s="805"/>
      <c r="K15" s="805"/>
      <c r="L15" s="805"/>
      <c r="M15" s="805"/>
      <c r="N15" s="805"/>
      <c r="O15" s="805"/>
      <c r="P15" s="805"/>
      <c r="Q15" s="805"/>
      <c r="R15" s="805"/>
      <c r="S15" s="805"/>
      <c r="T15" s="805"/>
    </row>
    <row r="16" spans="1:40" x14ac:dyDescent="0.25">
      <c r="Z16" s="1205" t="s">
        <v>2398</v>
      </c>
      <c r="AA16" s="1383" t="s">
        <v>2396</v>
      </c>
      <c r="AB16" s="773"/>
      <c r="AE16" s="1205" t="s">
        <v>2398</v>
      </c>
      <c r="AF16" s="1383" t="s">
        <v>2396</v>
      </c>
      <c r="AG16" s="773"/>
      <c r="AH16" s="773"/>
      <c r="AJ16" s="1205" t="s">
        <v>2398</v>
      </c>
      <c r="AK16" s="1383" t="s">
        <v>2396</v>
      </c>
      <c r="AL16" s="773"/>
      <c r="AM16" s="773"/>
    </row>
    <row r="17" spans="26:39" x14ac:dyDescent="0.25">
      <c r="Z17" s="1205" t="s">
        <v>2422</v>
      </c>
      <c r="AA17" s="1424" t="s">
        <v>2376</v>
      </c>
      <c r="AB17" s="1509">
        <f>(100%*25%)</f>
        <v>0.25</v>
      </c>
      <c r="AE17" s="1205" t="s">
        <v>2422</v>
      </c>
      <c r="AF17" s="1424" t="s">
        <v>2846</v>
      </c>
      <c r="AG17" s="1705">
        <v>0.25</v>
      </c>
      <c r="AH17" s="1643"/>
      <c r="AJ17" s="1205" t="s">
        <v>2422</v>
      </c>
      <c r="AK17" s="1424" t="s">
        <v>2846</v>
      </c>
      <c r="AL17" s="1705">
        <v>0.25</v>
      </c>
      <c r="AM17" s="1643"/>
    </row>
  </sheetData>
  <mergeCells count="38">
    <mergeCell ref="Z1:AC1"/>
    <mergeCell ref="V8:V12"/>
    <mergeCell ref="F4:F7"/>
    <mergeCell ref="W1:Y1"/>
    <mergeCell ref="I1:T1"/>
    <mergeCell ref="A1:H1"/>
    <mergeCell ref="A4:A12"/>
    <mergeCell ref="B4:B7"/>
    <mergeCell ref="C4:C7"/>
    <mergeCell ref="D4:D7"/>
    <mergeCell ref="E4:E7"/>
    <mergeCell ref="G4:G7"/>
    <mergeCell ref="X4:X7"/>
    <mergeCell ref="X8:X12"/>
    <mergeCell ref="V4:V7"/>
    <mergeCell ref="B8:B12"/>
    <mergeCell ref="AB4:AB7"/>
    <mergeCell ref="AC4:AC7"/>
    <mergeCell ref="AA4:AA7"/>
    <mergeCell ref="AA8:AA12"/>
    <mergeCell ref="C8:C12"/>
    <mergeCell ref="D8:D12"/>
    <mergeCell ref="E8:E12"/>
    <mergeCell ref="F8:F12"/>
    <mergeCell ref="G8:G12"/>
    <mergeCell ref="AC8:AC12"/>
    <mergeCell ref="AE1:AI1"/>
    <mergeCell ref="AF4:AF7"/>
    <mergeCell ref="AG4:AG7"/>
    <mergeCell ref="AI4:AI7"/>
    <mergeCell ref="AF8:AF12"/>
    <mergeCell ref="AI8:AI12"/>
    <mergeCell ref="AJ1:AN1"/>
    <mergeCell ref="AK4:AK7"/>
    <mergeCell ref="AL4:AL7"/>
    <mergeCell ref="AN4:AN7"/>
    <mergeCell ref="AK8:AK12"/>
    <mergeCell ref="AN8:AN12"/>
  </mergeCells>
  <pageMargins left="0.70866141732283472" right="0.70866141732283472" top="0.74803149606299213" bottom="0.74803149606299213" header="0.31496062992125984" footer="0.31496062992125984"/>
  <pageSetup scale="24"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8"/>
    <pageSetUpPr fitToPage="1"/>
  </sheetPr>
  <dimension ref="A1:AN16"/>
  <sheetViews>
    <sheetView topLeftCell="C1" zoomScale="90" zoomScaleNormal="90" zoomScaleSheetLayoutView="85" workbookViewId="0">
      <pane xSplit="6" ySplit="3" topLeftCell="AJ8" activePane="bottomRight" state="frozen"/>
      <selection activeCell="F26" sqref="F26:F30"/>
      <selection pane="topRight" activeCell="F26" sqref="F26:F30"/>
      <selection pane="bottomLeft" activeCell="F26" sqref="F26:F30"/>
      <selection pane="bottomRight" activeCell="AO24" sqref="AO24"/>
    </sheetView>
  </sheetViews>
  <sheetFormatPr baseColWidth="10" defaultColWidth="11.5703125" defaultRowHeight="15" x14ac:dyDescent="0.25"/>
  <cols>
    <col min="1" max="1" width="16.28515625" style="907" customWidth="1"/>
    <col min="2" max="2" width="16.5703125" style="908" customWidth="1"/>
    <col min="3" max="3" width="19.85546875" style="897" customWidth="1"/>
    <col min="4" max="4" width="12" style="889" customWidth="1"/>
    <col min="5" max="5" width="16" style="897" customWidth="1"/>
    <col min="6" max="6" width="17.140625" style="897" customWidth="1"/>
    <col min="7" max="7" width="14.7109375" style="897" customWidth="1"/>
    <col min="8" max="8" width="40.28515625" style="898" customWidth="1"/>
    <col min="9" max="9" width="7" style="889" bestFit="1" customWidth="1"/>
    <col min="10" max="10" width="8.85546875" style="889" bestFit="1" customWidth="1"/>
    <col min="11" max="11" width="7.7109375" style="889" bestFit="1" customWidth="1"/>
    <col min="12" max="12" width="6" style="889" bestFit="1" customWidth="1"/>
    <col min="13" max="13" width="6.7109375" style="889" bestFit="1" customWidth="1"/>
    <col min="14" max="14" width="6.5703125" style="889" bestFit="1" customWidth="1"/>
    <col min="15" max="15" width="6" style="889" bestFit="1" customWidth="1"/>
    <col min="16" max="16" width="8.5703125" style="889" bestFit="1" customWidth="1"/>
    <col min="17" max="17" width="11.85546875" style="889" bestFit="1" customWidth="1"/>
    <col min="18" max="18" width="9.28515625" style="889" bestFit="1" customWidth="1"/>
    <col min="19" max="19" width="11.85546875" style="889" bestFit="1" customWidth="1"/>
    <col min="20" max="20" width="10.7109375" style="889" bestFit="1" customWidth="1"/>
    <col min="21" max="21" width="11.5703125" style="889" hidden="1" customWidth="1"/>
    <col min="22" max="22" width="16.85546875" style="889" hidden="1" customWidth="1"/>
    <col min="23" max="23" width="24.140625" style="889" hidden="1" customWidth="1"/>
    <col min="24" max="24" width="23.5703125" style="889" hidden="1" customWidth="1"/>
    <col min="25" max="25" width="19.85546875" style="889" hidden="1" customWidth="1"/>
    <col min="26" max="26" width="17.28515625" style="889" hidden="1" customWidth="1"/>
    <col min="27" max="27" width="18.7109375" style="889" hidden="1" customWidth="1"/>
    <col min="28" max="28" width="49.7109375" style="889" hidden="1" customWidth="1"/>
    <col min="29" max="29" width="51" style="889" hidden="1" customWidth="1"/>
    <col min="30" max="30" width="27.28515625" style="889" hidden="1" customWidth="1"/>
    <col min="31" max="31" width="17.28515625" style="889" bestFit="1" customWidth="1"/>
    <col min="32" max="32" width="18.7109375" style="889" customWidth="1"/>
    <col min="33" max="33" width="49.7109375" style="889" customWidth="1"/>
    <col min="34" max="34" width="51" style="889" customWidth="1"/>
    <col min="35" max="35" width="27.28515625" style="889" customWidth="1"/>
    <col min="36" max="38" width="11.5703125" style="889"/>
    <col min="39" max="39" width="34" style="889" customWidth="1"/>
    <col min="40" max="40" width="25" style="889" customWidth="1"/>
    <col min="41" max="16384" width="11.5703125" style="889"/>
  </cols>
  <sheetData>
    <row r="1" spans="1:40" ht="61.5" customHeight="1" x14ac:dyDescent="0.25">
      <c r="A1" s="2099" t="s">
        <v>2566</v>
      </c>
      <c r="B1" s="2099"/>
      <c r="C1" s="2099"/>
      <c r="D1" s="2099"/>
      <c r="E1" s="2099"/>
      <c r="F1" s="2099"/>
      <c r="G1" s="2099"/>
      <c r="H1" s="2099"/>
      <c r="I1" s="2177" t="s">
        <v>1351</v>
      </c>
      <c r="J1" s="2178"/>
      <c r="K1" s="2178"/>
      <c r="L1" s="2178"/>
      <c r="M1" s="2178"/>
      <c r="N1" s="2178"/>
      <c r="O1" s="2178"/>
      <c r="P1" s="2178"/>
      <c r="Q1" s="2178"/>
      <c r="R1" s="2178"/>
      <c r="S1" s="2178"/>
      <c r="T1" s="2310"/>
      <c r="U1" s="2177" t="s">
        <v>1970</v>
      </c>
      <c r="V1" s="2178"/>
      <c r="W1" s="2178"/>
      <c r="X1" s="942"/>
      <c r="Z1" s="2177" t="s">
        <v>2138</v>
      </c>
      <c r="AA1" s="2178"/>
      <c r="AB1" s="2178"/>
      <c r="AC1" s="2178"/>
      <c r="AD1" s="2178"/>
      <c r="AE1" s="2177" t="s">
        <v>2631</v>
      </c>
      <c r="AF1" s="2178"/>
      <c r="AG1" s="2178"/>
      <c r="AH1" s="2178"/>
      <c r="AI1" s="2178"/>
      <c r="AJ1" s="2177" t="s">
        <v>2872</v>
      </c>
      <c r="AK1" s="2178"/>
      <c r="AL1" s="2178"/>
      <c r="AM1" s="2178"/>
      <c r="AN1" s="2178"/>
    </row>
    <row r="2" spans="1:40" ht="8.25" customHeight="1" x14ac:dyDescent="0.25">
      <c r="A2" s="903"/>
      <c r="B2" s="897"/>
      <c r="C2" s="810"/>
      <c r="D2" s="810"/>
      <c r="E2" s="810"/>
      <c r="F2" s="810"/>
      <c r="G2" s="811"/>
      <c r="H2" s="796"/>
      <c r="X2" s="810"/>
    </row>
    <row r="3" spans="1:40" s="909" customFormat="1" ht="51.75" customHeight="1" x14ac:dyDescent="0.25">
      <c r="A3" s="780" t="s">
        <v>1221</v>
      </c>
      <c r="B3" s="780" t="s">
        <v>47</v>
      </c>
      <c r="C3" s="780" t="s">
        <v>1461</v>
      </c>
      <c r="D3" s="780" t="s">
        <v>1</v>
      </c>
      <c r="E3" s="780" t="s">
        <v>51</v>
      </c>
      <c r="F3" s="780" t="s">
        <v>2216</v>
      </c>
      <c r="G3" s="780" t="s">
        <v>3</v>
      </c>
      <c r="H3" s="812" t="s">
        <v>1291</v>
      </c>
      <c r="I3" s="814" t="s">
        <v>1352</v>
      </c>
      <c r="J3" s="782" t="s">
        <v>1353</v>
      </c>
      <c r="K3" s="782" t="s">
        <v>1354</v>
      </c>
      <c r="L3" s="782" t="s">
        <v>1355</v>
      </c>
      <c r="M3" s="782" t="s">
        <v>1356</v>
      </c>
      <c r="N3" s="782" t="s">
        <v>1357</v>
      </c>
      <c r="O3" s="782" t="s">
        <v>1358</v>
      </c>
      <c r="P3" s="782" t="s">
        <v>1359</v>
      </c>
      <c r="Q3" s="782" t="s">
        <v>1360</v>
      </c>
      <c r="R3" s="782" t="s">
        <v>1361</v>
      </c>
      <c r="S3" s="782" t="s">
        <v>1362</v>
      </c>
      <c r="T3" s="782" t="s">
        <v>1363</v>
      </c>
      <c r="U3" s="782" t="s">
        <v>1926</v>
      </c>
      <c r="V3" s="782" t="s">
        <v>1927</v>
      </c>
      <c r="W3" s="782" t="s">
        <v>347</v>
      </c>
      <c r="X3" s="2451" t="s">
        <v>1928</v>
      </c>
      <c r="Y3" s="2452"/>
      <c r="Z3" s="814" t="s">
        <v>1926</v>
      </c>
      <c r="AA3" s="814" t="s">
        <v>1927</v>
      </c>
      <c r="AB3" s="780" t="s">
        <v>2126</v>
      </c>
      <c r="AC3" s="780" t="s">
        <v>2159</v>
      </c>
      <c r="AD3" s="780" t="s">
        <v>1928</v>
      </c>
      <c r="AE3" s="782" t="s">
        <v>1926</v>
      </c>
      <c r="AF3" s="782" t="s">
        <v>1927</v>
      </c>
      <c r="AG3" s="782" t="s">
        <v>2126</v>
      </c>
      <c r="AH3" s="782" t="s">
        <v>2159</v>
      </c>
      <c r="AI3" s="782" t="s">
        <v>1928</v>
      </c>
      <c r="AJ3" s="782" t="s">
        <v>1926</v>
      </c>
      <c r="AK3" s="782" t="s">
        <v>1927</v>
      </c>
      <c r="AL3" s="782" t="s">
        <v>2126</v>
      </c>
      <c r="AM3" s="782" t="s">
        <v>2159</v>
      </c>
      <c r="AN3" s="782" t="s">
        <v>1928</v>
      </c>
    </row>
    <row r="4" spans="1:40" s="911" customFormat="1" ht="270" x14ac:dyDescent="0.25">
      <c r="A4" s="1950" t="s">
        <v>1479</v>
      </c>
      <c r="B4" s="1951" t="s">
        <v>374</v>
      </c>
      <c r="C4" s="2398" t="s">
        <v>1600</v>
      </c>
      <c r="D4" s="2398" t="s">
        <v>1601</v>
      </c>
      <c r="E4" s="2398" t="s">
        <v>1765</v>
      </c>
      <c r="F4" s="2398" t="s">
        <v>1519</v>
      </c>
      <c r="G4" s="2398" t="s">
        <v>2390</v>
      </c>
      <c r="H4" s="1169" t="s">
        <v>1520</v>
      </c>
      <c r="I4" s="1042"/>
      <c r="J4" s="1043" t="s">
        <v>1397</v>
      </c>
      <c r="K4" s="1043"/>
      <c r="L4" s="1043" t="s">
        <v>1397</v>
      </c>
      <c r="M4" s="1043"/>
      <c r="N4" s="1043"/>
      <c r="O4" s="1043"/>
      <c r="P4" s="1043"/>
      <c r="Q4" s="1043"/>
      <c r="R4" s="1043"/>
      <c r="S4" s="1043"/>
      <c r="T4" s="1132"/>
      <c r="U4" s="1467">
        <v>0.3</v>
      </c>
      <c r="V4" s="2136">
        <v>0.35</v>
      </c>
      <c r="W4" s="1170"/>
      <c r="X4" s="1468">
        <v>43159</v>
      </c>
      <c r="Y4" s="2448" t="s">
        <v>311</v>
      </c>
      <c r="Z4" s="1103">
        <v>1</v>
      </c>
      <c r="AA4" s="2136">
        <v>0.95</v>
      </c>
      <c r="AB4" s="892" t="s">
        <v>2223</v>
      </c>
      <c r="AC4" s="1189" t="s">
        <v>2224</v>
      </c>
      <c r="AD4" s="917"/>
      <c r="AE4" s="1622">
        <v>1</v>
      </c>
      <c r="AF4" s="2136">
        <v>0.95</v>
      </c>
      <c r="AG4" s="892" t="s">
        <v>2223</v>
      </c>
      <c r="AH4" s="1189" t="s">
        <v>2224</v>
      </c>
      <c r="AI4" s="917"/>
      <c r="AJ4" s="1752">
        <v>1</v>
      </c>
      <c r="AK4" s="2136">
        <v>1</v>
      </c>
      <c r="AL4" s="892" t="s">
        <v>2223</v>
      </c>
      <c r="AM4" s="1189" t="s">
        <v>2224</v>
      </c>
      <c r="AN4" s="917"/>
    </row>
    <row r="5" spans="1:40" s="911" customFormat="1" ht="90" x14ac:dyDescent="0.25">
      <c r="A5" s="1950"/>
      <c r="B5" s="1951"/>
      <c r="C5" s="2398"/>
      <c r="D5" s="2398"/>
      <c r="E5" s="2398"/>
      <c r="F5" s="2398"/>
      <c r="G5" s="2398"/>
      <c r="H5" s="1169" t="s">
        <v>1521</v>
      </c>
      <c r="I5" s="1045"/>
      <c r="J5" s="1046"/>
      <c r="K5" s="1046" t="s">
        <v>1397</v>
      </c>
      <c r="L5" s="1046" t="s">
        <v>1397</v>
      </c>
      <c r="M5" s="1046"/>
      <c r="N5" s="1046"/>
      <c r="O5" s="1046"/>
      <c r="P5" s="1046"/>
      <c r="Q5" s="1046"/>
      <c r="R5" s="1046"/>
      <c r="S5" s="1046"/>
      <c r="T5" s="1133"/>
      <c r="U5" s="1469">
        <v>0.4</v>
      </c>
      <c r="V5" s="2137"/>
      <c r="W5" s="1072"/>
      <c r="X5" s="1468">
        <v>43190</v>
      </c>
      <c r="Y5" s="2448"/>
      <c r="Z5" s="1103">
        <v>1</v>
      </c>
      <c r="AA5" s="2137"/>
      <c r="AB5" s="892" t="s">
        <v>2225</v>
      </c>
      <c r="AC5" s="944" t="s">
        <v>2217</v>
      </c>
      <c r="AD5" s="917"/>
      <c r="AE5" s="1622">
        <v>1</v>
      </c>
      <c r="AF5" s="2137"/>
      <c r="AG5" s="892" t="s">
        <v>2225</v>
      </c>
      <c r="AH5" s="944" t="s">
        <v>2217</v>
      </c>
      <c r="AI5" s="917"/>
      <c r="AJ5" s="1752">
        <v>1</v>
      </c>
      <c r="AK5" s="2137"/>
      <c r="AL5" s="892" t="s">
        <v>2225</v>
      </c>
      <c r="AM5" s="944" t="s">
        <v>2217</v>
      </c>
      <c r="AN5" s="917"/>
    </row>
    <row r="6" spans="1:40" s="911" customFormat="1" ht="90" x14ac:dyDescent="0.25">
      <c r="A6" s="1950"/>
      <c r="B6" s="1951"/>
      <c r="C6" s="2398"/>
      <c r="D6" s="2398"/>
      <c r="E6" s="2398"/>
      <c r="F6" s="2398"/>
      <c r="G6" s="2398"/>
      <c r="H6" s="1470" t="s">
        <v>314</v>
      </c>
      <c r="I6" s="1045"/>
      <c r="J6" s="1046"/>
      <c r="K6" s="1046" t="s">
        <v>1397</v>
      </c>
      <c r="L6" s="1046" t="s">
        <v>1397</v>
      </c>
      <c r="M6" s="1046"/>
      <c r="N6" s="1046"/>
      <c r="O6" s="1046"/>
      <c r="P6" s="1046"/>
      <c r="Q6" s="1046"/>
      <c r="R6" s="1046"/>
      <c r="S6" s="1046"/>
      <c r="T6" s="1133"/>
      <c r="U6" s="980"/>
      <c r="V6" s="2137"/>
      <c r="W6" s="1072"/>
      <c r="X6" s="1468">
        <v>43190</v>
      </c>
      <c r="Y6" s="2448"/>
      <c r="Z6" s="1103">
        <v>1</v>
      </c>
      <c r="AA6" s="2137"/>
      <c r="AB6" s="892" t="s">
        <v>2225</v>
      </c>
      <c r="AC6" s="944" t="s">
        <v>2218</v>
      </c>
      <c r="AD6" s="917"/>
      <c r="AE6" s="1622">
        <v>1</v>
      </c>
      <c r="AF6" s="2137"/>
      <c r="AG6" s="892" t="s">
        <v>2225</v>
      </c>
      <c r="AH6" s="944" t="s">
        <v>2218</v>
      </c>
      <c r="AI6" s="917"/>
      <c r="AJ6" s="1752">
        <v>1</v>
      </c>
      <c r="AK6" s="2137"/>
      <c r="AL6" s="892" t="s">
        <v>2225</v>
      </c>
      <c r="AM6" s="944" t="s">
        <v>2218</v>
      </c>
      <c r="AN6" s="917"/>
    </row>
    <row r="7" spans="1:40" s="911" customFormat="1" ht="164.25" customHeight="1" x14ac:dyDescent="0.25">
      <c r="A7" s="1950"/>
      <c r="B7" s="1951"/>
      <c r="C7" s="2398"/>
      <c r="D7" s="2398"/>
      <c r="E7" s="2398"/>
      <c r="F7" s="2398"/>
      <c r="G7" s="2398"/>
      <c r="H7" s="1169" t="s">
        <v>1602</v>
      </c>
      <c r="I7" s="1060"/>
      <c r="J7" s="1061"/>
      <c r="K7" s="1061"/>
      <c r="L7" s="1061" t="s">
        <v>1397</v>
      </c>
      <c r="M7" s="1061"/>
      <c r="N7" s="1061"/>
      <c r="O7" s="985" t="s">
        <v>1397</v>
      </c>
      <c r="P7" s="1061"/>
      <c r="Q7" s="1061"/>
      <c r="R7" s="1061"/>
      <c r="S7" s="1061"/>
      <c r="T7" s="1199"/>
      <c r="U7" s="981"/>
      <c r="V7" s="2138"/>
      <c r="W7" s="1172"/>
      <c r="X7" s="1468">
        <v>43220</v>
      </c>
      <c r="Y7" s="2448"/>
      <c r="Z7" s="1103">
        <v>0.8</v>
      </c>
      <c r="AA7" s="2138"/>
      <c r="AB7" s="892"/>
      <c r="AC7" s="944" t="s">
        <v>2226</v>
      </c>
      <c r="AD7" s="892" t="s">
        <v>2227</v>
      </c>
      <c r="AE7" s="1622">
        <v>0.8</v>
      </c>
      <c r="AF7" s="2138"/>
      <c r="AG7" s="762" t="s">
        <v>2843</v>
      </c>
      <c r="AH7" s="944" t="s">
        <v>2226</v>
      </c>
      <c r="AI7" s="762" t="s">
        <v>2844</v>
      </c>
      <c r="AJ7" s="1752">
        <v>1</v>
      </c>
      <c r="AK7" s="2138"/>
      <c r="AL7" s="762"/>
      <c r="AM7" s="792" t="s">
        <v>3030</v>
      </c>
      <c r="AN7" s="762"/>
    </row>
    <row r="8" spans="1:40" s="911" customFormat="1" ht="45" customHeight="1" x14ac:dyDescent="0.25">
      <c r="A8" s="1950"/>
      <c r="B8" s="1951" t="s">
        <v>374</v>
      </c>
      <c r="C8" s="2398" t="s">
        <v>1735</v>
      </c>
      <c r="D8" s="2454" t="s">
        <v>1603</v>
      </c>
      <c r="E8" s="2454" t="s">
        <v>1766</v>
      </c>
      <c r="F8" s="2454" t="s">
        <v>318</v>
      </c>
      <c r="G8" s="2398" t="s">
        <v>2390</v>
      </c>
      <c r="H8" s="1183" t="s">
        <v>1604</v>
      </c>
      <c r="I8" s="1473"/>
      <c r="J8" s="1064" t="s">
        <v>1397</v>
      </c>
      <c r="K8" s="1064"/>
      <c r="L8" s="1064"/>
      <c r="M8" s="1064"/>
      <c r="N8" s="1064"/>
      <c r="O8" s="1064"/>
      <c r="P8" s="1064"/>
      <c r="Q8" s="1064"/>
      <c r="R8" s="1064"/>
      <c r="S8" s="1064"/>
      <c r="T8" s="1474" t="s">
        <v>1397</v>
      </c>
      <c r="U8" s="1471">
        <v>1</v>
      </c>
      <c r="V8" s="2136">
        <v>0.7</v>
      </c>
      <c r="W8" s="1472"/>
      <c r="X8" s="1468">
        <v>43159</v>
      </c>
      <c r="Y8" s="2449" t="s">
        <v>319</v>
      </c>
      <c r="Z8" s="1103">
        <v>1</v>
      </c>
      <c r="AA8" s="2136">
        <v>1</v>
      </c>
      <c r="AB8" s="2113" t="s">
        <v>2219</v>
      </c>
      <c r="AC8" s="2446" t="s">
        <v>2220</v>
      </c>
      <c r="AD8" s="917"/>
      <c r="AE8" s="1622">
        <v>1</v>
      </c>
      <c r="AF8" s="2136">
        <v>1</v>
      </c>
      <c r="AG8" s="2113" t="s">
        <v>2219</v>
      </c>
      <c r="AH8" s="2446" t="s">
        <v>2220</v>
      </c>
      <c r="AI8" s="917"/>
      <c r="AJ8" s="1752">
        <v>1</v>
      </c>
      <c r="AK8" s="2136">
        <v>1</v>
      </c>
      <c r="AL8" s="2106" t="s">
        <v>3032</v>
      </c>
      <c r="AM8" s="2446" t="s">
        <v>2220</v>
      </c>
      <c r="AN8" s="917"/>
    </row>
    <row r="9" spans="1:40" s="911" customFormat="1" ht="61.5" customHeight="1" x14ac:dyDescent="0.25">
      <c r="A9" s="1950"/>
      <c r="B9" s="1951"/>
      <c r="C9" s="2398"/>
      <c r="D9" s="2454"/>
      <c r="E9" s="2454"/>
      <c r="F9" s="2454"/>
      <c r="G9" s="2398"/>
      <c r="H9" s="1169" t="s">
        <v>1719</v>
      </c>
      <c r="I9" s="1045"/>
      <c r="J9" s="1046"/>
      <c r="K9" s="1046" t="s">
        <v>1397</v>
      </c>
      <c r="L9" s="1046"/>
      <c r="M9" s="1046"/>
      <c r="N9" s="1046"/>
      <c r="O9" s="1046"/>
      <c r="P9" s="1046"/>
      <c r="Q9" s="1046"/>
      <c r="R9" s="1046"/>
      <c r="S9" s="1046"/>
      <c r="T9" s="1133" t="s">
        <v>1397</v>
      </c>
      <c r="U9" s="1469">
        <v>0.4</v>
      </c>
      <c r="V9" s="2137"/>
      <c r="W9" s="1072"/>
      <c r="X9" s="1468">
        <v>43190</v>
      </c>
      <c r="Y9" s="2450"/>
      <c r="Z9" s="1103">
        <v>1</v>
      </c>
      <c r="AA9" s="2137"/>
      <c r="AB9" s="2154"/>
      <c r="AC9" s="2447"/>
      <c r="AD9" s="917"/>
      <c r="AE9" s="1622">
        <v>1</v>
      </c>
      <c r="AF9" s="2137"/>
      <c r="AG9" s="2154"/>
      <c r="AH9" s="2447"/>
      <c r="AI9" s="917"/>
      <c r="AJ9" s="1752">
        <v>1</v>
      </c>
      <c r="AK9" s="2137"/>
      <c r="AL9" s="2154"/>
      <c r="AM9" s="2447"/>
      <c r="AN9" s="917"/>
    </row>
    <row r="10" spans="1:40" s="911" customFormat="1" ht="44.25" customHeight="1" x14ac:dyDescent="0.25">
      <c r="A10" s="1950"/>
      <c r="B10" s="1951"/>
      <c r="C10" s="2398"/>
      <c r="D10" s="2454"/>
      <c r="E10" s="2454"/>
      <c r="F10" s="2454"/>
      <c r="G10" s="2398"/>
      <c r="H10" s="1169" t="s">
        <v>1605</v>
      </c>
      <c r="I10" s="1045"/>
      <c r="J10" s="1046"/>
      <c r="K10" s="1046"/>
      <c r="L10" s="1046" t="s">
        <v>1397</v>
      </c>
      <c r="M10" s="1046"/>
      <c r="N10" s="1046"/>
      <c r="O10" s="1046"/>
      <c r="P10" s="1046"/>
      <c r="Q10" s="1046"/>
      <c r="R10" s="1046"/>
      <c r="S10" s="1046"/>
      <c r="T10" s="1133" t="s">
        <v>1397</v>
      </c>
      <c r="U10" s="980"/>
      <c r="V10" s="2137"/>
      <c r="W10" s="1072"/>
      <c r="X10" s="1468">
        <v>43220</v>
      </c>
      <c r="Y10" s="2450"/>
      <c r="Z10" s="1103">
        <v>1</v>
      </c>
      <c r="AA10" s="2137"/>
      <c r="AB10" s="2154"/>
      <c r="AC10" s="944" t="s">
        <v>2221</v>
      </c>
      <c r="AD10" s="917"/>
      <c r="AE10" s="1622">
        <v>1</v>
      </c>
      <c r="AF10" s="2137"/>
      <c r="AG10" s="2154"/>
      <c r="AH10" s="944" t="s">
        <v>2221</v>
      </c>
      <c r="AI10" s="917"/>
      <c r="AJ10" s="1752">
        <v>1</v>
      </c>
      <c r="AK10" s="2137"/>
      <c r="AL10" s="2154"/>
      <c r="AM10" s="944" t="s">
        <v>2221</v>
      </c>
      <c r="AN10" s="917"/>
    </row>
    <row r="11" spans="1:40" s="911" customFormat="1" ht="40.5" customHeight="1" x14ac:dyDescent="0.25">
      <c r="A11" s="2453"/>
      <c r="B11" s="2118"/>
      <c r="C11" s="2368"/>
      <c r="D11" s="2455"/>
      <c r="E11" s="2455"/>
      <c r="F11" s="2455"/>
      <c r="G11" s="2368"/>
      <c r="H11" s="1476" t="s">
        <v>1606</v>
      </c>
      <c r="I11" s="1123"/>
      <c r="J11" s="1124" t="s">
        <v>1397</v>
      </c>
      <c r="K11" s="1124"/>
      <c r="L11" s="1124"/>
      <c r="M11" s="1124"/>
      <c r="N11" s="1124"/>
      <c r="O11" s="1124"/>
      <c r="P11" s="1124"/>
      <c r="Q11" s="1124"/>
      <c r="R11" s="1124"/>
      <c r="S11" s="1124"/>
      <c r="T11" s="1134" t="s">
        <v>1397</v>
      </c>
      <c r="U11" s="1077"/>
      <c r="V11" s="2137"/>
      <c r="W11" s="1477"/>
      <c r="X11" s="1478">
        <v>43159</v>
      </c>
      <c r="Y11" s="2450"/>
      <c r="Z11" s="1479">
        <v>1</v>
      </c>
      <c r="AA11" s="2137"/>
      <c r="AB11" s="2154"/>
      <c r="AC11" s="1201" t="s">
        <v>2222</v>
      </c>
      <c r="AD11" s="1480"/>
      <c r="AE11" s="1615">
        <v>1</v>
      </c>
      <c r="AF11" s="2137"/>
      <c r="AG11" s="2154"/>
      <c r="AH11" s="1201" t="s">
        <v>2222</v>
      </c>
      <c r="AI11" s="1480"/>
      <c r="AJ11" s="1735">
        <v>1</v>
      </c>
      <c r="AK11" s="2137"/>
      <c r="AL11" s="2154"/>
      <c r="AM11" s="1826" t="s">
        <v>3037</v>
      </c>
      <c r="AN11" s="1480"/>
    </row>
    <row r="12" spans="1:40" x14ac:dyDescent="0.25">
      <c r="A12" s="905" t="s">
        <v>2280</v>
      </c>
      <c r="B12" s="906"/>
      <c r="C12" s="894"/>
      <c r="D12" s="895"/>
      <c r="E12" s="894"/>
      <c r="F12" s="894"/>
      <c r="G12" s="894"/>
      <c r="H12" s="896"/>
      <c r="I12" s="905"/>
      <c r="J12" s="905"/>
      <c r="K12" s="905"/>
      <c r="L12" s="905"/>
      <c r="M12" s="905"/>
      <c r="N12" s="905"/>
      <c r="O12" s="905"/>
      <c r="P12" s="905"/>
      <c r="Q12" s="905"/>
      <c r="R12" s="905"/>
      <c r="S12" s="905"/>
      <c r="T12" s="905"/>
      <c r="U12" s="905"/>
      <c r="V12" s="1016">
        <v>0.53</v>
      </c>
      <c r="W12" s="905"/>
      <c r="X12" s="895"/>
      <c r="Y12" s="895"/>
      <c r="Z12" s="895"/>
      <c r="AA12" s="910">
        <v>0.98</v>
      </c>
      <c r="AB12" s="895"/>
      <c r="AC12" s="895"/>
      <c r="AD12" s="895"/>
      <c r="AE12" s="895"/>
      <c r="AF12" s="910">
        <v>0.98</v>
      </c>
      <c r="AG12" s="895"/>
      <c r="AH12" s="895"/>
      <c r="AI12" s="895"/>
      <c r="AJ12" s="895"/>
      <c r="AK12" s="910">
        <v>1</v>
      </c>
      <c r="AL12" s="895"/>
      <c r="AM12" s="895"/>
      <c r="AN12" s="895"/>
    </row>
    <row r="13" spans="1:40" x14ac:dyDescent="0.25">
      <c r="A13" s="905"/>
      <c r="B13" s="906"/>
      <c r="C13" s="894"/>
      <c r="D13" s="895"/>
      <c r="E13" s="894"/>
      <c r="F13" s="894"/>
      <c r="G13" s="894"/>
      <c r="H13" s="896"/>
      <c r="I13" s="905"/>
      <c r="J13" s="905"/>
      <c r="K13" s="905"/>
      <c r="L13" s="905"/>
      <c r="M13" s="905"/>
      <c r="N13" s="905"/>
      <c r="O13" s="905"/>
      <c r="P13" s="905"/>
      <c r="Q13" s="905"/>
      <c r="R13" s="905"/>
      <c r="S13" s="905"/>
      <c r="T13" s="905"/>
      <c r="U13" s="905"/>
      <c r="V13" s="1481">
        <f>(53%*25%)</f>
        <v>0.13250000000000001</v>
      </c>
      <c r="W13" s="905"/>
      <c r="X13" s="895"/>
      <c r="Y13" s="895"/>
      <c r="Z13" s="895"/>
      <c r="AA13" s="895"/>
      <c r="AB13" s="895"/>
      <c r="AC13" s="895"/>
      <c r="AD13" s="895"/>
      <c r="AE13" s="895"/>
      <c r="AF13" s="895"/>
      <c r="AG13" s="895"/>
      <c r="AH13" s="895"/>
      <c r="AI13" s="895"/>
      <c r="AJ13" s="895"/>
      <c r="AK13" s="895"/>
      <c r="AL13" s="895"/>
      <c r="AM13" s="895"/>
      <c r="AN13" s="895"/>
    </row>
    <row r="15" spans="1:40" ht="45" x14ac:dyDescent="0.25">
      <c r="Z15" s="1175" t="s">
        <v>2398</v>
      </c>
      <c r="AA15" s="1175" t="s">
        <v>2396</v>
      </c>
      <c r="AE15" s="1175" t="s">
        <v>2398</v>
      </c>
      <c r="AF15" s="1175" t="s">
        <v>2396</v>
      </c>
      <c r="AJ15" s="1175" t="s">
        <v>2398</v>
      </c>
      <c r="AK15" s="1175" t="s">
        <v>3031</v>
      </c>
    </row>
    <row r="16" spans="1:40" x14ac:dyDescent="0.25">
      <c r="Z16" s="1144" t="s">
        <v>2427</v>
      </c>
      <c r="AA16" s="1176" t="s">
        <v>2376</v>
      </c>
      <c r="AB16" s="1475">
        <f>(98%*25%)</f>
        <v>0.245</v>
      </c>
      <c r="AE16" s="1144" t="s">
        <v>2427</v>
      </c>
      <c r="AF16" s="1176" t="s">
        <v>2376</v>
      </c>
      <c r="AG16" s="1475">
        <f>(98%*25%)</f>
        <v>0.245</v>
      </c>
      <c r="AJ16" s="1144" t="s">
        <v>2428</v>
      </c>
      <c r="AK16" s="1176" t="s">
        <v>2376</v>
      </c>
      <c r="AL16" s="1475">
        <f>(100%*25%)</f>
        <v>0.25</v>
      </c>
    </row>
  </sheetData>
  <mergeCells count="36">
    <mergeCell ref="I1:T1"/>
    <mergeCell ref="G8:G11"/>
    <mergeCell ref="F4:F7"/>
    <mergeCell ref="A1:H1"/>
    <mergeCell ref="A4:A11"/>
    <mergeCell ref="B4:B7"/>
    <mergeCell ref="C4:C7"/>
    <mergeCell ref="B8:B11"/>
    <mergeCell ref="C8:C11"/>
    <mergeCell ref="D8:D11"/>
    <mergeCell ref="E8:E11"/>
    <mergeCell ref="F8:F11"/>
    <mergeCell ref="D4:D7"/>
    <mergeCell ref="E4:E7"/>
    <mergeCell ref="G4:G7"/>
    <mergeCell ref="U1:W1"/>
    <mergeCell ref="AA4:AA7"/>
    <mergeCell ref="AA8:AA11"/>
    <mergeCell ref="Y4:Y7"/>
    <mergeCell ref="Y8:Y11"/>
    <mergeCell ref="V4:V7"/>
    <mergeCell ref="V8:V11"/>
    <mergeCell ref="Z1:AD1"/>
    <mergeCell ref="X3:Y3"/>
    <mergeCell ref="AB8:AB11"/>
    <mergeCell ref="AC8:AC9"/>
    <mergeCell ref="AE1:AI1"/>
    <mergeCell ref="AF4:AF7"/>
    <mergeCell ref="AF8:AF11"/>
    <mergeCell ref="AG8:AG11"/>
    <mergeCell ref="AH8:AH9"/>
    <mergeCell ref="AJ1:AN1"/>
    <mergeCell ref="AK4:AK7"/>
    <mergeCell ref="AK8:AK11"/>
    <mergeCell ref="AL8:AL11"/>
    <mergeCell ref="AM8:AM9"/>
  </mergeCells>
  <pageMargins left="0.70866141732283472" right="0.70866141732283472" top="0.74803149606299213" bottom="0.74803149606299213" header="0.31496062992125984" footer="0.31496062992125984"/>
  <pageSetup scale="25"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5" tint="0.79998168889431442"/>
    <pageSetUpPr fitToPage="1"/>
  </sheetPr>
  <dimension ref="A1:AN16"/>
  <sheetViews>
    <sheetView topLeftCell="C1" zoomScale="90" zoomScaleNormal="90" zoomScaleSheetLayoutView="85" workbookViewId="0">
      <pane xSplit="6" ySplit="3" topLeftCell="AJ8" activePane="bottomRight" state="frozen"/>
      <selection activeCell="F26" sqref="F26:F30"/>
      <selection pane="topRight" activeCell="F26" sqref="F26:F30"/>
      <selection pane="bottomLeft" activeCell="F26" sqref="F26:F30"/>
      <selection pane="bottomRight" activeCell="AL16" sqref="AL16"/>
    </sheetView>
  </sheetViews>
  <sheetFormatPr baseColWidth="10" defaultColWidth="11.5703125" defaultRowHeight="15" x14ac:dyDescent="0.25"/>
  <cols>
    <col min="1" max="1" width="28.140625" style="907" customWidth="1"/>
    <col min="2" max="2" width="23.7109375" style="908" customWidth="1"/>
    <col min="3" max="3" width="26.42578125" style="897" customWidth="1"/>
    <col min="4" max="4" width="19.7109375" style="889" customWidth="1"/>
    <col min="5" max="5" width="16.28515625" style="897" customWidth="1"/>
    <col min="6" max="6" width="21.140625" style="897" customWidth="1"/>
    <col min="7" max="7" width="18.5703125" style="897" customWidth="1"/>
    <col min="8" max="8" width="31.140625" style="898" customWidth="1"/>
    <col min="9" max="9" width="7" style="889" hidden="1" customWidth="1"/>
    <col min="10" max="10" width="8.85546875" style="889" hidden="1" customWidth="1"/>
    <col min="11" max="11" width="7.7109375" style="889" hidden="1" customWidth="1"/>
    <col min="12" max="12" width="10.5703125" style="889" hidden="1" customWidth="1"/>
    <col min="13" max="13" width="6.7109375" style="889" hidden="1" customWidth="1"/>
    <col min="14" max="14" width="6.5703125" style="889" hidden="1" customWidth="1"/>
    <col min="15" max="15" width="6" style="889" hidden="1" customWidth="1"/>
    <col min="16" max="16" width="8.5703125" style="889" hidden="1" customWidth="1"/>
    <col min="17" max="17" width="11.85546875" style="889" hidden="1" customWidth="1"/>
    <col min="18" max="18" width="9.28515625" style="889" hidden="1" customWidth="1"/>
    <col min="19" max="19" width="11.85546875" style="889" hidden="1" customWidth="1"/>
    <col min="20" max="20" width="10.7109375" style="889" hidden="1" customWidth="1"/>
    <col min="21" max="21" width="23.5703125" style="889" hidden="1" customWidth="1"/>
    <col min="22" max="22" width="19.85546875" style="889" hidden="1" customWidth="1"/>
    <col min="23" max="23" width="14.5703125" style="889" hidden="1" customWidth="1"/>
    <col min="24" max="24" width="16.28515625" style="889" hidden="1" customWidth="1"/>
    <col min="25" max="25" width="56.85546875" style="889" hidden="1" customWidth="1"/>
    <col min="26" max="26" width="20" style="889" hidden="1" customWidth="1"/>
    <col min="27" max="27" width="17.7109375" style="889" hidden="1" customWidth="1"/>
    <col min="28" max="28" width="29.5703125" style="889" hidden="1" customWidth="1"/>
    <col min="29" max="29" width="55.5703125" style="889" hidden="1" customWidth="1"/>
    <col min="30" max="30" width="36.28515625" style="889" hidden="1" customWidth="1"/>
    <col min="31" max="31" width="20" style="889" hidden="1" customWidth="1"/>
    <col min="32" max="32" width="17.7109375" style="889" hidden="1" customWidth="1"/>
    <col min="33" max="33" width="29.5703125" style="889" hidden="1" customWidth="1"/>
    <col min="34" max="34" width="55.5703125" style="889" hidden="1" customWidth="1"/>
    <col min="35" max="35" width="36.28515625" style="889" hidden="1" customWidth="1"/>
    <col min="36" max="38" width="11.5703125" style="889"/>
    <col min="39" max="39" width="99.5703125" style="889" customWidth="1"/>
    <col min="40" max="16384" width="11.5703125" style="889"/>
  </cols>
  <sheetData>
    <row r="1" spans="1:40" ht="55.5" customHeight="1" x14ac:dyDescent="0.25">
      <c r="A1" s="1948" t="s">
        <v>2567</v>
      </c>
      <c r="B1" s="2178"/>
      <c r="C1" s="2178"/>
      <c r="D1" s="2178"/>
      <c r="E1" s="2178"/>
      <c r="F1" s="2178"/>
      <c r="G1" s="2178"/>
      <c r="H1" s="2459"/>
      <c r="I1" s="1948" t="s">
        <v>1351</v>
      </c>
      <c r="J1" s="1949"/>
      <c r="K1" s="1949"/>
      <c r="L1" s="1949"/>
      <c r="M1" s="1949"/>
      <c r="N1" s="1949"/>
      <c r="O1" s="1949"/>
      <c r="P1" s="1949"/>
      <c r="Q1" s="1949"/>
      <c r="R1" s="1949"/>
      <c r="S1" s="1949"/>
      <c r="T1" s="1949"/>
      <c r="U1" s="942"/>
      <c r="W1" s="2177" t="s">
        <v>1970</v>
      </c>
      <c r="X1" s="2178"/>
      <c r="Y1" s="2178"/>
      <c r="Z1" s="2177" t="s">
        <v>2138</v>
      </c>
      <c r="AA1" s="2178"/>
      <c r="AB1" s="2178"/>
      <c r="AC1" s="2178"/>
      <c r="AD1" s="2178"/>
      <c r="AE1" s="2177" t="s">
        <v>2630</v>
      </c>
      <c r="AF1" s="2178"/>
      <c r="AG1" s="2178"/>
      <c r="AH1" s="2178"/>
      <c r="AI1" s="2178"/>
      <c r="AJ1" s="2177" t="s">
        <v>2871</v>
      </c>
      <c r="AK1" s="2178"/>
      <c r="AL1" s="2178"/>
      <c r="AM1" s="2178"/>
      <c r="AN1" s="2178"/>
    </row>
    <row r="2" spans="1:40" ht="7.5" customHeight="1" x14ac:dyDescent="0.25">
      <c r="A2" s="903"/>
      <c r="B2" s="897"/>
      <c r="C2" s="810"/>
      <c r="D2" s="810"/>
      <c r="E2" s="810"/>
      <c r="F2" s="810"/>
      <c r="G2" s="811"/>
      <c r="H2" s="796"/>
      <c r="U2" s="810"/>
    </row>
    <row r="3" spans="1:40" ht="51.75" customHeight="1" x14ac:dyDescent="0.25">
      <c r="A3" s="780" t="s">
        <v>1221</v>
      </c>
      <c r="B3" s="780" t="s">
        <v>47</v>
      </c>
      <c r="C3" s="813" t="s">
        <v>1461</v>
      </c>
      <c r="D3" s="813" t="s">
        <v>1</v>
      </c>
      <c r="E3" s="813" t="s">
        <v>51</v>
      </c>
      <c r="F3" s="813" t="s">
        <v>2216</v>
      </c>
      <c r="G3" s="813" t="s">
        <v>3</v>
      </c>
      <c r="H3" s="1191" t="s">
        <v>1291</v>
      </c>
      <c r="I3" s="814" t="s">
        <v>1352</v>
      </c>
      <c r="J3" s="782" t="s">
        <v>1353</v>
      </c>
      <c r="K3" s="782" t="s">
        <v>1354</v>
      </c>
      <c r="L3" s="782" t="s">
        <v>1355</v>
      </c>
      <c r="M3" s="782" t="s">
        <v>1356</v>
      </c>
      <c r="N3" s="782" t="s">
        <v>1357</v>
      </c>
      <c r="O3" s="782" t="s">
        <v>1358</v>
      </c>
      <c r="P3" s="782" t="s">
        <v>1359</v>
      </c>
      <c r="Q3" s="782" t="s">
        <v>1360</v>
      </c>
      <c r="R3" s="782" t="s">
        <v>1361</v>
      </c>
      <c r="S3" s="782" t="s">
        <v>1362</v>
      </c>
      <c r="T3" s="782" t="s">
        <v>1363</v>
      </c>
      <c r="U3" s="851"/>
      <c r="V3" s="943"/>
      <c r="W3" s="814" t="s">
        <v>1926</v>
      </c>
      <c r="X3" s="782" t="s">
        <v>1927</v>
      </c>
      <c r="Y3" s="782" t="s">
        <v>2121</v>
      </c>
      <c r="Z3" s="814" t="s">
        <v>1926</v>
      </c>
      <c r="AA3" s="814" t="s">
        <v>1927</v>
      </c>
      <c r="AB3" s="814" t="s">
        <v>2126</v>
      </c>
      <c r="AC3" s="814" t="s">
        <v>2159</v>
      </c>
      <c r="AD3" s="814" t="s">
        <v>1928</v>
      </c>
      <c r="AE3" s="1637" t="s">
        <v>1926</v>
      </c>
      <c r="AF3" s="1637" t="s">
        <v>1927</v>
      </c>
      <c r="AG3" s="1637" t="s">
        <v>2126</v>
      </c>
      <c r="AH3" s="1637" t="s">
        <v>2159</v>
      </c>
      <c r="AI3" s="1637" t="s">
        <v>1928</v>
      </c>
      <c r="AJ3" s="1637" t="s">
        <v>1926</v>
      </c>
      <c r="AK3" s="1637" t="s">
        <v>1927</v>
      </c>
      <c r="AL3" s="1637" t="s">
        <v>2126</v>
      </c>
      <c r="AM3" s="1637" t="s">
        <v>2159</v>
      </c>
      <c r="AN3" s="1637" t="s">
        <v>1928</v>
      </c>
    </row>
    <row r="4" spans="1:40" ht="127.5" customHeight="1" x14ac:dyDescent="0.25">
      <c r="A4" s="2100" t="s">
        <v>1483</v>
      </c>
      <c r="B4" s="2026" t="s">
        <v>374</v>
      </c>
      <c r="C4" s="1989" t="s">
        <v>1720</v>
      </c>
      <c r="D4" s="1989" t="s">
        <v>1553</v>
      </c>
      <c r="E4" s="2117" t="s">
        <v>1721</v>
      </c>
      <c r="F4" s="2117" t="s">
        <v>1522</v>
      </c>
      <c r="G4" s="2030" t="s">
        <v>70</v>
      </c>
      <c r="H4" s="1113" t="s">
        <v>2288</v>
      </c>
      <c r="I4" s="1042"/>
      <c r="J4" s="1043"/>
      <c r="K4" s="1043" t="s">
        <v>1397</v>
      </c>
      <c r="L4" s="1043"/>
      <c r="M4" s="1043"/>
      <c r="N4" s="1043" t="s">
        <v>1397</v>
      </c>
      <c r="O4" s="1043"/>
      <c r="P4" s="1043"/>
      <c r="Q4" s="1043" t="s">
        <v>1397</v>
      </c>
      <c r="R4" s="1043"/>
      <c r="S4" s="1043"/>
      <c r="T4" s="1132" t="s">
        <v>1397</v>
      </c>
      <c r="U4" s="1171">
        <v>43465</v>
      </c>
      <c r="V4" s="2463" t="s">
        <v>292</v>
      </c>
      <c r="W4" s="890">
        <v>0.45</v>
      </c>
      <c r="X4" s="2148">
        <v>0.45</v>
      </c>
      <c r="Y4" s="892" t="s">
        <v>2123</v>
      </c>
      <c r="Z4" s="1103">
        <v>1</v>
      </c>
      <c r="AA4" s="2456">
        <v>1</v>
      </c>
      <c r="AB4" s="892" t="s">
        <v>2289</v>
      </c>
      <c r="AC4" s="1179" t="s">
        <v>2309</v>
      </c>
      <c r="AD4" s="895"/>
      <c r="AE4" s="1622">
        <v>1</v>
      </c>
      <c r="AF4" s="2456">
        <v>1</v>
      </c>
      <c r="AG4" s="792" t="s">
        <v>2822</v>
      </c>
      <c r="AH4" s="1179" t="s">
        <v>2783</v>
      </c>
      <c r="AI4" s="895"/>
      <c r="AJ4" s="1752">
        <v>1</v>
      </c>
      <c r="AK4" s="2456">
        <v>0.93</v>
      </c>
      <c r="AL4" s="792" t="s">
        <v>2822</v>
      </c>
      <c r="AM4" s="1179" t="s">
        <v>3045</v>
      </c>
      <c r="AN4" s="895"/>
    </row>
    <row r="5" spans="1:40" ht="166.5" customHeight="1" x14ac:dyDescent="0.25">
      <c r="A5" s="2100"/>
      <c r="B5" s="2026"/>
      <c r="C5" s="1990"/>
      <c r="D5" s="1990"/>
      <c r="E5" s="2458"/>
      <c r="F5" s="2458"/>
      <c r="G5" s="2030"/>
      <c r="H5" s="1113" t="s">
        <v>1608</v>
      </c>
      <c r="I5" s="1045"/>
      <c r="J5" s="1046"/>
      <c r="K5" s="1046"/>
      <c r="L5" s="1046" t="s">
        <v>1397</v>
      </c>
      <c r="M5" s="1046"/>
      <c r="N5" s="1046" t="s">
        <v>1397</v>
      </c>
      <c r="O5" s="1046"/>
      <c r="P5" s="1046"/>
      <c r="Q5" s="1046" t="s">
        <v>1397</v>
      </c>
      <c r="R5" s="1046"/>
      <c r="S5" s="1046"/>
      <c r="T5" s="1133" t="s">
        <v>1397</v>
      </c>
      <c r="U5" s="1171">
        <v>43465</v>
      </c>
      <c r="V5" s="2463"/>
      <c r="W5" s="894" t="s">
        <v>1906</v>
      </c>
      <c r="X5" s="2149"/>
      <c r="Y5" s="892" t="s">
        <v>2120</v>
      </c>
      <c r="Z5" s="1103">
        <v>1</v>
      </c>
      <c r="AA5" s="2456"/>
      <c r="AB5" s="892" t="s">
        <v>2298</v>
      </c>
      <c r="AC5" s="944" t="s">
        <v>2305</v>
      </c>
      <c r="AD5" s="892"/>
      <c r="AE5" s="1622">
        <v>1</v>
      </c>
      <c r="AF5" s="2456"/>
      <c r="AG5" s="792" t="s">
        <v>2298</v>
      </c>
      <c r="AH5" s="792" t="s">
        <v>2784</v>
      </c>
      <c r="AI5" s="892"/>
      <c r="AJ5" s="1752">
        <v>0.8</v>
      </c>
      <c r="AK5" s="2456"/>
      <c r="AL5" s="792" t="s">
        <v>2298</v>
      </c>
      <c r="AM5" s="792" t="s">
        <v>3043</v>
      </c>
      <c r="AN5" s="892"/>
    </row>
    <row r="6" spans="1:40" ht="84" customHeight="1" x14ac:dyDescent="0.25">
      <c r="A6" s="2100"/>
      <c r="B6" s="2026"/>
      <c r="C6" s="1991"/>
      <c r="D6" s="1991"/>
      <c r="E6" s="2119"/>
      <c r="F6" s="2119"/>
      <c r="G6" s="2030"/>
      <c r="H6" s="1838" t="s">
        <v>1610</v>
      </c>
      <c r="I6" s="1060"/>
      <c r="J6" s="1061"/>
      <c r="K6" s="1061" t="s">
        <v>1397</v>
      </c>
      <c r="L6" s="1061"/>
      <c r="M6" s="1061"/>
      <c r="N6" s="1061"/>
      <c r="O6" s="985" t="s">
        <v>1397</v>
      </c>
      <c r="P6" s="1061"/>
      <c r="Q6" s="985" t="s">
        <v>1397</v>
      </c>
      <c r="R6" s="1061"/>
      <c r="S6" s="985" t="s">
        <v>1397</v>
      </c>
      <c r="T6" s="1199"/>
      <c r="U6" s="1171"/>
      <c r="V6" s="1194"/>
      <c r="W6" s="890">
        <v>0.45</v>
      </c>
      <c r="X6" s="2150"/>
      <c r="Y6" s="892" t="s">
        <v>2122</v>
      </c>
      <c r="Z6" s="1103" t="s">
        <v>353</v>
      </c>
      <c r="AA6" s="2456"/>
      <c r="AB6" s="895"/>
      <c r="AC6" s="1177"/>
      <c r="AD6" s="892" t="s">
        <v>2297</v>
      </c>
      <c r="AE6" s="1622" t="s">
        <v>353</v>
      </c>
      <c r="AF6" s="2456"/>
      <c r="AG6" s="905"/>
      <c r="AH6" s="1187" t="s">
        <v>2785</v>
      </c>
      <c r="AI6" s="892"/>
      <c r="AJ6" s="1752">
        <v>1</v>
      </c>
      <c r="AK6" s="2456"/>
      <c r="AL6" s="905"/>
      <c r="AM6" s="1837" t="s">
        <v>3046</v>
      </c>
      <c r="AN6" s="892"/>
    </row>
    <row r="7" spans="1:40" ht="105" x14ac:dyDescent="0.25">
      <c r="A7" s="2100"/>
      <c r="B7" s="2026"/>
      <c r="C7" s="1989" t="s">
        <v>1523</v>
      </c>
      <c r="D7" s="1989" t="s">
        <v>1524</v>
      </c>
      <c r="E7" s="1989" t="s">
        <v>1472</v>
      </c>
      <c r="F7" s="1989" t="s">
        <v>1609</v>
      </c>
      <c r="G7" s="2030"/>
      <c r="H7" s="1838" t="s">
        <v>2290</v>
      </c>
      <c r="I7" s="1042"/>
      <c r="J7" s="1043"/>
      <c r="K7" s="1196" t="s">
        <v>1397</v>
      </c>
      <c r="L7" s="1043"/>
      <c r="M7" s="1043"/>
      <c r="N7" s="1196" t="s">
        <v>1397</v>
      </c>
      <c r="O7" s="1043"/>
      <c r="P7" s="1043"/>
      <c r="Q7" s="1196" t="s">
        <v>1397</v>
      </c>
      <c r="R7" s="1043"/>
      <c r="S7" s="1043"/>
      <c r="T7" s="1197" t="s">
        <v>1397</v>
      </c>
      <c r="U7" s="1171"/>
      <c r="V7" s="1194"/>
      <c r="W7" s="890"/>
      <c r="X7" s="890"/>
      <c r="Y7" s="1188" t="s">
        <v>2300</v>
      </c>
      <c r="Z7" s="1103">
        <v>1</v>
      </c>
      <c r="AA7" s="2456">
        <v>1</v>
      </c>
      <c r="AB7" s="963" t="s">
        <v>2293</v>
      </c>
      <c r="AC7" s="1187" t="s">
        <v>2306</v>
      </c>
      <c r="AD7" s="2457" t="s">
        <v>2296</v>
      </c>
      <c r="AE7" s="1622">
        <v>1</v>
      </c>
      <c r="AF7" s="2456">
        <v>1</v>
      </c>
      <c r="AG7" s="1696" t="s">
        <v>2293</v>
      </c>
      <c r="AH7" s="1187" t="s">
        <v>2306</v>
      </c>
      <c r="AI7" s="2457"/>
      <c r="AJ7" s="1752">
        <v>1</v>
      </c>
      <c r="AK7" s="2456">
        <v>1</v>
      </c>
      <c r="AL7" s="1748" t="s">
        <v>2293</v>
      </c>
      <c r="AM7" s="1837" t="s">
        <v>3047</v>
      </c>
      <c r="AN7" s="2457"/>
    </row>
    <row r="8" spans="1:40" ht="50.25" customHeight="1" x14ac:dyDescent="0.25">
      <c r="A8" s="2100"/>
      <c r="B8" s="2026"/>
      <c r="C8" s="1990"/>
      <c r="D8" s="1990"/>
      <c r="E8" s="1990"/>
      <c r="F8" s="1990"/>
      <c r="G8" s="2030"/>
      <c r="H8" s="1838" t="s">
        <v>2291</v>
      </c>
      <c r="I8" s="1045"/>
      <c r="J8" s="1046"/>
      <c r="K8" s="1046"/>
      <c r="L8" s="1046"/>
      <c r="M8" s="1046"/>
      <c r="N8" s="961" t="s">
        <v>1397</v>
      </c>
      <c r="O8" s="1046"/>
      <c r="P8" s="1046"/>
      <c r="Q8" s="1046"/>
      <c r="R8" s="1046"/>
      <c r="S8" s="1046"/>
      <c r="T8" s="1133"/>
      <c r="U8" s="1171"/>
      <c r="V8" s="1194"/>
      <c r="W8" s="890"/>
      <c r="X8" s="890"/>
      <c r="Y8" s="1188"/>
      <c r="Z8" s="1103">
        <v>1</v>
      </c>
      <c r="AA8" s="2456"/>
      <c r="AB8" s="892" t="s">
        <v>2299</v>
      </c>
      <c r="AC8" s="767" t="s">
        <v>2294</v>
      </c>
      <c r="AD8" s="2457"/>
      <c r="AE8" s="1622">
        <v>1</v>
      </c>
      <c r="AF8" s="2456"/>
      <c r="AG8" s="944" t="s">
        <v>2299</v>
      </c>
      <c r="AH8" s="767" t="s">
        <v>2786</v>
      </c>
      <c r="AI8" s="2457"/>
      <c r="AJ8" s="1752">
        <v>1</v>
      </c>
      <c r="AK8" s="2456"/>
      <c r="AL8" s="944" t="s">
        <v>2299</v>
      </c>
      <c r="AM8" s="767" t="s">
        <v>2294</v>
      </c>
      <c r="AN8" s="2457"/>
    </row>
    <row r="9" spans="1:40" ht="54" customHeight="1" x14ac:dyDescent="0.25">
      <c r="A9" s="2100"/>
      <c r="B9" s="2026"/>
      <c r="C9" s="1991"/>
      <c r="D9" s="1991"/>
      <c r="E9" s="1991"/>
      <c r="F9" s="1991"/>
      <c r="G9" s="2030"/>
      <c r="H9" s="1838" t="s">
        <v>2292</v>
      </c>
      <c r="I9" s="1060"/>
      <c r="J9" s="1061"/>
      <c r="K9" s="1061"/>
      <c r="L9" s="1061"/>
      <c r="M9" s="1061"/>
      <c r="N9" s="1061"/>
      <c r="O9" s="985" t="s">
        <v>1397</v>
      </c>
      <c r="P9" s="985" t="s">
        <v>1397</v>
      </c>
      <c r="Q9" s="985" t="s">
        <v>1397</v>
      </c>
      <c r="R9" s="985" t="s">
        <v>1397</v>
      </c>
      <c r="S9" s="985" t="s">
        <v>1397</v>
      </c>
      <c r="T9" s="1198" t="s">
        <v>1397</v>
      </c>
      <c r="U9" s="1171"/>
      <c r="V9" s="1194"/>
      <c r="W9" s="890"/>
      <c r="X9" s="890"/>
      <c r="Y9" s="892"/>
      <c r="Z9" s="1103">
        <v>1</v>
      </c>
      <c r="AA9" s="2456"/>
      <c r="AB9" s="892" t="s">
        <v>2299</v>
      </c>
      <c r="AC9" s="1187" t="s">
        <v>2295</v>
      </c>
      <c r="AD9" s="2457"/>
      <c r="AE9" s="1622">
        <v>1</v>
      </c>
      <c r="AF9" s="2456"/>
      <c r="AG9" s="944" t="s">
        <v>2299</v>
      </c>
      <c r="AH9" s="1187" t="s">
        <v>2295</v>
      </c>
      <c r="AI9" s="2457"/>
      <c r="AJ9" s="1752">
        <v>1</v>
      </c>
      <c r="AK9" s="2456"/>
      <c r="AL9" s="944" t="s">
        <v>2299</v>
      </c>
      <c r="AM9" s="1837" t="s">
        <v>3048</v>
      </c>
      <c r="AN9" s="2457"/>
    </row>
    <row r="10" spans="1:40" ht="177.75" customHeight="1" x14ac:dyDescent="0.25">
      <c r="A10" s="2100"/>
      <c r="B10" s="2026"/>
      <c r="C10" s="2026" t="s">
        <v>1611</v>
      </c>
      <c r="D10" s="2030" t="s">
        <v>1474</v>
      </c>
      <c r="E10" s="2030" t="s">
        <v>1525</v>
      </c>
      <c r="F10" s="2030" t="s">
        <v>1475</v>
      </c>
      <c r="G10" s="2030"/>
      <c r="H10" s="1830" t="s">
        <v>3050</v>
      </c>
      <c r="I10" s="1042"/>
      <c r="J10" s="1043"/>
      <c r="K10" s="1043"/>
      <c r="L10" s="1043" t="s">
        <v>1397</v>
      </c>
      <c r="M10" s="1043"/>
      <c r="N10" s="1043" t="s">
        <v>1397</v>
      </c>
      <c r="O10" s="1196" t="s">
        <v>1397</v>
      </c>
      <c r="P10" s="1043" t="s">
        <v>778</v>
      </c>
      <c r="Q10" s="1196" t="s">
        <v>1397</v>
      </c>
      <c r="R10" s="1043" t="s">
        <v>778</v>
      </c>
      <c r="S10" s="1196" t="s">
        <v>1397</v>
      </c>
      <c r="T10" s="1132"/>
      <c r="U10" s="1171"/>
      <c r="V10" s="2464" t="s">
        <v>292</v>
      </c>
      <c r="W10" s="894" t="s">
        <v>353</v>
      </c>
      <c r="X10" s="1946"/>
      <c r="Y10" s="892" t="s">
        <v>2120</v>
      </c>
      <c r="Z10" s="1103">
        <v>1</v>
      </c>
      <c r="AA10" s="2456">
        <v>1</v>
      </c>
      <c r="AB10" s="892" t="s">
        <v>2304</v>
      </c>
      <c r="AC10" s="1179" t="s">
        <v>2789</v>
      </c>
      <c r="AD10" s="892" t="s">
        <v>2301</v>
      </c>
      <c r="AE10" s="1622">
        <v>1</v>
      </c>
      <c r="AF10" s="2456">
        <v>1</v>
      </c>
      <c r="AG10" s="944" t="s">
        <v>2304</v>
      </c>
      <c r="AH10" s="1179" t="s">
        <v>2787</v>
      </c>
      <c r="AI10" s="892" t="s">
        <v>2301</v>
      </c>
      <c r="AJ10" s="1752">
        <v>1</v>
      </c>
      <c r="AK10" s="2456">
        <v>0.5</v>
      </c>
      <c r="AL10" s="944" t="s">
        <v>2304</v>
      </c>
      <c r="AM10" s="1179" t="s">
        <v>3049</v>
      </c>
      <c r="AN10" s="892" t="s">
        <v>2301</v>
      </c>
    </row>
    <row r="11" spans="1:40" ht="90" customHeight="1" x14ac:dyDescent="0.25">
      <c r="A11" s="2100"/>
      <c r="B11" s="2026"/>
      <c r="C11" s="2026"/>
      <c r="D11" s="2030"/>
      <c r="E11" s="2030"/>
      <c r="F11" s="2030"/>
      <c r="G11" s="2030"/>
      <c r="H11" s="1830" t="s">
        <v>2302</v>
      </c>
      <c r="I11" s="1060"/>
      <c r="J11" s="1061"/>
      <c r="K11" s="1061"/>
      <c r="L11" s="1061"/>
      <c r="M11" s="1061"/>
      <c r="N11" s="1061"/>
      <c r="O11" s="985" t="s">
        <v>1397</v>
      </c>
      <c r="P11" s="1061" t="s">
        <v>778</v>
      </c>
      <c r="Q11" s="985" t="s">
        <v>1397</v>
      </c>
      <c r="R11" s="1061" t="s">
        <v>778</v>
      </c>
      <c r="S11" s="985" t="s">
        <v>1397</v>
      </c>
      <c r="T11" s="1199"/>
      <c r="U11" s="1171"/>
      <c r="V11" s="2464"/>
      <c r="W11" s="894"/>
      <c r="X11" s="1947"/>
      <c r="Y11" s="892"/>
      <c r="Z11" s="1103">
        <v>1</v>
      </c>
      <c r="AA11" s="2456"/>
      <c r="AB11" s="895"/>
      <c r="AC11" s="792" t="s">
        <v>2307</v>
      </c>
      <c r="AD11" s="1188" t="s">
        <v>2303</v>
      </c>
      <c r="AE11" s="1182" t="s">
        <v>353</v>
      </c>
      <c r="AF11" s="2456"/>
      <c r="AG11" s="1188"/>
      <c r="AH11" s="792" t="s">
        <v>2788</v>
      </c>
      <c r="AI11" s="1188"/>
      <c r="AJ11" s="1182"/>
      <c r="AK11" s="2456"/>
      <c r="AL11" s="1188"/>
      <c r="AM11" s="792" t="s">
        <v>3044</v>
      </c>
      <c r="AN11" s="1188"/>
    </row>
    <row r="12" spans="1:40" x14ac:dyDescent="0.25">
      <c r="A12" s="905" t="s">
        <v>2280</v>
      </c>
      <c r="B12" s="906"/>
      <c r="C12" s="894"/>
      <c r="D12" s="895"/>
      <c r="E12" s="894"/>
      <c r="F12" s="894"/>
      <c r="G12" s="894"/>
      <c r="H12" s="1192"/>
      <c r="I12" s="1009"/>
      <c r="J12" s="1010"/>
      <c r="K12" s="1010"/>
      <c r="L12" s="1010"/>
      <c r="M12" s="1010"/>
      <c r="N12" s="1010"/>
      <c r="O12" s="1010"/>
      <c r="P12" s="1010"/>
      <c r="Q12" s="1010"/>
      <c r="R12" s="1010"/>
      <c r="S12" s="1010"/>
      <c r="T12" s="1114"/>
      <c r="U12" s="1114"/>
      <c r="V12" s="1114"/>
      <c r="W12" s="1193">
        <v>0.45</v>
      </c>
      <c r="X12" s="1114"/>
      <c r="Y12" s="1114"/>
      <c r="Z12" s="895"/>
      <c r="AA12" s="895"/>
      <c r="AB12" s="895"/>
      <c r="AC12" s="895"/>
      <c r="AD12" s="895"/>
      <c r="AE12" s="895"/>
      <c r="AF12" s="895"/>
      <c r="AG12" s="895"/>
      <c r="AH12" s="895"/>
      <c r="AI12" s="895"/>
      <c r="AJ12" s="895"/>
      <c r="AK12" s="895"/>
      <c r="AL12" s="895"/>
      <c r="AM12" s="895"/>
      <c r="AN12" s="895"/>
    </row>
    <row r="13" spans="1:40" ht="15.75" customHeight="1" x14ac:dyDescent="0.25">
      <c r="A13" s="905"/>
      <c r="B13" s="906"/>
      <c r="C13" s="894"/>
      <c r="D13" s="895"/>
      <c r="E13" s="894"/>
      <c r="F13" s="894"/>
      <c r="G13" s="894"/>
      <c r="H13" s="1148"/>
      <c r="I13" s="1154"/>
      <c r="J13" s="1146"/>
      <c r="K13" s="1146"/>
      <c r="L13" s="1146"/>
      <c r="M13" s="1146"/>
      <c r="N13" s="1146"/>
      <c r="O13" s="1146"/>
      <c r="P13" s="1146"/>
      <c r="Q13" s="1146"/>
      <c r="R13" s="1146"/>
      <c r="S13" s="1146"/>
      <c r="T13" s="1147"/>
      <c r="U13" s="1147"/>
      <c r="V13" s="1147"/>
      <c r="W13" s="1174">
        <f>45%*25%</f>
        <v>0.1125</v>
      </c>
      <c r="X13" s="1147"/>
      <c r="Y13" s="1147"/>
      <c r="Z13" s="895"/>
      <c r="AA13" s="895"/>
      <c r="AB13" s="895"/>
      <c r="AC13" s="895"/>
      <c r="AD13" s="895"/>
      <c r="AE13" s="895"/>
      <c r="AF13" s="895"/>
      <c r="AG13" s="895"/>
      <c r="AH13" s="895"/>
      <c r="AI13" s="895"/>
      <c r="AJ13" s="895"/>
      <c r="AK13" s="895"/>
      <c r="AL13" s="895"/>
      <c r="AM13" s="895"/>
      <c r="AN13" s="895"/>
    </row>
    <row r="14" spans="1:40" ht="15" customHeight="1" x14ac:dyDescent="0.25">
      <c r="B14" s="2460" t="s">
        <v>2308</v>
      </c>
      <c r="C14" s="2461"/>
    </row>
    <row r="15" spans="1:40" x14ac:dyDescent="0.25">
      <c r="B15" s="2462"/>
      <c r="C15" s="2462"/>
      <c r="Z15" s="1175" t="s">
        <v>2394</v>
      </c>
      <c r="AA15" s="1144" t="s">
        <v>2396</v>
      </c>
      <c r="AE15" s="1175" t="s">
        <v>2394</v>
      </c>
      <c r="AF15" s="1144" t="s">
        <v>2396</v>
      </c>
      <c r="AJ15" s="1175" t="s">
        <v>2394</v>
      </c>
      <c r="AK15" s="1144" t="s">
        <v>2396</v>
      </c>
    </row>
    <row r="16" spans="1:40" x14ac:dyDescent="0.25">
      <c r="Z16" s="1144" t="s">
        <v>2428</v>
      </c>
      <c r="AA16" s="1176" t="s">
        <v>2376</v>
      </c>
      <c r="AB16" s="1475">
        <f>100%*25%</f>
        <v>0.25</v>
      </c>
      <c r="AE16" s="1144" t="s">
        <v>2428</v>
      </c>
      <c r="AF16" s="1176" t="s">
        <v>2376</v>
      </c>
      <c r="AG16" s="1475">
        <v>0.25</v>
      </c>
      <c r="AJ16" s="1144" t="s">
        <v>3053</v>
      </c>
      <c r="AK16" s="1176" t="s">
        <v>2376</v>
      </c>
      <c r="AL16" s="1475">
        <f>81%*25%</f>
        <v>0.20250000000000001</v>
      </c>
    </row>
  </sheetData>
  <mergeCells count="38">
    <mergeCell ref="X10:X11"/>
    <mergeCell ref="AA4:AA6"/>
    <mergeCell ref="AA7:AA9"/>
    <mergeCell ref="B14:C15"/>
    <mergeCell ref="G4:G11"/>
    <mergeCell ref="V4:V5"/>
    <mergeCell ref="C10:C11"/>
    <mergeCell ref="D10:D11"/>
    <mergeCell ref="E10:E11"/>
    <mergeCell ref="F10:F11"/>
    <mergeCell ref="V10:V11"/>
    <mergeCell ref="B4:B11"/>
    <mergeCell ref="AD7:AD9"/>
    <mergeCell ref="Z1:AD1"/>
    <mergeCell ref="X4:X6"/>
    <mergeCell ref="C4:C6"/>
    <mergeCell ref="D4:D6"/>
    <mergeCell ref="E4:E6"/>
    <mergeCell ref="F4:F6"/>
    <mergeCell ref="C7:C9"/>
    <mergeCell ref="D7:D9"/>
    <mergeCell ref="E7:E9"/>
    <mergeCell ref="F7:F9"/>
    <mergeCell ref="W1:Y1"/>
    <mergeCell ref="A1:H1"/>
    <mergeCell ref="A4:A11"/>
    <mergeCell ref="I1:T1"/>
    <mergeCell ref="AA10:AA11"/>
    <mergeCell ref="AE1:AI1"/>
    <mergeCell ref="AF4:AF6"/>
    <mergeCell ref="AF7:AF9"/>
    <mergeCell ref="AI7:AI9"/>
    <mergeCell ref="AF10:AF11"/>
    <mergeCell ref="AJ1:AN1"/>
    <mergeCell ref="AK4:AK6"/>
    <mergeCell ref="AK7:AK9"/>
    <mergeCell ref="AN7:AN9"/>
    <mergeCell ref="AK10:AK11"/>
  </mergeCells>
  <pageMargins left="0.70866141732283472" right="0.70866141732283472" top="0.74803149606299213" bottom="0.74803149606299213" header="0.31496062992125984" footer="0.31496062992125984"/>
  <pageSetup scale="24"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theme="8"/>
    <pageSetUpPr fitToPage="1"/>
  </sheetPr>
  <dimension ref="A1:AN19"/>
  <sheetViews>
    <sheetView topLeftCell="C1" zoomScale="80" zoomScaleNormal="80" zoomScaleSheetLayoutView="85" workbookViewId="0">
      <pane xSplit="6" ySplit="3" topLeftCell="I12" activePane="bottomRight" state="frozen"/>
      <selection activeCell="AK46" sqref="AK46"/>
      <selection pane="topRight" activeCell="AK46" sqref="AK46"/>
      <selection pane="bottomLeft" activeCell="AK46" sqref="AK46"/>
      <selection pane="bottomRight" activeCell="AK46" sqref="AK46"/>
    </sheetView>
  </sheetViews>
  <sheetFormatPr baseColWidth="10" defaultColWidth="11.5703125" defaultRowHeight="15" x14ac:dyDescent="0.25"/>
  <cols>
    <col min="1" max="1" width="14.85546875" style="907" customWidth="1"/>
    <col min="2" max="2" width="18.42578125" style="908" customWidth="1"/>
    <col min="3" max="3" width="19.28515625" style="897" customWidth="1"/>
    <col min="4" max="4" width="7.42578125" style="889" customWidth="1"/>
    <col min="5" max="5" width="23.7109375" style="897" customWidth="1"/>
    <col min="6" max="6" width="19.5703125" style="897" customWidth="1"/>
    <col min="7" max="7" width="16.85546875" style="897" customWidth="1"/>
    <col min="8" max="8" width="43.140625" style="898" customWidth="1"/>
    <col min="9" max="9" width="7.42578125" style="889" hidden="1" customWidth="1"/>
    <col min="10" max="10" width="9.5703125" style="889" hidden="1" customWidth="1"/>
    <col min="11" max="11" width="7.7109375" style="889" hidden="1" customWidth="1"/>
    <col min="12" max="12" width="6" style="889" hidden="1" customWidth="1"/>
    <col min="13" max="13" width="6.7109375" style="889" hidden="1" customWidth="1"/>
    <col min="14" max="14" width="6.5703125" style="889" hidden="1" customWidth="1"/>
    <col min="15" max="15" width="6" style="889" hidden="1" customWidth="1"/>
    <col min="16" max="16" width="8.5703125" style="889" hidden="1" customWidth="1"/>
    <col min="17" max="17" width="12.42578125" style="889" hidden="1" customWidth="1"/>
    <col min="18" max="18" width="9.85546875" style="889" hidden="1" customWidth="1"/>
    <col min="19" max="19" width="12.28515625" style="889" hidden="1" customWidth="1"/>
    <col min="20" max="20" width="11.28515625" style="889" hidden="1" customWidth="1"/>
    <col min="21" max="21" width="23.5703125" style="889" hidden="1" customWidth="1"/>
    <col min="22" max="22" width="19.85546875" style="889" hidden="1" customWidth="1"/>
    <col min="23" max="23" width="55.42578125" style="889" hidden="1" customWidth="1"/>
    <col min="24" max="25" width="0" style="889" hidden="1" customWidth="1"/>
    <col min="26" max="26" width="19.42578125" style="994" hidden="1" customWidth="1"/>
    <col min="27" max="27" width="20.28515625" style="994" hidden="1" customWidth="1"/>
    <col min="28" max="28" width="9.5703125" style="889" hidden="1" customWidth="1"/>
    <col min="29" max="29" width="110.85546875" style="889" hidden="1" customWidth="1"/>
    <col min="30" max="30" width="49.140625" style="889" hidden="1" customWidth="1"/>
    <col min="31" max="31" width="19.42578125" style="994" hidden="1" customWidth="1"/>
    <col min="32" max="32" width="20.28515625" style="994" hidden="1" customWidth="1"/>
    <col min="33" max="33" width="26.140625" style="889" hidden="1" customWidth="1"/>
    <col min="34" max="34" width="71" style="889" hidden="1" customWidth="1"/>
    <col min="35" max="35" width="49.140625" style="889" hidden="1" customWidth="1"/>
    <col min="36" max="37" width="11.5703125" style="889"/>
    <col min="38" max="38" width="26.28515625" style="889" customWidth="1"/>
    <col min="39" max="39" width="76.28515625" style="889" customWidth="1"/>
    <col min="40" max="40" width="56.42578125" style="889" customWidth="1"/>
    <col min="41" max="16384" width="11.5703125" style="889"/>
  </cols>
  <sheetData>
    <row r="1" spans="1:40" ht="66" customHeight="1" x14ac:dyDescent="0.25">
      <c r="A1" s="2099" t="s">
        <v>2568</v>
      </c>
      <c r="B1" s="2099"/>
      <c r="C1" s="2099"/>
      <c r="D1" s="2099"/>
      <c r="E1" s="2099"/>
      <c r="F1" s="2099"/>
      <c r="G1" s="2099"/>
      <c r="H1" s="2099"/>
      <c r="I1" s="1938" t="s">
        <v>1351</v>
      </c>
      <c r="J1" s="1938"/>
      <c r="K1" s="1938"/>
      <c r="L1" s="1938"/>
      <c r="M1" s="1938"/>
      <c r="N1" s="1938"/>
      <c r="O1" s="1938"/>
      <c r="P1" s="1938"/>
      <c r="Q1" s="1938"/>
      <c r="R1" s="1938"/>
      <c r="S1" s="1938"/>
      <c r="T1" s="1938"/>
      <c r="U1" s="942"/>
      <c r="W1" s="2177" t="s">
        <v>1970</v>
      </c>
      <c r="X1" s="2178"/>
      <c r="Y1" s="2178"/>
      <c r="Z1" s="2177" t="s">
        <v>2138</v>
      </c>
      <c r="AA1" s="2178"/>
      <c r="AB1" s="2178"/>
      <c r="AC1" s="2178"/>
      <c r="AD1" s="2178"/>
      <c r="AE1" s="2177" t="s">
        <v>2630</v>
      </c>
      <c r="AF1" s="2178"/>
      <c r="AG1" s="2178"/>
      <c r="AH1" s="2178"/>
      <c r="AI1" s="2178"/>
      <c r="AJ1" s="2177" t="s">
        <v>2871</v>
      </c>
      <c r="AK1" s="2178"/>
      <c r="AL1" s="2178"/>
      <c r="AM1" s="2178"/>
      <c r="AN1" s="2178"/>
    </row>
    <row r="2" spans="1:40" ht="7.5" customHeight="1" x14ac:dyDescent="0.25">
      <c r="A2" s="903"/>
      <c r="B2" s="897"/>
      <c r="C2" s="810"/>
      <c r="D2" s="810"/>
      <c r="E2" s="810"/>
      <c r="F2" s="810"/>
      <c r="G2" s="811"/>
      <c r="H2" s="796"/>
      <c r="U2" s="810"/>
      <c r="AJ2" s="994"/>
      <c r="AK2" s="994"/>
    </row>
    <row r="3" spans="1:40" s="909" customFormat="1" ht="51.75" customHeight="1" thickBot="1" x14ac:dyDescent="0.3">
      <c r="A3" s="780" t="s">
        <v>1221</v>
      </c>
      <c r="B3" s="780" t="s">
        <v>47</v>
      </c>
      <c r="C3" s="780" t="s">
        <v>1461</v>
      </c>
      <c r="D3" s="780" t="s">
        <v>1</v>
      </c>
      <c r="E3" s="780" t="s">
        <v>51</v>
      </c>
      <c r="F3" s="780" t="s">
        <v>2216</v>
      </c>
      <c r="G3" s="780" t="s">
        <v>3</v>
      </c>
      <c r="H3" s="812" t="s">
        <v>1291</v>
      </c>
      <c r="I3" s="814" t="s">
        <v>1352</v>
      </c>
      <c r="J3" s="782" t="s">
        <v>1353</v>
      </c>
      <c r="K3" s="782" t="s">
        <v>1354</v>
      </c>
      <c r="L3" s="782" t="s">
        <v>1355</v>
      </c>
      <c r="M3" s="782" t="s">
        <v>1356</v>
      </c>
      <c r="N3" s="782" t="s">
        <v>1357</v>
      </c>
      <c r="O3" s="782" t="s">
        <v>1358</v>
      </c>
      <c r="P3" s="782" t="s">
        <v>1359</v>
      </c>
      <c r="Q3" s="782" t="s">
        <v>1360</v>
      </c>
      <c r="R3" s="782" t="s">
        <v>1361</v>
      </c>
      <c r="S3" s="782" t="s">
        <v>1362</v>
      </c>
      <c r="T3" s="782" t="s">
        <v>1363</v>
      </c>
      <c r="U3" s="783"/>
      <c r="V3" s="783"/>
      <c r="W3" s="782" t="s">
        <v>2110</v>
      </c>
      <c r="X3" s="782" t="s">
        <v>1926</v>
      </c>
      <c r="Y3" s="782" t="s">
        <v>1927</v>
      </c>
      <c r="Z3" s="1416" t="s">
        <v>1926</v>
      </c>
      <c r="AA3" s="1416" t="s">
        <v>1927</v>
      </c>
      <c r="AB3" s="814" t="s">
        <v>2126</v>
      </c>
      <c r="AC3" s="814" t="s">
        <v>2159</v>
      </c>
      <c r="AD3" s="814" t="s">
        <v>1928</v>
      </c>
      <c r="AE3" s="1640" t="s">
        <v>1926</v>
      </c>
      <c r="AF3" s="1640" t="s">
        <v>1927</v>
      </c>
      <c r="AG3" s="1637" t="s">
        <v>2126</v>
      </c>
      <c r="AH3" s="1637" t="s">
        <v>2159</v>
      </c>
      <c r="AI3" s="1637" t="s">
        <v>1928</v>
      </c>
      <c r="AJ3" s="1640" t="s">
        <v>1926</v>
      </c>
      <c r="AK3" s="1640" t="s">
        <v>1927</v>
      </c>
      <c r="AL3" s="1637" t="s">
        <v>2126</v>
      </c>
      <c r="AM3" s="1637" t="s">
        <v>2159</v>
      </c>
      <c r="AN3" s="1637" t="s">
        <v>1928</v>
      </c>
    </row>
    <row r="4" spans="1:40" ht="63" customHeight="1" x14ac:dyDescent="0.25">
      <c r="A4" s="2100" t="s">
        <v>1478</v>
      </c>
      <c r="B4" s="1951" t="s">
        <v>374</v>
      </c>
      <c r="C4" s="2026" t="s">
        <v>1613</v>
      </c>
      <c r="D4" s="2470">
        <v>0.9</v>
      </c>
      <c r="E4" s="2454" t="s">
        <v>1526</v>
      </c>
      <c r="F4" s="2454" t="s">
        <v>1614</v>
      </c>
      <c r="G4" s="2454" t="s">
        <v>1051</v>
      </c>
      <c r="H4" s="1173" t="s">
        <v>1615</v>
      </c>
      <c r="I4" s="1042"/>
      <c r="J4" s="1043"/>
      <c r="K4" s="1043" t="s">
        <v>4</v>
      </c>
      <c r="L4" s="1043"/>
      <c r="M4" s="1043"/>
      <c r="N4" s="1043"/>
      <c r="O4" s="1043"/>
      <c r="P4" s="1043"/>
      <c r="Q4" s="1043"/>
      <c r="R4" s="1043"/>
      <c r="S4" s="1043"/>
      <c r="T4" s="1132" t="s">
        <v>1397</v>
      </c>
      <c r="U4" s="1482">
        <v>43465</v>
      </c>
      <c r="V4" s="2471" t="s">
        <v>1052</v>
      </c>
      <c r="W4" s="946" t="s">
        <v>2103</v>
      </c>
      <c r="X4" s="1105">
        <v>0.3</v>
      </c>
      <c r="Y4" s="2466">
        <f>(45%*25%)</f>
        <v>0.1125</v>
      </c>
      <c r="Z4" s="743">
        <v>1</v>
      </c>
      <c r="AA4" s="2465">
        <v>0.91</v>
      </c>
      <c r="AB4" s="895"/>
      <c r="AC4" s="762" t="s">
        <v>2515</v>
      </c>
      <c r="AD4" s="892" t="s">
        <v>2506</v>
      </c>
      <c r="AE4" s="743">
        <v>1</v>
      </c>
      <c r="AF4" s="2465">
        <v>1</v>
      </c>
      <c r="AG4" s="895"/>
      <c r="AH4" s="892" t="s">
        <v>2506</v>
      </c>
      <c r="AI4" s="892"/>
      <c r="AJ4" s="743">
        <v>1</v>
      </c>
      <c r="AK4" s="2465">
        <v>0.88</v>
      </c>
      <c r="AL4" s="895"/>
      <c r="AM4" s="892" t="s">
        <v>2506</v>
      </c>
      <c r="AN4" s="892"/>
    </row>
    <row r="5" spans="1:40" ht="246" customHeight="1" x14ac:dyDescent="0.25">
      <c r="A5" s="2100"/>
      <c r="B5" s="1951"/>
      <c r="C5" s="2026"/>
      <c r="D5" s="2454"/>
      <c r="E5" s="2454"/>
      <c r="F5" s="2454"/>
      <c r="G5" s="2454"/>
      <c r="H5" s="1173" t="s">
        <v>1476</v>
      </c>
      <c r="I5" s="1045"/>
      <c r="J5" s="1046"/>
      <c r="K5" s="1046"/>
      <c r="L5" s="1046"/>
      <c r="M5" s="1046"/>
      <c r="N5" s="1315" t="s">
        <v>1397</v>
      </c>
      <c r="O5" s="1046"/>
      <c r="P5" s="1046"/>
      <c r="Q5" s="1046"/>
      <c r="R5" s="1046"/>
      <c r="S5" s="1046"/>
      <c r="T5" s="1133" t="s">
        <v>1397</v>
      </c>
      <c r="U5" s="1483">
        <v>43465</v>
      </c>
      <c r="V5" s="2472"/>
      <c r="W5" s="909" t="s">
        <v>2104</v>
      </c>
      <c r="X5" s="1105">
        <v>7.0000000000000007E-2</v>
      </c>
      <c r="Y5" s="2466"/>
      <c r="Z5" s="743">
        <v>0.86</v>
      </c>
      <c r="AA5" s="2465"/>
      <c r="AB5" s="895"/>
      <c r="AC5" s="762" t="s">
        <v>2516</v>
      </c>
      <c r="AD5" s="762" t="s">
        <v>2517</v>
      </c>
      <c r="AE5" s="743" t="s">
        <v>353</v>
      </c>
      <c r="AF5" s="2465"/>
      <c r="AG5" s="895"/>
      <c r="AH5" s="762" t="s">
        <v>2815</v>
      </c>
      <c r="AI5" s="762" t="s">
        <v>2517</v>
      </c>
      <c r="AJ5" s="743">
        <v>1</v>
      </c>
      <c r="AK5" s="2465"/>
      <c r="AL5" s="895"/>
      <c r="AM5" s="762" t="s">
        <v>2937</v>
      </c>
      <c r="AN5" s="762" t="s">
        <v>2517</v>
      </c>
    </row>
    <row r="6" spans="1:40" ht="330" x14ac:dyDescent="0.25">
      <c r="A6" s="2100"/>
      <c r="B6" s="1951"/>
      <c r="C6" s="2026"/>
      <c r="D6" s="2454"/>
      <c r="E6" s="2454"/>
      <c r="F6" s="2454"/>
      <c r="G6" s="2454"/>
      <c r="H6" s="1173" t="s">
        <v>1616</v>
      </c>
      <c r="I6" s="1123"/>
      <c r="J6" s="1124"/>
      <c r="K6" s="1124"/>
      <c r="L6" s="1124"/>
      <c r="M6" s="1124"/>
      <c r="N6" s="1323" t="s">
        <v>1397</v>
      </c>
      <c r="O6" s="1124"/>
      <c r="P6" s="1124"/>
      <c r="Q6" s="1124"/>
      <c r="R6" s="1124"/>
      <c r="S6" s="1124"/>
      <c r="T6" s="1134" t="s">
        <v>1397</v>
      </c>
      <c r="U6" s="1483">
        <v>43465</v>
      </c>
      <c r="V6" s="2473"/>
      <c r="W6" s="909" t="s">
        <v>2105</v>
      </c>
      <c r="X6" s="1484">
        <v>7.4999999999999997E-2</v>
      </c>
      <c r="Y6" s="2466"/>
      <c r="Z6" s="743">
        <v>0.86</v>
      </c>
      <c r="AA6" s="2465"/>
      <c r="AB6" s="895"/>
      <c r="AC6" s="762" t="s">
        <v>2518</v>
      </c>
      <c r="AD6" s="762" t="s">
        <v>2519</v>
      </c>
      <c r="AE6" s="743" t="s">
        <v>353</v>
      </c>
      <c r="AF6" s="2465"/>
      <c r="AG6" s="895"/>
      <c r="AH6" s="762" t="s">
        <v>2816</v>
      </c>
      <c r="AI6" s="762" t="s">
        <v>2519</v>
      </c>
      <c r="AJ6" s="743">
        <v>0.65</v>
      </c>
      <c r="AK6" s="2465"/>
      <c r="AL6" s="895"/>
      <c r="AM6" s="762" t="s">
        <v>2938</v>
      </c>
      <c r="AN6" s="762" t="s">
        <v>2519</v>
      </c>
    </row>
    <row r="7" spans="1:40" ht="141" customHeight="1" x14ac:dyDescent="0.25">
      <c r="A7" s="2100"/>
      <c r="B7" s="1951" t="s">
        <v>374</v>
      </c>
      <c r="C7" s="1951" t="s">
        <v>1527</v>
      </c>
      <c r="D7" s="2027">
        <v>1</v>
      </c>
      <c r="E7" s="1951" t="s">
        <v>1768</v>
      </c>
      <c r="F7" s="1951" t="s">
        <v>1767</v>
      </c>
      <c r="G7" s="1951" t="s">
        <v>1051</v>
      </c>
      <c r="H7" s="1173" t="s">
        <v>1734</v>
      </c>
      <c r="I7" s="1780"/>
      <c r="J7" s="1781"/>
      <c r="K7" s="1781"/>
      <c r="L7" s="1781"/>
      <c r="M7" s="1781"/>
      <c r="N7" s="1781"/>
      <c r="O7" s="1781"/>
      <c r="P7" s="1781"/>
      <c r="Q7" s="1781"/>
      <c r="R7" s="1781"/>
      <c r="S7" s="1781"/>
      <c r="T7" s="1782" t="s">
        <v>1397</v>
      </c>
      <c r="U7" s="945">
        <v>43465</v>
      </c>
      <c r="V7" s="1951" t="s">
        <v>1052</v>
      </c>
      <c r="W7" s="1783" t="s">
        <v>2449</v>
      </c>
      <c r="X7" s="1784">
        <v>0.13</v>
      </c>
      <c r="Y7" s="2467">
        <v>0.44</v>
      </c>
      <c r="Z7" s="962">
        <v>0.8</v>
      </c>
      <c r="AA7" s="2326">
        <v>0.93</v>
      </c>
      <c r="AB7" s="789" t="s">
        <v>2514</v>
      </c>
      <c r="AC7" s="792" t="s">
        <v>2507</v>
      </c>
      <c r="AD7" s="944" t="s">
        <v>2508</v>
      </c>
      <c r="AE7" s="1785" t="s">
        <v>353</v>
      </c>
      <c r="AF7" s="2326">
        <v>1</v>
      </c>
      <c r="AG7" s="789" t="s">
        <v>2514</v>
      </c>
      <c r="AH7" s="792" t="s">
        <v>2817</v>
      </c>
      <c r="AI7" s="944" t="s">
        <v>2508</v>
      </c>
      <c r="AJ7" s="1785">
        <v>1</v>
      </c>
      <c r="AK7" s="2326">
        <v>0.99</v>
      </c>
      <c r="AL7" s="789" t="s">
        <v>2514</v>
      </c>
      <c r="AM7" s="1173" t="s">
        <v>2899</v>
      </c>
      <c r="AN7" s="892"/>
    </row>
    <row r="8" spans="1:40" ht="59.25" customHeight="1" x14ac:dyDescent="0.25">
      <c r="A8" s="2100"/>
      <c r="B8" s="1951"/>
      <c r="C8" s="1951"/>
      <c r="D8" s="2027"/>
      <c r="E8" s="1951"/>
      <c r="F8" s="1951"/>
      <c r="G8" s="1951"/>
      <c r="H8" s="1190" t="s">
        <v>1790</v>
      </c>
      <c r="I8" s="1786"/>
      <c r="J8" s="977"/>
      <c r="K8" s="977"/>
      <c r="L8" s="977"/>
      <c r="M8" s="977"/>
      <c r="N8" s="977"/>
      <c r="O8" s="977"/>
      <c r="P8" s="977"/>
      <c r="Q8" s="977"/>
      <c r="R8" s="977"/>
      <c r="S8" s="977"/>
      <c r="T8" s="1787"/>
      <c r="U8" s="945"/>
      <c r="V8" s="1951"/>
      <c r="W8" s="1788" t="s">
        <v>2106</v>
      </c>
      <c r="X8" s="1778"/>
      <c r="Y8" s="2468"/>
      <c r="Z8" s="962"/>
      <c r="AA8" s="2326"/>
      <c r="AB8" s="1774"/>
      <c r="AC8" s="944"/>
      <c r="AD8" s="944"/>
      <c r="AE8" s="962"/>
      <c r="AF8" s="2326"/>
      <c r="AG8" s="1774"/>
      <c r="AH8" s="944"/>
      <c r="AI8" s="944"/>
      <c r="AJ8" s="1785" t="s">
        <v>353</v>
      </c>
      <c r="AK8" s="2326"/>
      <c r="AL8" s="1774"/>
      <c r="AM8" s="944"/>
      <c r="AN8" s="892"/>
    </row>
    <row r="9" spans="1:40" ht="164.25" customHeight="1" x14ac:dyDescent="0.25">
      <c r="A9" s="2100"/>
      <c r="B9" s="1951"/>
      <c r="C9" s="1951"/>
      <c r="D9" s="2027"/>
      <c r="E9" s="1951"/>
      <c r="F9" s="1951"/>
      <c r="G9" s="1951"/>
      <c r="H9" s="1173" t="s">
        <v>1617</v>
      </c>
      <c r="I9" s="1786"/>
      <c r="J9" s="977"/>
      <c r="K9" s="977"/>
      <c r="L9" s="977"/>
      <c r="M9" s="977"/>
      <c r="N9" s="977"/>
      <c r="O9" s="1789" t="s">
        <v>1397</v>
      </c>
      <c r="P9" s="977"/>
      <c r="Q9" s="977"/>
      <c r="R9" s="977"/>
      <c r="S9" s="977"/>
      <c r="T9" s="1787" t="s">
        <v>1397</v>
      </c>
      <c r="U9" s="945"/>
      <c r="V9" s="1951"/>
      <c r="W9" s="1790" t="s">
        <v>2107</v>
      </c>
      <c r="X9" s="1784">
        <v>0.03</v>
      </c>
      <c r="Y9" s="2468"/>
      <c r="Z9" s="1785" t="s">
        <v>353</v>
      </c>
      <c r="AA9" s="2326"/>
      <c r="AB9" s="1774"/>
      <c r="AC9" s="792" t="s">
        <v>2513</v>
      </c>
      <c r="AD9" s="944"/>
      <c r="AE9" s="1785">
        <v>1</v>
      </c>
      <c r="AF9" s="2326"/>
      <c r="AG9" s="1774"/>
      <c r="AH9" s="792" t="s">
        <v>2818</v>
      </c>
      <c r="AI9" s="944"/>
      <c r="AJ9" s="1785">
        <v>1</v>
      </c>
      <c r="AK9" s="2326"/>
      <c r="AL9" s="1774"/>
      <c r="AM9" s="792" t="s">
        <v>2941</v>
      </c>
      <c r="AN9" s="1773" t="s">
        <v>2900</v>
      </c>
    </row>
    <row r="10" spans="1:40" ht="230.25" customHeight="1" x14ac:dyDescent="0.25">
      <c r="A10" s="2100"/>
      <c r="B10" s="1951"/>
      <c r="C10" s="1951"/>
      <c r="D10" s="2027"/>
      <c r="E10" s="1951"/>
      <c r="F10" s="1951"/>
      <c r="G10" s="1951"/>
      <c r="H10" s="1173" t="s">
        <v>1538</v>
      </c>
      <c r="I10" s="1786"/>
      <c r="J10" s="977"/>
      <c r="K10" s="977"/>
      <c r="L10" s="977"/>
      <c r="M10" s="977"/>
      <c r="N10" s="977"/>
      <c r="O10" s="977"/>
      <c r="P10" s="977"/>
      <c r="Q10" s="977"/>
      <c r="R10" s="977"/>
      <c r="S10" s="977"/>
      <c r="T10" s="1787" t="s">
        <v>1397</v>
      </c>
      <c r="U10" s="945"/>
      <c r="V10" s="1951"/>
      <c r="W10" s="793" t="s">
        <v>2450</v>
      </c>
      <c r="X10" s="1784">
        <v>0.1</v>
      </c>
      <c r="Y10" s="2468"/>
      <c r="Z10" s="962">
        <v>1</v>
      </c>
      <c r="AA10" s="2326"/>
      <c r="AB10" s="792" t="s">
        <v>2511</v>
      </c>
      <c r="AC10" s="792" t="s">
        <v>2512</v>
      </c>
      <c r="AD10" s="944" t="s">
        <v>2509</v>
      </c>
      <c r="AE10" s="1785" t="s">
        <v>353</v>
      </c>
      <c r="AF10" s="2326"/>
      <c r="AG10" s="792" t="s">
        <v>2511</v>
      </c>
      <c r="AH10" s="792" t="s">
        <v>2512</v>
      </c>
      <c r="AI10" s="944" t="s">
        <v>2509</v>
      </c>
      <c r="AJ10" s="1785">
        <v>1</v>
      </c>
      <c r="AK10" s="2326"/>
      <c r="AL10" s="792" t="s">
        <v>2511</v>
      </c>
      <c r="AM10" s="792" t="s">
        <v>2942</v>
      </c>
      <c r="AN10" s="892" t="s">
        <v>2509</v>
      </c>
    </row>
    <row r="11" spans="1:40" ht="306.75" customHeight="1" x14ac:dyDescent="0.25">
      <c r="A11" s="2100"/>
      <c r="B11" s="1951"/>
      <c r="C11" s="1951"/>
      <c r="D11" s="2027"/>
      <c r="E11" s="1951"/>
      <c r="F11" s="1951"/>
      <c r="G11" s="1951"/>
      <c r="H11" s="1173" t="s">
        <v>1537</v>
      </c>
      <c r="I11" s="1786"/>
      <c r="J11" s="977"/>
      <c r="K11" s="977"/>
      <c r="L11" s="977"/>
      <c r="M11" s="977"/>
      <c r="N11" s="977"/>
      <c r="O11" s="1789"/>
      <c r="P11" s="977"/>
      <c r="Q11" s="977"/>
      <c r="R11" s="977"/>
      <c r="S11" s="977"/>
      <c r="T11" s="1787" t="s">
        <v>1397</v>
      </c>
      <c r="U11" s="945"/>
      <c r="V11" s="1951"/>
      <c r="W11" s="1783" t="s">
        <v>2451</v>
      </c>
      <c r="X11" s="1784">
        <v>0.03</v>
      </c>
      <c r="Y11" s="2468"/>
      <c r="Z11" s="1785" t="s">
        <v>353</v>
      </c>
      <c r="AA11" s="2326"/>
      <c r="AB11" s="1774"/>
      <c r="AC11" s="792" t="s">
        <v>2584</v>
      </c>
      <c r="AD11" s="792" t="s">
        <v>2583</v>
      </c>
      <c r="AE11" s="1785" t="s">
        <v>353</v>
      </c>
      <c r="AF11" s="2326"/>
      <c r="AG11" s="1774"/>
      <c r="AH11" s="792" t="s">
        <v>2819</v>
      </c>
      <c r="AI11" s="792" t="s">
        <v>2583</v>
      </c>
      <c r="AJ11" s="1785">
        <v>0.93</v>
      </c>
      <c r="AK11" s="2326"/>
      <c r="AL11" s="1774"/>
      <c r="AM11" s="792" t="s">
        <v>2939</v>
      </c>
      <c r="AN11" s="792" t="s">
        <v>2583</v>
      </c>
    </row>
    <row r="12" spans="1:40" ht="34.5" customHeight="1" x14ac:dyDescent="0.25">
      <c r="A12" s="2100"/>
      <c r="B12" s="1951"/>
      <c r="C12" s="1951"/>
      <c r="D12" s="2027"/>
      <c r="E12" s="1951"/>
      <c r="F12" s="1951"/>
      <c r="G12" s="1951"/>
      <c r="H12" s="1173" t="s">
        <v>1536</v>
      </c>
      <c r="I12" s="1786"/>
      <c r="J12" s="977"/>
      <c r="K12" s="977"/>
      <c r="L12" s="977"/>
      <c r="M12" s="977"/>
      <c r="N12" s="1789" t="s">
        <v>1397</v>
      </c>
      <c r="O12" s="977"/>
      <c r="P12" s="977"/>
      <c r="Q12" s="977"/>
      <c r="R12" s="977"/>
      <c r="S12" s="977"/>
      <c r="T12" s="1787" t="s">
        <v>1397</v>
      </c>
      <c r="U12" s="945"/>
      <c r="V12" s="1951"/>
      <c r="W12" s="1778" t="s">
        <v>2108</v>
      </c>
      <c r="X12" s="1784">
        <v>0.15</v>
      </c>
      <c r="Y12" s="2469"/>
      <c r="Z12" s="962">
        <v>1</v>
      </c>
      <c r="AA12" s="2326"/>
      <c r="AB12" s="1774"/>
      <c r="AC12" s="792" t="s">
        <v>2520</v>
      </c>
      <c r="AD12" s="944" t="s">
        <v>2506</v>
      </c>
      <c r="AE12" s="962">
        <v>1</v>
      </c>
      <c r="AF12" s="2326"/>
      <c r="AG12" s="1774"/>
      <c r="AH12" s="792"/>
      <c r="AI12" s="944" t="s">
        <v>2506</v>
      </c>
      <c r="AJ12" s="962">
        <v>1</v>
      </c>
      <c r="AK12" s="2326"/>
      <c r="AL12" s="1774"/>
      <c r="AM12" s="792" t="s">
        <v>2901</v>
      </c>
      <c r="AN12" s="892" t="s">
        <v>2506</v>
      </c>
    </row>
    <row r="13" spans="1:40" ht="46.5" customHeight="1" x14ac:dyDescent="0.25">
      <c r="A13" s="2100"/>
      <c r="B13" s="1951"/>
      <c r="C13" s="1951"/>
      <c r="D13" s="1951"/>
      <c r="E13" s="1951"/>
      <c r="F13" s="1951"/>
      <c r="G13" s="1951"/>
      <c r="H13" s="1190" t="s">
        <v>1528</v>
      </c>
      <c r="I13" s="1791"/>
      <c r="J13" s="978"/>
      <c r="K13" s="978"/>
      <c r="L13" s="978"/>
      <c r="M13" s="978"/>
      <c r="N13" s="978"/>
      <c r="O13" s="978"/>
      <c r="P13" s="978"/>
      <c r="Q13" s="978"/>
      <c r="R13" s="978"/>
      <c r="S13" s="978"/>
      <c r="T13" s="1792" t="s">
        <v>1397</v>
      </c>
      <c r="U13" s="945">
        <v>43465</v>
      </c>
      <c r="V13" s="1951"/>
      <c r="W13" s="1788" t="s">
        <v>2106</v>
      </c>
      <c r="X13" s="1778"/>
      <c r="Y13" s="1778"/>
      <c r="Z13" s="962"/>
      <c r="AA13" s="2326"/>
      <c r="AB13" s="1774"/>
      <c r="AC13" s="944"/>
      <c r="AD13" s="944"/>
      <c r="AE13" s="962"/>
      <c r="AF13" s="2326"/>
      <c r="AG13" s="1774"/>
      <c r="AH13" s="944" t="s">
        <v>2820</v>
      </c>
      <c r="AI13" s="944"/>
      <c r="AJ13" s="1785" t="s">
        <v>2943</v>
      </c>
      <c r="AK13" s="2326"/>
      <c r="AL13" s="1774"/>
      <c r="AM13" s="944"/>
      <c r="AN13" s="892"/>
    </row>
    <row r="14" spans="1:40" ht="249" customHeight="1" thickBot="1" x14ac:dyDescent="0.3">
      <c r="A14" s="2100"/>
      <c r="B14" s="969" t="s">
        <v>374</v>
      </c>
      <c r="C14" s="969" t="s">
        <v>1071</v>
      </c>
      <c r="D14" s="1186">
        <v>1</v>
      </c>
      <c r="E14" s="969" t="s">
        <v>1386</v>
      </c>
      <c r="F14" s="969" t="s">
        <v>1529</v>
      </c>
      <c r="G14" s="969" t="s">
        <v>1051</v>
      </c>
      <c r="H14" s="1173" t="s">
        <v>1618</v>
      </c>
      <c r="I14" s="1040"/>
      <c r="J14" s="1041"/>
      <c r="K14" s="1041"/>
      <c r="L14" s="1041"/>
      <c r="M14" s="1041"/>
      <c r="N14" s="1041" t="s">
        <v>1397</v>
      </c>
      <c r="O14" s="1041"/>
      <c r="P14" s="1041"/>
      <c r="Q14" s="1041"/>
      <c r="R14" s="1041"/>
      <c r="S14" s="1041"/>
      <c r="T14" s="1488" t="s">
        <v>1397</v>
      </c>
      <c r="U14" s="1485">
        <v>42916</v>
      </c>
      <c r="V14" s="1486" t="s">
        <v>1072</v>
      </c>
      <c r="W14" s="909" t="s">
        <v>2109</v>
      </c>
      <c r="X14" s="1105">
        <v>0.3</v>
      </c>
      <c r="Y14" s="1487">
        <v>0.3</v>
      </c>
      <c r="Z14" s="1103">
        <v>1</v>
      </c>
      <c r="AA14" s="1489">
        <v>1</v>
      </c>
      <c r="AB14" s="895"/>
      <c r="AC14" s="762" t="s">
        <v>2521</v>
      </c>
      <c r="AD14" s="892" t="s">
        <v>2510</v>
      </c>
      <c r="AE14" s="1182" t="s">
        <v>353</v>
      </c>
      <c r="AF14" s="1697" t="s">
        <v>353</v>
      </c>
      <c r="AG14" s="895"/>
      <c r="AH14" s="762" t="s">
        <v>2821</v>
      </c>
      <c r="AI14" s="892" t="s">
        <v>2510</v>
      </c>
      <c r="AJ14" s="1182">
        <v>0.92</v>
      </c>
      <c r="AK14" s="1697">
        <v>0.92</v>
      </c>
      <c r="AL14" s="895"/>
      <c r="AM14" s="1773" t="s">
        <v>2940</v>
      </c>
      <c r="AN14" s="892"/>
    </row>
    <row r="15" spans="1:40" x14ac:dyDescent="0.25">
      <c r="A15" s="1398" t="s">
        <v>2377</v>
      </c>
      <c r="B15" s="906"/>
      <c r="C15" s="894"/>
      <c r="D15" s="895"/>
      <c r="E15" s="894"/>
      <c r="F15" s="894"/>
      <c r="G15" s="894"/>
      <c r="H15" s="1148"/>
      <c r="I15" s="1154"/>
      <c r="J15" s="1146"/>
      <c r="K15" s="1146"/>
      <c r="L15" s="1146"/>
      <c r="M15" s="1146"/>
      <c r="N15" s="1146"/>
      <c r="O15" s="1146"/>
      <c r="P15" s="1146"/>
      <c r="Q15" s="1146"/>
      <c r="R15" s="1146"/>
      <c r="S15" s="1146"/>
      <c r="T15" s="1147"/>
      <c r="U15" s="902"/>
      <c r="Y15" s="1120">
        <v>0.85</v>
      </c>
      <c r="Z15" s="1103"/>
      <c r="AA15" s="1103"/>
      <c r="AB15" s="895"/>
      <c r="AC15" s="895"/>
      <c r="AD15" s="895"/>
      <c r="AE15" s="1691"/>
      <c r="AF15" s="1691"/>
      <c r="AG15" s="895"/>
      <c r="AH15" s="895"/>
      <c r="AI15" s="895"/>
      <c r="AJ15" s="1752"/>
      <c r="AK15" s="1752"/>
      <c r="AL15" s="895"/>
      <c r="AM15" s="1775"/>
      <c r="AN15" s="895"/>
    </row>
    <row r="16" spans="1:40" ht="15.75" customHeight="1" x14ac:dyDescent="0.25">
      <c r="A16" s="905"/>
      <c r="B16" s="906"/>
      <c r="C16" s="894"/>
      <c r="D16" s="895"/>
      <c r="E16" s="894"/>
      <c r="F16" s="894"/>
      <c r="G16" s="894"/>
      <c r="H16" s="1148"/>
      <c r="I16" s="1154"/>
      <c r="J16" s="1146"/>
      <c r="K16" s="1146"/>
      <c r="L16" s="1146"/>
      <c r="M16" s="1146"/>
      <c r="N16" s="1146"/>
      <c r="O16" s="1146"/>
      <c r="P16" s="1146"/>
      <c r="Q16" s="1146"/>
      <c r="R16" s="1146"/>
      <c r="S16" s="1146"/>
      <c r="T16" s="1147"/>
      <c r="Y16" s="1204">
        <f>(85%*25%)</f>
        <v>0.21249999999999999</v>
      </c>
      <c r="Z16" s="1103"/>
      <c r="AA16" s="1103"/>
      <c r="AB16" s="895"/>
      <c r="AC16" s="895"/>
      <c r="AD16" s="895"/>
      <c r="AE16" s="1691"/>
      <c r="AF16" s="1691"/>
      <c r="AG16" s="895"/>
      <c r="AH16" s="895"/>
      <c r="AI16" s="895"/>
      <c r="AJ16" s="1752"/>
      <c r="AK16" s="1752"/>
      <c r="AL16" s="895"/>
      <c r="AM16" s="895"/>
      <c r="AN16" s="895"/>
    </row>
    <row r="17" spans="26:38" x14ac:dyDescent="0.25">
      <c r="AJ17" s="994"/>
      <c r="AK17" s="994"/>
    </row>
    <row r="18" spans="26:38" ht="18" customHeight="1" x14ac:dyDescent="0.25">
      <c r="Z18" s="1145" t="s">
        <v>2394</v>
      </c>
      <c r="AA18" s="1145" t="s">
        <v>2396</v>
      </c>
      <c r="AE18" s="1145" t="s">
        <v>2394</v>
      </c>
      <c r="AF18" s="1145" t="s">
        <v>2396</v>
      </c>
      <c r="AJ18" s="1145" t="s">
        <v>2394</v>
      </c>
      <c r="AK18" s="1145" t="s">
        <v>2396</v>
      </c>
    </row>
    <row r="19" spans="26:38" ht="18" customHeight="1" x14ac:dyDescent="0.25">
      <c r="Z19" s="1145" t="s">
        <v>2585</v>
      </c>
      <c r="AA19" s="1145" t="s">
        <v>2376</v>
      </c>
      <c r="AB19" s="1475">
        <f>(95%*25%)</f>
        <v>0.23749999999999999</v>
      </c>
      <c r="AE19" s="1145" t="s">
        <v>2547</v>
      </c>
      <c r="AF19" s="1145" t="s">
        <v>2376</v>
      </c>
      <c r="AG19" s="1475">
        <f>100%*25%</f>
        <v>0.25</v>
      </c>
      <c r="AJ19" s="1145" t="s">
        <v>2944</v>
      </c>
      <c r="AK19" s="1145" t="s">
        <v>2376</v>
      </c>
      <c r="AL19" s="1475">
        <f>93%*25%</f>
        <v>0.23250000000000001</v>
      </c>
    </row>
  </sheetData>
  <mergeCells count="29">
    <mergeCell ref="V4:V6"/>
    <mergeCell ref="B7:B13"/>
    <mergeCell ref="C7:C13"/>
    <mergeCell ref="D7:D13"/>
    <mergeCell ref="E7:E13"/>
    <mergeCell ref="F7:F13"/>
    <mergeCell ref="G7:G13"/>
    <mergeCell ref="V7:V13"/>
    <mergeCell ref="F4:F6"/>
    <mergeCell ref="I1:T1"/>
    <mergeCell ref="A1:H1"/>
    <mergeCell ref="A4:A14"/>
    <mergeCell ref="B4:B6"/>
    <mergeCell ref="C4:C6"/>
    <mergeCell ref="D4:D6"/>
    <mergeCell ref="E4:E6"/>
    <mergeCell ref="G4:G6"/>
    <mergeCell ref="W1:Y1"/>
    <mergeCell ref="AA4:AA6"/>
    <mergeCell ref="AA7:AA13"/>
    <mergeCell ref="Y4:Y6"/>
    <mergeCell ref="Y7:Y12"/>
    <mergeCell ref="Z1:AD1"/>
    <mergeCell ref="AJ1:AN1"/>
    <mergeCell ref="AK4:AK6"/>
    <mergeCell ref="AK7:AK13"/>
    <mergeCell ref="AE1:AI1"/>
    <mergeCell ref="AF4:AF6"/>
    <mergeCell ref="AF7:AF13"/>
  </mergeCells>
  <pageMargins left="0.70866141732283472" right="0.70866141732283472" top="0.74803149606299213" bottom="0.74803149606299213" header="0.31496062992125984" footer="0.31496062992125984"/>
  <pageSetup scale="24"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8"/>
  </sheetPr>
  <dimension ref="A1:AL35"/>
  <sheetViews>
    <sheetView topLeftCell="C1" zoomScale="80" zoomScaleNormal="80" workbookViewId="0">
      <pane xSplit="6" ySplit="3" topLeftCell="AH25" activePane="bottomRight" state="frozen"/>
      <selection activeCell="AN5" sqref="AN5"/>
      <selection pane="topRight" activeCell="AN5" sqref="AN5"/>
      <selection pane="bottomLeft" activeCell="AN5" sqref="AN5"/>
      <selection pane="bottomRight" activeCell="AK46" sqref="AK46"/>
    </sheetView>
  </sheetViews>
  <sheetFormatPr baseColWidth="10" defaultRowHeight="15" x14ac:dyDescent="0.25"/>
  <cols>
    <col min="1" max="1" width="11.42578125" style="889"/>
    <col min="2" max="2" width="24.140625" style="889" customWidth="1"/>
    <col min="3" max="3" width="23" style="889" customWidth="1"/>
    <col min="4" max="4" width="13.42578125" style="889" customWidth="1"/>
    <col min="5" max="5" width="16.28515625" style="889" customWidth="1"/>
    <col min="6" max="6" width="20.7109375" style="889" customWidth="1"/>
    <col min="7" max="7" width="16.42578125" style="889" customWidth="1"/>
    <col min="8" max="8" width="45.7109375" style="889" customWidth="1"/>
    <col min="9" max="9" width="7.42578125" style="889" bestFit="1" customWidth="1"/>
    <col min="10" max="10" width="9.5703125" style="889" bestFit="1" customWidth="1"/>
    <col min="11" max="11" width="8" style="889" bestFit="1" customWidth="1"/>
    <col min="12" max="12" width="6.42578125" style="889" bestFit="1" customWidth="1"/>
    <col min="13" max="14" width="6.7109375" style="889" bestFit="1" customWidth="1"/>
    <col min="15" max="15" width="6.28515625" style="889" bestFit="1" customWidth="1"/>
    <col min="16" max="16" width="8.85546875" style="889" bestFit="1" customWidth="1"/>
    <col min="17" max="17" width="12.42578125" style="889" bestFit="1" customWidth="1"/>
    <col min="18" max="18" width="9.85546875" style="889" bestFit="1" customWidth="1"/>
    <col min="19" max="19" width="12.28515625" style="889" bestFit="1" customWidth="1"/>
    <col min="20" max="20" width="11.28515625" style="889" bestFit="1" customWidth="1"/>
    <col min="21" max="21" width="56" style="889" hidden="1" customWidth="1"/>
    <col min="22" max="22" width="16.28515625" style="889" hidden="1" customWidth="1"/>
    <col min="23" max="23" width="9.28515625" style="889" hidden="1" customWidth="1"/>
    <col min="24" max="24" width="21.85546875" style="889" hidden="1" customWidth="1"/>
    <col min="25" max="25" width="18.85546875" style="889" hidden="1" customWidth="1"/>
    <col min="26" max="26" width="21.42578125" style="889" hidden="1" customWidth="1"/>
    <col min="27" max="27" width="29.140625" style="889" hidden="1" customWidth="1"/>
    <col min="28" max="28" width="77.7109375" style="889" hidden="1" customWidth="1"/>
    <col min="29" max="29" width="18.85546875" style="889" customWidth="1"/>
    <col min="30" max="30" width="21.42578125" style="889" bestFit="1" customWidth="1"/>
    <col min="31" max="31" width="29.140625" style="889" customWidth="1"/>
    <col min="32" max="32" width="47.5703125" style="889" customWidth="1"/>
    <col min="33" max="33" width="77.7109375" style="889" customWidth="1"/>
    <col min="34" max="36" width="11.42578125" style="889"/>
    <col min="37" max="37" width="116.42578125" style="889" customWidth="1"/>
    <col min="38" max="38" width="30.85546875" style="889" customWidth="1"/>
    <col min="39" max="16384" width="11.42578125" style="889"/>
  </cols>
  <sheetData>
    <row r="1" spans="1:38" ht="70.5" customHeight="1" x14ac:dyDescent="0.25">
      <c r="A1" s="2099" t="s">
        <v>2569</v>
      </c>
      <c r="B1" s="2099"/>
      <c r="C1" s="2099"/>
      <c r="D1" s="2099"/>
      <c r="E1" s="2099"/>
      <c r="F1" s="2099"/>
      <c r="G1" s="2099"/>
      <c r="H1" s="2099"/>
      <c r="I1" s="1938" t="s">
        <v>1351</v>
      </c>
      <c r="J1" s="1938"/>
      <c r="K1" s="1938"/>
      <c r="L1" s="1938"/>
      <c r="M1" s="1938"/>
      <c r="N1" s="1938"/>
      <c r="O1" s="1938"/>
      <c r="P1" s="1938"/>
      <c r="Q1" s="1938"/>
      <c r="R1" s="1938"/>
      <c r="S1" s="1938"/>
      <c r="T1" s="1938"/>
      <c r="U1" s="2177" t="s">
        <v>1948</v>
      </c>
      <c r="V1" s="2178"/>
      <c r="W1" s="2178"/>
      <c r="X1" s="2178"/>
      <c r="Y1" s="2177" t="s">
        <v>2138</v>
      </c>
      <c r="Z1" s="2178"/>
      <c r="AA1" s="2178"/>
      <c r="AB1" s="2178"/>
      <c r="AC1" s="2177" t="s">
        <v>2630</v>
      </c>
      <c r="AD1" s="2178"/>
      <c r="AE1" s="2178"/>
      <c r="AF1" s="2178"/>
      <c r="AG1" s="2178"/>
      <c r="AH1" s="2177" t="s">
        <v>2871</v>
      </c>
      <c r="AI1" s="2178"/>
      <c r="AJ1" s="2178"/>
      <c r="AK1" s="2178"/>
      <c r="AL1" s="2178"/>
    </row>
    <row r="2" spans="1:38" x14ac:dyDescent="0.25">
      <c r="A2" s="903"/>
      <c r="B2" s="897"/>
      <c r="C2" s="810"/>
      <c r="D2" s="810"/>
      <c r="E2" s="810"/>
      <c r="F2" s="810"/>
      <c r="G2" s="811"/>
      <c r="H2" s="796"/>
      <c r="V2" s="810"/>
    </row>
    <row r="3" spans="1:38" s="909" customFormat="1" ht="75" x14ac:dyDescent="0.25">
      <c r="A3" s="780" t="s">
        <v>1221</v>
      </c>
      <c r="B3" s="780" t="s">
        <v>47</v>
      </c>
      <c r="C3" s="780" t="s">
        <v>1461</v>
      </c>
      <c r="D3" s="780" t="s">
        <v>1</v>
      </c>
      <c r="E3" s="780" t="s">
        <v>51</v>
      </c>
      <c r="F3" s="780" t="s">
        <v>2216</v>
      </c>
      <c r="G3" s="780" t="s">
        <v>3</v>
      </c>
      <c r="H3" s="780" t="s">
        <v>1291</v>
      </c>
      <c r="I3" s="782" t="s">
        <v>1352</v>
      </c>
      <c r="J3" s="782" t="s">
        <v>1353</v>
      </c>
      <c r="K3" s="782" t="s">
        <v>1354</v>
      </c>
      <c r="L3" s="782" t="s">
        <v>1355</v>
      </c>
      <c r="M3" s="782" t="s">
        <v>1356</v>
      </c>
      <c r="N3" s="782" t="s">
        <v>1357</v>
      </c>
      <c r="O3" s="782" t="s">
        <v>1358</v>
      </c>
      <c r="P3" s="782" t="s">
        <v>1359</v>
      </c>
      <c r="Q3" s="782" t="s">
        <v>1360</v>
      </c>
      <c r="R3" s="782" t="s">
        <v>1361</v>
      </c>
      <c r="S3" s="782" t="s">
        <v>1362</v>
      </c>
      <c r="T3" s="782" t="s">
        <v>1363</v>
      </c>
      <c r="U3" s="782" t="s">
        <v>1925</v>
      </c>
      <c r="V3" s="782" t="s">
        <v>1926</v>
      </c>
      <c r="W3" s="782" t="s">
        <v>1927</v>
      </c>
      <c r="X3" s="782" t="s">
        <v>1928</v>
      </c>
      <c r="Y3" s="814" t="s">
        <v>1926</v>
      </c>
      <c r="Z3" s="814" t="s">
        <v>1927</v>
      </c>
      <c r="AA3" s="814" t="s">
        <v>2126</v>
      </c>
      <c r="AB3" s="814" t="s">
        <v>1928</v>
      </c>
      <c r="AC3" s="1637" t="s">
        <v>1926</v>
      </c>
      <c r="AD3" s="1637" t="s">
        <v>1927</v>
      </c>
      <c r="AE3" s="1637" t="s">
        <v>2126</v>
      </c>
      <c r="AF3" s="1637" t="s">
        <v>1925</v>
      </c>
      <c r="AG3" s="1637" t="s">
        <v>1928</v>
      </c>
      <c r="AH3" s="1637" t="s">
        <v>1926</v>
      </c>
      <c r="AI3" s="1637" t="s">
        <v>1927</v>
      </c>
      <c r="AJ3" s="1637" t="s">
        <v>2126</v>
      </c>
      <c r="AK3" s="1637" t="s">
        <v>1925</v>
      </c>
      <c r="AL3" s="1637" t="s">
        <v>1928</v>
      </c>
    </row>
    <row r="4" spans="1:38" s="911" customFormat="1" ht="45" x14ac:dyDescent="0.25">
      <c r="A4" s="2100" t="s">
        <v>1535</v>
      </c>
      <c r="B4" s="1951" t="s">
        <v>374</v>
      </c>
      <c r="C4" s="1951" t="s">
        <v>1621</v>
      </c>
      <c r="D4" s="1951" t="s">
        <v>1530</v>
      </c>
      <c r="E4" s="1951" t="s">
        <v>1531</v>
      </c>
      <c r="F4" s="1951" t="s">
        <v>1532</v>
      </c>
      <c r="G4" s="1951" t="s">
        <v>1729</v>
      </c>
      <c r="H4" s="1343" t="s">
        <v>1540</v>
      </c>
      <c r="I4" s="1049"/>
      <c r="J4" s="1044"/>
      <c r="K4" s="1044"/>
      <c r="L4" s="1044"/>
      <c r="M4" s="1044"/>
      <c r="N4" s="1043"/>
      <c r="O4" s="1043"/>
      <c r="P4" s="1044"/>
      <c r="Q4" s="1044"/>
      <c r="R4" s="1043" t="s">
        <v>4</v>
      </c>
      <c r="S4" s="1044"/>
      <c r="T4" s="1380"/>
      <c r="U4" s="2118" t="s">
        <v>1929</v>
      </c>
      <c r="V4" s="1344" t="s">
        <v>1906</v>
      </c>
      <c r="W4" s="2500" t="s">
        <v>1906</v>
      </c>
      <c r="X4" s="2503" t="s">
        <v>2452</v>
      </c>
      <c r="Y4" s="1186">
        <v>1</v>
      </c>
      <c r="Z4" s="2027">
        <v>0.85</v>
      </c>
      <c r="AA4" s="2118" t="s">
        <v>2202</v>
      </c>
      <c r="AB4" s="892" t="s">
        <v>2204</v>
      </c>
      <c r="AC4" s="1668" t="s">
        <v>1906</v>
      </c>
      <c r="AD4" s="2487" t="s">
        <v>1906</v>
      </c>
      <c r="AE4" s="2312" t="s">
        <v>2202</v>
      </c>
      <c r="AF4" s="2312" t="s">
        <v>1929</v>
      </c>
      <c r="AG4" s="2312" t="s">
        <v>2740</v>
      </c>
      <c r="AH4" s="1728">
        <v>1</v>
      </c>
      <c r="AI4" s="1901">
        <f>AVERAGE(AH4,AH5,AH6)</f>
        <v>0.96666666666666667</v>
      </c>
      <c r="AJ4" s="1881" t="s">
        <v>2202</v>
      </c>
      <c r="AK4" s="725" t="s">
        <v>2945</v>
      </c>
      <c r="AL4" s="2312"/>
    </row>
    <row r="5" spans="1:38" s="911" customFormat="1" ht="153" x14ac:dyDescent="0.25">
      <c r="A5" s="2100"/>
      <c r="B5" s="1951"/>
      <c r="C5" s="1951"/>
      <c r="D5" s="1951"/>
      <c r="E5" s="1951"/>
      <c r="F5" s="1951"/>
      <c r="G5" s="1951"/>
      <c r="H5" s="1343" t="s">
        <v>1622</v>
      </c>
      <c r="I5" s="1067"/>
      <c r="J5" s="1047"/>
      <c r="K5" s="1047"/>
      <c r="L5" s="1047"/>
      <c r="M5" s="1047"/>
      <c r="N5" s="1046"/>
      <c r="O5" s="1046"/>
      <c r="P5" s="1047"/>
      <c r="Q5" s="1047"/>
      <c r="R5" s="1047"/>
      <c r="S5" s="1046" t="s">
        <v>4</v>
      </c>
      <c r="T5" s="1133" t="s">
        <v>4</v>
      </c>
      <c r="U5" s="2494"/>
      <c r="V5" s="1345" t="s">
        <v>1906</v>
      </c>
      <c r="W5" s="2501"/>
      <c r="X5" s="2504"/>
      <c r="Y5" s="1186">
        <v>0.7</v>
      </c>
      <c r="Z5" s="1951"/>
      <c r="AA5" s="2494"/>
      <c r="AB5" s="892" t="s">
        <v>2203</v>
      </c>
      <c r="AC5" s="1669" t="s">
        <v>1906</v>
      </c>
      <c r="AD5" s="2488"/>
      <c r="AE5" s="2313"/>
      <c r="AF5" s="2313"/>
      <c r="AG5" s="2313" t="s">
        <v>2203</v>
      </c>
      <c r="AH5" s="1728">
        <v>0.9</v>
      </c>
      <c r="AI5" s="1850"/>
      <c r="AJ5" s="1882"/>
      <c r="AK5" s="725" t="s">
        <v>2946</v>
      </c>
      <c r="AL5" s="2313"/>
    </row>
    <row r="6" spans="1:38" s="911" customFormat="1" ht="204" x14ac:dyDescent="0.25">
      <c r="A6" s="2100"/>
      <c r="B6" s="1951"/>
      <c r="C6" s="1951"/>
      <c r="D6" s="1951"/>
      <c r="E6" s="1951"/>
      <c r="F6" s="1951"/>
      <c r="G6" s="1951"/>
      <c r="H6" s="1343" t="s">
        <v>1533</v>
      </c>
      <c r="I6" s="1068"/>
      <c r="J6" s="1062"/>
      <c r="K6" s="1062"/>
      <c r="L6" s="1062"/>
      <c r="M6" s="1062"/>
      <c r="N6" s="1061"/>
      <c r="O6" s="1061"/>
      <c r="P6" s="1061"/>
      <c r="Q6" s="1062"/>
      <c r="R6" s="1062"/>
      <c r="S6" s="1061" t="s">
        <v>4</v>
      </c>
      <c r="T6" s="1199" t="s">
        <v>4</v>
      </c>
      <c r="U6" s="2499"/>
      <c r="V6" s="1346" t="s">
        <v>1906</v>
      </c>
      <c r="W6" s="2502"/>
      <c r="X6" s="2505"/>
      <c r="Y6" s="1186" t="s">
        <v>353</v>
      </c>
      <c r="Z6" s="1951"/>
      <c r="AA6" s="749" t="s">
        <v>2453</v>
      </c>
      <c r="AB6" s="892" t="s">
        <v>1929</v>
      </c>
      <c r="AC6" s="1670" t="s">
        <v>1906</v>
      </c>
      <c r="AD6" s="2489"/>
      <c r="AE6" s="1663" t="s">
        <v>2453</v>
      </c>
      <c r="AF6" s="2314"/>
      <c r="AG6" s="2314" t="s">
        <v>1929</v>
      </c>
      <c r="AH6" s="1728">
        <v>1</v>
      </c>
      <c r="AI6" s="1850"/>
      <c r="AJ6" s="1726" t="s">
        <v>2964</v>
      </c>
      <c r="AK6" s="725" t="s">
        <v>2947</v>
      </c>
      <c r="AL6" s="2314"/>
    </row>
    <row r="7" spans="1:38" s="911" customFormat="1" ht="210" x14ac:dyDescent="0.25">
      <c r="A7" s="2100"/>
      <c r="B7" s="2026" t="s">
        <v>374</v>
      </c>
      <c r="C7" s="1951" t="s">
        <v>1774</v>
      </c>
      <c r="D7" s="1951" t="s">
        <v>1534</v>
      </c>
      <c r="E7" s="1951" t="s">
        <v>1775</v>
      </c>
      <c r="F7" s="1951" t="s">
        <v>1775</v>
      </c>
      <c r="G7" s="1951" t="s">
        <v>1729</v>
      </c>
      <c r="H7" s="1173" t="s">
        <v>1930</v>
      </c>
      <c r="I7" s="1049"/>
      <c r="J7" s="1044"/>
      <c r="K7" s="1044"/>
      <c r="L7" s="1044"/>
      <c r="M7" s="1044"/>
      <c r="N7" s="1044"/>
      <c r="O7" s="1044"/>
      <c r="P7" s="1044"/>
      <c r="Q7" s="1044"/>
      <c r="R7" s="1044"/>
      <c r="S7" s="1044"/>
      <c r="T7" s="1366" t="s">
        <v>4</v>
      </c>
      <c r="U7" s="1515" t="s">
        <v>2454</v>
      </c>
      <c r="V7" s="1348" t="s">
        <v>1906</v>
      </c>
      <c r="W7" s="2506" t="s">
        <v>1906</v>
      </c>
      <c r="X7" s="2509" t="s">
        <v>2455</v>
      </c>
      <c r="Y7" s="1186" t="s">
        <v>353</v>
      </c>
      <c r="Z7" s="2496" t="s">
        <v>353</v>
      </c>
      <c r="AA7" s="2407" t="s">
        <v>2472</v>
      </c>
      <c r="AB7" s="762" t="s">
        <v>2473</v>
      </c>
      <c r="AC7" s="1671" t="s">
        <v>1906</v>
      </c>
      <c r="AD7" s="2490" t="s">
        <v>1906</v>
      </c>
      <c r="AE7" s="2407" t="s">
        <v>2472</v>
      </c>
      <c r="AF7" s="1515" t="s">
        <v>2741</v>
      </c>
      <c r="AG7" s="1664" t="s">
        <v>2740</v>
      </c>
      <c r="AH7" s="1728">
        <v>0.75</v>
      </c>
      <c r="AI7" s="2476">
        <f>AVERAGE(AH7:AH9)</f>
        <v>0.75</v>
      </c>
      <c r="AJ7" s="2479" t="s">
        <v>2965</v>
      </c>
      <c r="AK7" s="1793" t="s">
        <v>2948</v>
      </c>
      <c r="AL7" s="1744"/>
    </row>
    <row r="8" spans="1:38" s="911" customFormat="1" ht="225" x14ac:dyDescent="0.25">
      <c r="A8" s="2100"/>
      <c r="B8" s="2026"/>
      <c r="C8" s="1951"/>
      <c r="D8" s="1951"/>
      <c r="E8" s="1951"/>
      <c r="F8" s="1951"/>
      <c r="G8" s="1951"/>
      <c r="H8" s="1173" t="s">
        <v>1931</v>
      </c>
      <c r="I8" s="1067"/>
      <c r="J8" s="1047"/>
      <c r="K8" s="1047"/>
      <c r="L8" s="1047"/>
      <c r="M8" s="1047"/>
      <c r="N8" s="1047"/>
      <c r="O8" s="1047"/>
      <c r="P8" s="1047"/>
      <c r="Q8" s="1047"/>
      <c r="R8" s="1047"/>
      <c r="S8" s="1367" t="s">
        <v>4</v>
      </c>
      <c r="T8" s="1381"/>
      <c r="U8" s="1349" t="s">
        <v>1932</v>
      </c>
      <c r="V8" s="1350" t="s">
        <v>1906</v>
      </c>
      <c r="W8" s="2507"/>
      <c r="X8" s="2510"/>
      <c r="Y8" s="1186" t="s">
        <v>353</v>
      </c>
      <c r="Z8" s="2497"/>
      <c r="AA8" s="2409"/>
      <c r="AB8" s="762" t="s">
        <v>2474</v>
      </c>
      <c r="AC8" s="1672" t="s">
        <v>1906</v>
      </c>
      <c r="AD8" s="2491"/>
      <c r="AE8" s="2493"/>
      <c r="AF8" s="1673" t="s">
        <v>2742</v>
      </c>
      <c r="AG8" s="2151"/>
      <c r="AH8" s="1728" t="s">
        <v>353</v>
      </c>
      <c r="AI8" s="2477"/>
      <c r="AJ8" s="2480"/>
      <c r="AK8" s="725" t="s">
        <v>2949</v>
      </c>
      <c r="AL8" s="2151"/>
    </row>
    <row r="9" spans="1:38" s="911" customFormat="1" ht="240" x14ac:dyDescent="0.25">
      <c r="A9" s="2100"/>
      <c r="B9" s="2026"/>
      <c r="C9" s="1951"/>
      <c r="D9" s="1951"/>
      <c r="E9" s="1951"/>
      <c r="F9" s="1951"/>
      <c r="G9" s="1951"/>
      <c r="H9" s="1173" t="s">
        <v>1933</v>
      </c>
      <c r="I9" s="1068"/>
      <c r="J9" s="1062"/>
      <c r="K9" s="1062"/>
      <c r="L9" s="1062"/>
      <c r="M9" s="1062"/>
      <c r="N9" s="1062"/>
      <c r="O9" s="1062"/>
      <c r="P9" s="1062"/>
      <c r="Q9" s="1062"/>
      <c r="R9" s="1062"/>
      <c r="S9" s="1062"/>
      <c r="T9" s="1368" t="s">
        <v>4</v>
      </c>
      <c r="U9" s="1351" t="s">
        <v>1934</v>
      </c>
      <c r="V9" s="1352" t="s">
        <v>1906</v>
      </c>
      <c r="W9" s="2508"/>
      <c r="X9" s="2511"/>
      <c r="Y9" s="969" t="s">
        <v>1906</v>
      </c>
      <c r="Z9" s="2498"/>
      <c r="AA9" s="1274" t="s">
        <v>2456</v>
      </c>
      <c r="AB9" s="892" t="s">
        <v>2205</v>
      </c>
      <c r="AC9" s="1674" t="s">
        <v>1906</v>
      </c>
      <c r="AD9" s="2492"/>
      <c r="AE9" s="1274" t="s">
        <v>2456</v>
      </c>
      <c r="AF9" s="1675" t="s">
        <v>2743</v>
      </c>
      <c r="AG9" s="2153"/>
      <c r="AH9" s="1728" t="s">
        <v>353</v>
      </c>
      <c r="AI9" s="2478"/>
      <c r="AJ9" s="1729"/>
      <c r="AK9" s="725" t="s">
        <v>2205</v>
      </c>
      <c r="AL9" s="2153"/>
    </row>
    <row r="10" spans="1:38" s="911" customFormat="1" ht="150" x14ac:dyDescent="0.25">
      <c r="A10" s="2100"/>
      <c r="B10" s="1951" t="s">
        <v>374</v>
      </c>
      <c r="C10" s="1951" t="s">
        <v>1778</v>
      </c>
      <c r="D10" s="1951">
        <v>2</v>
      </c>
      <c r="E10" s="1951" t="s">
        <v>1776</v>
      </c>
      <c r="F10" s="1951" t="s">
        <v>1777</v>
      </c>
      <c r="G10" s="1951" t="s">
        <v>1729</v>
      </c>
      <c r="H10" s="1190" t="s">
        <v>2475</v>
      </c>
      <c r="I10" s="1063"/>
      <c r="J10" s="1053"/>
      <c r="K10" s="1053"/>
      <c r="L10" s="1053"/>
      <c r="M10" s="1053"/>
      <c r="N10" s="1053"/>
      <c r="O10" s="1053"/>
      <c r="P10" s="1053"/>
      <c r="Q10" s="1053"/>
      <c r="R10" s="1053"/>
      <c r="S10" s="1053"/>
      <c r="T10" s="1369" t="s">
        <v>1397</v>
      </c>
      <c r="U10" s="1347" t="s">
        <v>1929</v>
      </c>
      <c r="V10" s="1354" t="s">
        <v>1906</v>
      </c>
      <c r="W10" s="2512" t="s">
        <v>1906</v>
      </c>
      <c r="X10" s="2312" t="s">
        <v>2457</v>
      </c>
      <c r="Y10" s="996">
        <v>1</v>
      </c>
      <c r="Z10" s="2129">
        <v>1</v>
      </c>
      <c r="AA10" s="1353" t="s">
        <v>2206</v>
      </c>
      <c r="AB10" s="762" t="s">
        <v>2458</v>
      </c>
      <c r="AC10" s="1676" t="s">
        <v>1906</v>
      </c>
      <c r="AD10" s="2481" t="s">
        <v>1906</v>
      </c>
      <c r="AE10" s="1274" t="s">
        <v>2206</v>
      </c>
      <c r="AF10" s="1515" t="s">
        <v>1929</v>
      </c>
      <c r="AG10" s="2151" t="s">
        <v>2744</v>
      </c>
      <c r="AH10" s="1727">
        <v>1</v>
      </c>
      <c r="AI10" s="1890">
        <v>1</v>
      </c>
      <c r="AJ10" s="1729" t="s">
        <v>2206</v>
      </c>
      <c r="AK10" s="725" t="s">
        <v>2950</v>
      </c>
      <c r="AL10" s="2151"/>
    </row>
    <row r="11" spans="1:38" s="911" customFormat="1" ht="204" x14ac:dyDescent="0.25">
      <c r="A11" s="2100"/>
      <c r="B11" s="1951"/>
      <c r="C11" s="1951"/>
      <c r="D11" s="1951"/>
      <c r="E11" s="1951"/>
      <c r="F11" s="1951"/>
      <c r="G11" s="1951"/>
      <c r="H11" s="1173" t="s">
        <v>1148</v>
      </c>
      <c r="I11" s="1058"/>
      <c r="J11" s="1059"/>
      <c r="K11" s="1059"/>
      <c r="L11" s="1059"/>
      <c r="M11" s="1059"/>
      <c r="N11" s="1059"/>
      <c r="O11" s="1059"/>
      <c r="P11" s="1059"/>
      <c r="Q11" s="1059"/>
      <c r="R11" s="1059"/>
      <c r="S11" s="1059"/>
      <c r="T11" s="1370" t="s">
        <v>1397</v>
      </c>
      <c r="U11" s="1355" t="s">
        <v>1934</v>
      </c>
      <c r="V11" s="1352" t="s">
        <v>1906</v>
      </c>
      <c r="W11" s="2495"/>
      <c r="X11" s="2499"/>
      <c r="Y11" s="996" t="s">
        <v>353</v>
      </c>
      <c r="Z11" s="2495"/>
      <c r="AA11" s="1274" t="s">
        <v>2459</v>
      </c>
      <c r="AB11" s="917" t="s">
        <v>1934</v>
      </c>
      <c r="AC11" s="1674" t="s">
        <v>1906</v>
      </c>
      <c r="AD11" s="2482"/>
      <c r="AE11" s="1274" t="s">
        <v>2459</v>
      </c>
      <c r="AF11" s="1677" t="s">
        <v>2745</v>
      </c>
      <c r="AG11" s="2153"/>
      <c r="AH11" s="1727">
        <v>1</v>
      </c>
      <c r="AI11" s="1923"/>
      <c r="AJ11" s="1729" t="s">
        <v>2966</v>
      </c>
      <c r="AK11" s="1794" t="s">
        <v>2951</v>
      </c>
      <c r="AL11" s="2153"/>
    </row>
    <row r="12" spans="1:38" s="911" customFormat="1" ht="63.75" x14ac:dyDescent="0.25">
      <c r="A12" s="2100"/>
      <c r="B12" s="1951" t="s">
        <v>374</v>
      </c>
      <c r="C12" s="1951" t="s">
        <v>1149</v>
      </c>
      <c r="D12" s="1951">
        <v>7</v>
      </c>
      <c r="E12" s="1951" t="s">
        <v>1150</v>
      </c>
      <c r="F12" s="1951" t="s">
        <v>1151</v>
      </c>
      <c r="G12" s="1951" t="s">
        <v>1729</v>
      </c>
      <c r="H12" s="1173" t="s">
        <v>1152</v>
      </c>
      <c r="I12" s="1063"/>
      <c r="J12" s="1053"/>
      <c r="K12" s="1053"/>
      <c r="L12" s="1053"/>
      <c r="M12" s="1053"/>
      <c r="N12" s="1369"/>
      <c r="O12" s="1053"/>
      <c r="P12" s="1053"/>
      <c r="Q12" s="1053"/>
      <c r="R12" s="1053"/>
      <c r="S12" s="1053"/>
      <c r="T12" s="1369" t="s">
        <v>1397</v>
      </c>
      <c r="U12" s="1356" t="s">
        <v>1935</v>
      </c>
      <c r="V12" s="1348" t="s">
        <v>1906</v>
      </c>
      <c r="W12" s="2513">
        <v>1</v>
      </c>
      <c r="X12" s="2503" t="s">
        <v>2460</v>
      </c>
      <c r="Y12" s="996" t="s">
        <v>353</v>
      </c>
      <c r="Z12" s="2129">
        <v>1</v>
      </c>
      <c r="AA12" s="1353" t="s">
        <v>2211</v>
      </c>
      <c r="AB12" s="892" t="s">
        <v>2207</v>
      </c>
      <c r="AC12" s="1671" t="s">
        <v>1906</v>
      </c>
      <c r="AD12" s="2483">
        <v>1</v>
      </c>
      <c r="AE12" s="1274" t="s">
        <v>2211</v>
      </c>
      <c r="AF12" s="794" t="s">
        <v>2746</v>
      </c>
      <c r="AG12" s="1664" t="s">
        <v>2744</v>
      </c>
      <c r="AH12" s="1727">
        <v>0.9</v>
      </c>
      <c r="AI12" s="1890">
        <f>AVERAGE(AH12:AH18)</f>
        <v>0.9285714285714286</v>
      </c>
      <c r="AJ12" s="1729" t="s">
        <v>2211</v>
      </c>
      <c r="AK12" s="1794" t="s">
        <v>2952</v>
      </c>
      <c r="AL12" s="1744"/>
    </row>
    <row r="13" spans="1:38" s="911" customFormat="1" ht="114.75" x14ac:dyDescent="0.25">
      <c r="A13" s="2100"/>
      <c r="B13" s="1951"/>
      <c r="C13" s="1951"/>
      <c r="D13" s="1951"/>
      <c r="E13" s="1951"/>
      <c r="F13" s="1951"/>
      <c r="G13" s="1951"/>
      <c r="H13" s="1173" t="s">
        <v>1153</v>
      </c>
      <c r="I13" s="1089"/>
      <c r="J13" s="1090"/>
      <c r="K13" s="1090"/>
      <c r="L13" s="1090"/>
      <c r="M13" s="1090"/>
      <c r="N13" s="1371"/>
      <c r="O13" s="1090"/>
      <c r="P13" s="1090"/>
      <c r="Q13" s="1090"/>
      <c r="R13" s="1090"/>
      <c r="S13" s="1090"/>
      <c r="T13" s="1371" t="s">
        <v>1397</v>
      </c>
      <c r="U13" s="1356" t="s">
        <v>1936</v>
      </c>
      <c r="V13" s="1357" t="s">
        <v>1906</v>
      </c>
      <c r="W13" s="2514"/>
      <c r="X13" s="2504"/>
      <c r="Y13" s="996">
        <v>1</v>
      </c>
      <c r="Z13" s="2495"/>
      <c r="AA13" s="1274" t="s">
        <v>2461</v>
      </c>
      <c r="AB13" s="762" t="s">
        <v>2208</v>
      </c>
      <c r="AC13" s="1678" t="s">
        <v>1906</v>
      </c>
      <c r="AD13" s="2484"/>
      <c r="AE13" s="1274" t="s">
        <v>2461</v>
      </c>
      <c r="AF13" s="794" t="s">
        <v>2747</v>
      </c>
      <c r="AG13" s="1664" t="s">
        <v>2744</v>
      </c>
      <c r="AH13" s="1727">
        <v>1</v>
      </c>
      <c r="AI13" s="1923"/>
      <c r="AJ13" s="1729" t="s">
        <v>2967</v>
      </c>
      <c r="AK13" s="1173" t="s">
        <v>2953</v>
      </c>
      <c r="AL13" s="1744"/>
    </row>
    <row r="14" spans="1:38" s="911" customFormat="1" ht="165" x14ac:dyDescent="0.25">
      <c r="A14" s="2100"/>
      <c r="B14" s="1951"/>
      <c r="C14" s="1951"/>
      <c r="D14" s="1951"/>
      <c r="E14" s="1951"/>
      <c r="F14" s="1951"/>
      <c r="G14" s="1951"/>
      <c r="H14" s="1173" t="s">
        <v>1154</v>
      </c>
      <c r="I14" s="1089"/>
      <c r="J14" s="1090"/>
      <c r="K14" s="1090"/>
      <c r="L14" s="1090"/>
      <c r="M14" s="1090"/>
      <c r="N14" s="1055"/>
      <c r="O14" s="1090"/>
      <c r="P14" s="1090"/>
      <c r="Q14" s="1090"/>
      <c r="R14" s="1090"/>
      <c r="S14" s="1371" t="s">
        <v>1397</v>
      </c>
      <c r="T14" s="1055"/>
      <c r="U14" s="794" t="s">
        <v>2462</v>
      </c>
      <c r="V14" s="1357" t="s">
        <v>1906</v>
      </c>
      <c r="W14" s="2514"/>
      <c r="X14" s="2504"/>
      <c r="Y14" s="996" t="s">
        <v>353</v>
      </c>
      <c r="Z14" s="2495"/>
      <c r="AA14" s="1353" t="s">
        <v>2215</v>
      </c>
      <c r="AB14" s="762" t="s">
        <v>2463</v>
      </c>
      <c r="AC14" s="1678" t="s">
        <v>1906</v>
      </c>
      <c r="AD14" s="2484"/>
      <c r="AE14" s="1274" t="s">
        <v>2215</v>
      </c>
      <c r="AF14" s="794" t="s">
        <v>2748</v>
      </c>
      <c r="AG14" s="1664" t="s">
        <v>2744</v>
      </c>
      <c r="AH14" s="1727">
        <v>0.6</v>
      </c>
      <c r="AI14" s="1923"/>
      <c r="AJ14" s="1729" t="s">
        <v>2215</v>
      </c>
      <c r="AK14" s="1796" t="s">
        <v>2954</v>
      </c>
      <c r="AL14" s="1744"/>
    </row>
    <row r="15" spans="1:38" s="911" customFormat="1" ht="90" x14ac:dyDescent="0.25">
      <c r="A15" s="2100"/>
      <c r="B15" s="1951"/>
      <c r="C15" s="1951"/>
      <c r="D15" s="1951"/>
      <c r="E15" s="1951"/>
      <c r="F15" s="1951"/>
      <c r="G15" s="1951"/>
      <c r="H15" s="1173" t="s">
        <v>1155</v>
      </c>
      <c r="I15" s="1089"/>
      <c r="J15" s="1090"/>
      <c r="K15" s="1090"/>
      <c r="L15" s="1090"/>
      <c r="M15" s="1090"/>
      <c r="N15" s="1055"/>
      <c r="O15" s="1090"/>
      <c r="P15" s="1090"/>
      <c r="Q15" s="1090"/>
      <c r="R15" s="1090"/>
      <c r="S15" s="1371" t="s">
        <v>1397</v>
      </c>
      <c r="T15" s="1055"/>
      <c r="U15" s="1356" t="s">
        <v>1937</v>
      </c>
      <c r="V15" s="1357" t="s">
        <v>1906</v>
      </c>
      <c r="W15" s="2514"/>
      <c r="X15" s="2504"/>
      <c r="Y15" s="996" t="s">
        <v>353</v>
      </c>
      <c r="Z15" s="2495"/>
      <c r="AA15" s="1353" t="s">
        <v>2211</v>
      </c>
      <c r="AB15" s="892" t="s">
        <v>2214</v>
      </c>
      <c r="AC15" s="1678" t="s">
        <v>1906</v>
      </c>
      <c r="AD15" s="2484"/>
      <c r="AE15" s="1274" t="s">
        <v>2211</v>
      </c>
      <c r="AF15" s="794" t="s">
        <v>2749</v>
      </c>
      <c r="AG15" s="1664" t="s">
        <v>2744</v>
      </c>
      <c r="AH15" s="1727">
        <v>1</v>
      </c>
      <c r="AI15" s="1923"/>
      <c r="AJ15" s="1729" t="s">
        <v>2211</v>
      </c>
      <c r="AK15" s="725" t="s">
        <v>2955</v>
      </c>
      <c r="AL15" s="1744"/>
    </row>
    <row r="16" spans="1:38" s="911" customFormat="1" ht="105" x14ac:dyDescent="0.25">
      <c r="A16" s="2100"/>
      <c r="B16" s="1951"/>
      <c r="C16" s="1951"/>
      <c r="D16" s="1951"/>
      <c r="E16" s="1951"/>
      <c r="F16" s="1951"/>
      <c r="G16" s="1951"/>
      <c r="H16" s="1173" t="s">
        <v>1156</v>
      </c>
      <c r="I16" s="1089"/>
      <c r="J16" s="1382"/>
      <c r="K16" s="1055" t="s">
        <v>1397</v>
      </c>
      <c r="L16" s="1090"/>
      <c r="M16" s="1090"/>
      <c r="N16" s="1055"/>
      <c r="O16" s="1371"/>
      <c r="P16" s="1371" t="s">
        <v>1397</v>
      </c>
      <c r="Q16" s="1090"/>
      <c r="R16" s="1090"/>
      <c r="S16" s="1090"/>
      <c r="T16" s="1055"/>
      <c r="U16" s="1356" t="s">
        <v>1938</v>
      </c>
      <c r="V16" s="1357" t="s">
        <v>1939</v>
      </c>
      <c r="W16" s="2514"/>
      <c r="X16" s="2504"/>
      <c r="Y16" s="996" t="s">
        <v>353</v>
      </c>
      <c r="Z16" s="2495"/>
      <c r="AA16" s="1353" t="s">
        <v>2211</v>
      </c>
      <c r="AB16" s="762" t="s">
        <v>2464</v>
      </c>
      <c r="AC16" s="1679">
        <v>1</v>
      </c>
      <c r="AD16" s="2484"/>
      <c r="AE16" s="1274" t="s">
        <v>2211</v>
      </c>
      <c r="AF16" s="794" t="s">
        <v>2750</v>
      </c>
      <c r="AG16" s="1664" t="s">
        <v>2464</v>
      </c>
      <c r="AH16" s="1727">
        <v>1</v>
      </c>
      <c r="AI16" s="1923"/>
      <c r="AJ16" s="1729" t="s">
        <v>2211</v>
      </c>
      <c r="AK16" s="725" t="s">
        <v>2956</v>
      </c>
      <c r="AL16" s="1744"/>
    </row>
    <row r="17" spans="1:38" s="911" customFormat="1" ht="140.25" x14ac:dyDescent="0.25">
      <c r="A17" s="2100"/>
      <c r="B17" s="1951"/>
      <c r="C17" s="1951"/>
      <c r="D17" s="1951"/>
      <c r="E17" s="1951"/>
      <c r="F17" s="1951"/>
      <c r="G17" s="1951"/>
      <c r="H17" s="1173" t="s">
        <v>1157</v>
      </c>
      <c r="I17" s="1089"/>
      <c r="J17" s="1090"/>
      <c r="K17" s="1090"/>
      <c r="L17" s="1090"/>
      <c r="M17" s="1090"/>
      <c r="N17" s="1371"/>
      <c r="O17" s="1090"/>
      <c r="P17" s="1090"/>
      <c r="Q17" s="1090"/>
      <c r="R17" s="1090"/>
      <c r="S17" s="1090"/>
      <c r="T17" s="1371" t="s">
        <v>1397</v>
      </c>
      <c r="U17" s="1356" t="s">
        <v>1934</v>
      </c>
      <c r="V17" s="1357" t="s">
        <v>1906</v>
      </c>
      <c r="W17" s="2514"/>
      <c r="X17" s="2504"/>
      <c r="Y17" s="996">
        <v>1</v>
      </c>
      <c r="Z17" s="2495"/>
      <c r="AA17" s="1274" t="s">
        <v>2465</v>
      </c>
      <c r="AB17" s="917" t="s">
        <v>2209</v>
      </c>
      <c r="AC17" s="1678" t="s">
        <v>1906</v>
      </c>
      <c r="AD17" s="2484"/>
      <c r="AE17" s="1274" t="s">
        <v>2465</v>
      </c>
      <c r="AF17" s="1677" t="s">
        <v>2745</v>
      </c>
      <c r="AG17" s="1664" t="s">
        <v>2744</v>
      </c>
      <c r="AH17" s="1727">
        <v>1</v>
      </c>
      <c r="AI17" s="1923"/>
      <c r="AJ17" s="1729" t="s">
        <v>2968</v>
      </c>
      <c r="AK17" s="1797" t="s">
        <v>2957</v>
      </c>
      <c r="AL17" s="1744"/>
    </row>
    <row r="18" spans="1:38" s="911" customFormat="1" ht="140.25" x14ac:dyDescent="0.25">
      <c r="A18" s="2100"/>
      <c r="B18" s="1951"/>
      <c r="C18" s="1951"/>
      <c r="D18" s="1951"/>
      <c r="E18" s="1951"/>
      <c r="F18" s="1951"/>
      <c r="G18" s="1951"/>
      <c r="H18" s="1173" t="s">
        <v>1158</v>
      </c>
      <c r="I18" s="1058"/>
      <c r="J18" s="1059"/>
      <c r="K18" s="1059"/>
      <c r="L18" s="1059"/>
      <c r="M18" s="1059"/>
      <c r="N18" s="1370"/>
      <c r="O18" s="1059"/>
      <c r="P18" s="1059"/>
      <c r="Q18" s="1059"/>
      <c r="R18" s="1059"/>
      <c r="S18" s="1059"/>
      <c r="T18" s="1370" t="s">
        <v>1397</v>
      </c>
      <c r="U18" s="1356" t="s">
        <v>1934</v>
      </c>
      <c r="V18" s="1352" t="s">
        <v>1906</v>
      </c>
      <c r="W18" s="2515"/>
      <c r="X18" s="2505"/>
      <c r="Y18" s="996" t="s">
        <v>353</v>
      </c>
      <c r="Z18" s="2495"/>
      <c r="AA18" s="1274" t="s">
        <v>2456</v>
      </c>
      <c r="AB18" s="917" t="s">
        <v>2210</v>
      </c>
      <c r="AC18" s="1674" t="s">
        <v>1906</v>
      </c>
      <c r="AD18" s="2485"/>
      <c r="AE18" s="1274" t="s">
        <v>2456</v>
      </c>
      <c r="AF18" s="1677" t="s">
        <v>2745</v>
      </c>
      <c r="AG18" s="1664" t="s">
        <v>2744</v>
      </c>
      <c r="AH18" s="1727">
        <v>1</v>
      </c>
      <c r="AI18" s="1923"/>
      <c r="AJ18" s="1729" t="s">
        <v>2969</v>
      </c>
      <c r="AK18" s="725" t="s">
        <v>2958</v>
      </c>
      <c r="AL18" s="1744"/>
    </row>
    <row r="19" spans="1:38" s="911" customFormat="1" ht="140.25" x14ac:dyDescent="0.25">
      <c r="A19" s="2100"/>
      <c r="B19" s="1951" t="s">
        <v>374</v>
      </c>
      <c r="C19" s="1951" t="s">
        <v>1733</v>
      </c>
      <c r="D19" s="1951">
        <v>1</v>
      </c>
      <c r="E19" s="1951" t="s">
        <v>1779</v>
      </c>
      <c r="F19" s="1951" t="s">
        <v>1160</v>
      </c>
      <c r="G19" s="1951" t="s">
        <v>1729</v>
      </c>
      <c r="H19" s="1173" t="s">
        <v>1163</v>
      </c>
      <c r="I19" s="1063"/>
      <c r="J19" s="1053"/>
      <c r="K19" s="1053"/>
      <c r="L19" s="1053"/>
      <c r="M19" s="1053"/>
      <c r="N19" s="1369" t="s">
        <v>1397</v>
      </c>
      <c r="O19" s="1053"/>
      <c r="P19" s="1053"/>
      <c r="Q19" s="1053"/>
      <c r="R19" s="1053"/>
      <c r="S19" s="1053"/>
      <c r="T19" s="1372" t="s">
        <v>1397</v>
      </c>
      <c r="U19" s="1356" t="s">
        <v>2369</v>
      </c>
      <c r="V19" s="1348" t="s">
        <v>1906</v>
      </c>
      <c r="W19" s="2513">
        <v>1</v>
      </c>
      <c r="X19" s="1516" t="s">
        <v>2466</v>
      </c>
      <c r="Y19" s="996">
        <v>0.5</v>
      </c>
      <c r="Z19" s="2129">
        <v>0.75</v>
      </c>
      <c r="AA19" s="1274" t="s">
        <v>2456</v>
      </c>
      <c r="AB19" s="917" t="s">
        <v>2210</v>
      </c>
      <c r="AC19" s="1671" t="s">
        <v>1906</v>
      </c>
      <c r="AD19" s="2483">
        <v>1</v>
      </c>
      <c r="AE19" s="1274" t="s">
        <v>2456</v>
      </c>
      <c r="AF19" s="1677" t="s">
        <v>2745</v>
      </c>
      <c r="AG19" s="1664" t="s">
        <v>2744</v>
      </c>
      <c r="AH19" s="1727">
        <v>1</v>
      </c>
      <c r="AI19" s="1890">
        <v>1</v>
      </c>
      <c r="AJ19" s="1729" t="s">
        <v>2969</v>
      </c>
      <c r="AK19" s="725" t="s">
        <v>2959</v>
      </c>
      <c r="AL19" s="1744"/>
    </row>
    <row r="20" spans="1:38" s="911" customFormat="1" ht="285" x14ac:dyDescent="0.2">
      <c r="A20" s="2100"/>
      <c r="B20" s="1951"/>
      <c r="C20" s="1951"/>
      <c r="D20" s="1951"/>
      <c r="E20" s="1951"/>
      <c r="F20" s="1951"/>
      <c r="G20" s="1951"/>
      <c r="H20" s="1173" t="s">
        <v>1164</v>
      </c>
      <c r="I20" s="1058"/>
      <c r="J20" s="1059"/>
      <c r="K20" s="1370" t="s">
        <v>1397</v>
      </c>
      <c r="L20" s="1059"/>
      <c r="M20" s="1059"/>
      <c r="N20" s="1370" t="s">
        <v>1397</v>
      </c>
      <c r="O20" s="1059"/>
      <c r="P20" s="1059"/>
      <c r="Q20" s="1370" t="s">
        <v>1397</v>
      </c>
      <c r="R20" s="1059"/>
      <c r="S20" s="1059"/>
      <c r="T20" s="1373" t="s">
        <v>1397</v>
      </c>
      <c r="U20" s="794" t="s">
        <v>2467</v>
      </c>
      <c r="V20" s="1358">
        <v>1</v>
      </c>
      <c r="W20" s="2515"/>
      <c r="X20" s="1359" t="s">
        <v>1940</v>
      </c>
      <c r="Y20" s="996">
        <v>1</v>
      </c>
      <c r="Z20" s="2495"/>
      <c r="AA20" s="1185" t="s">
        <v>2468</v>
      </c>
      <c r="AB20" s="762" t="s">
        <v>2469</v>
      </c>
      <c r="AC20" s="1680">
        <v>1</v>
      </c>
      <c r="AD20" s="2485"/>
      <c r="AE20" s="1665" t="s">
        <v>2468</v>
      </c>
      <c r="AF20" s="794" t="s">
        <v>2751</v>
      </c>
      <c r="AG20" s="1664"/>
      <c r="AH20" s="1727">
        <v>1</v>
      </c>
      <c r="AI20" s="1923"/>
      <c r="AJ20" s="1728" t="s">
        <v>2970</v>
      </c>
      <c r="AK20" s="1795"/>
      <c r="AL20" s="1744"/>
    </row>
    <row r="21" spans="1:38" s="911" customFormat="1" ht="140.25" x14ac:dyDescent="0.25">
      <c r="A21" s="2100"/>
      <c r="B21" s="1951" t="s">
        <v>374</v>
      </c>
      <c r="C21" s="1951" t="s">
        <v>1782</v>
      </c>
      <c r="D21" s="1951">
        <v>2</v>
      </c>
      <c r="E21" s="1951" t="s">
        <v>1780</v>
      </c>
      <c r="F21" s="1951" t="s">
        <v>1781</v>
      </c>
      <c r="G21" s="2311" t="s">
        <v>1729</v>
      </c>
      <c r="H21" s="1173" t="s">
        <v>1169</v>
      </c>
      <c r="I21" s="1065"/>
      <c r="J21" s="1066"/>
      <c r="K21" s="1066"/>
      <c r="L21" s="1066"/>
      <c r="M21" s="1066"/>
      <c r="N21" s="1374" t="s">
        <v>1397</v>
      </c>
      <c r="O21" s="1066"/>
      <c r="P21" s="1066"/>
      <c r="Q21" s="1066"/>
      <c r="R21" s="1066"/>
      <c r="S21" s="1066"/>
      <c r="T21" s="1375" t="s">
        <v>1397</v>
      </c>
      <c r="U21" s="1360" t="s">
        <v>1934</v>
      </c>
      <c r="V21" s="1361" t="s">
        <v>1906</v>
      </c>
      <c r="W21" s="2516">
        <v>0.8</v>
      </c>
      <c r="X21" s="2118"/>
      <c r="Y21" s="996">
        <v>0.5</v>
      </c>
      <c r="Z21" s="2129">
        <v>0.82</v>
      </c>
      <c r="AA21" s="1274" t="s">
        <v>2456</v>
      </c>
      <c r="AB21" s="917" t="s">
        <v>2210</v>
      </c>
      <c r="AC21" s="1681" t="s">
        <v>1906</v>
      </c>
      <c r="AD21" s="2486">
        <v>0.95</v>
      </c>
      <c r="AE21" s="1274" t="s">
        <v>2456</v>
      </c>
      <c r="AF21" s="1677" t="s">
        <v>2745</v>
      </c>
      <c r="AG21" s="1664" t="s">
        <v>2744</v>
      </c>
      <c r="AH21" s="1800">
        <v>1</v>
      </c>
      <c r="AI21" s="2474">
        <v>0.98</v>
      </c>
      <c r="AJ21" s="1801" t="s">
        <v>2969</v>
      </c>
      <c r="AK21" s="725" t="s">
        <v>2960</v>
      </c>
      <c r="AL21" s="1744"/>
    </row>
    <row r="22" spans="1:38" s="911" customFormat="1" ht="114.75" x14ac:dyDescent="0.25">
      <c r="A22" s="2100"/>
      <c r="B22" s="1951"/>
      <c r="C22" s="1951"/>
      <c r="D22" s="1951"/>
      <c r="E22" s="1951"/>
      <c r="F22" s="1951"/>
      <c r="G22" s="1951"/>
      <c r="H22" s="1173" t="s">
        <v>1170</v>
      </c>
      <c r="I22" s="1067"/>
      <c r="J22" s="1047"/>
      <c r="K22" s="1047"/>
      <c r="L22" s="1047"/>
      <c r="M22" s="1047"/>
      <c r="N22" s="1376" t="s">
        <v>1397</v>
      </c>
      <c r="O22" s="1047"/>
      <c r="P22" s="1047"/>
      <c r="Q22" s="1047"/>
      <c r="R22" s="1047"/>
      <c r="S22" s="1047"/>
      <c r="T22" s="1377" t="s">
        <v>1397</v>
      </c>
      <c r="U22" s="1362" t="s">
        <v>1941</v>
      </c>
      <c r="V22" s="1363">
        <v>1</v>
      </c>
      <c r="W22" s="2495"/>
      <c r="X22" s="2494"/>
      <c r="Y22" s="962">
        <v>1</v>
      </c>
      <c r="Z22" s="2495"/>
      <c r="AA22" s="1274" t="s">
        <v>2461</v>
      </c>
      <c r="AB22" s="917" t="s">
        <v>2212</v>
      </c>
      <c r="AC22" s="1682">
        <v>1</v>
      </c>
      <c r="AD22" s="2482"/>
      <c r="AE22" s="1274" t="s">
        <v>2461</v>
      </c>
      <c r="AF22" s="1517" t="s">
        <v>1941</v>
      </c>
      <c r="AG22" s="1664" t="s">
        <v>2212</v>
      </c>
      <c r="AH22" s="1802">
        <v>1</v>
      </c>
      <c r="AI22" s="2475"/>
      <c r="AJ22" s="1801" t="s">
        <v>2967</v>
      </c>
      <c r="AK22" s="1798" t="s">
        <v>2961</v>
      </c>
      <c r="AL22" s="1744"/>
    </row>
    <row r="23" spans="1:38" s="911" customFormat="1" ht="114.75" x14ac:dyDescent="0.25">
      <c r="A23" s="2100"/>
      <c r="B23" s="1951"/>
      <c r="C23" s="1951"/>
      <c r="D23" s="1951"/>
      <c r="E23" s="1951"/>
      <c r="F23" s="1951"/>
      <c r="G23" s="1951"/>
      <c r="H23" s="1173" t="s">
        <v>1171</v>
      </c>
      <c r="I23" s="1067"/>
      <c r="J23" s="1047"/>
      <c r="K23" s="1047"/>
      <c r="L23" s="1047"/>
      <c r="M23" s="1047"/>
      <c r="N23" s="1376" t="s">
        <v>1397</v>
      </c>
      <c r="O23" s="1047"/>
      <c r="P23" s="1047"/>
      <c r="Q23" s="1047"/>
      <c r="R23" s="1047"/>
      <c r="S23" s="1047"/>
      <c r="T23" s="1377" t="s">
        <v>1397</v>
      </c>
      <c r="U23" s="1362" t="s">
        <v>1942</v>
      </c>
      <c r="V23" s="1363">
        <v>1</v>
      </c>
      <c r="W23" s="2495"/>
      <c r="X23" s="2494"/>
      <c r="Y23" s="962">
        <v>1</v>
      </c>
      <c r="Z23" s="2495"/>
      <c r="AA23" s="1274" t="s">
        <v>2461</v>
      </c>
      <c r="AB23" s="917" t="s">
        <v>2212</v>
      </c>
      <c r="AC23" s="1682">
        <v>1</v>
      </c>
      <c r="AD23" s="2482"/>
      <c r="AE23" s="1274" t="s">
        <v>2461</v>
      </c>
      <c r="AF23" s="1517" t="s">
        <v>1942</v>
      </c>
      <c r="AG23" s="1664" t="s">
        <v>2212</v>
      </c>
      <c r="AH23" s="1802">
        <v>1</v>
      </c>
      <c r="AI23" s="2475"/>
      <c r="AJ23" s="1801" t="s">
        <v>2967</v>
      </c>
      <c r="AK23" s="1798" t="s">
        <v>2961</v>
      </c>
      <c r="AL23" s="1744"/>
    </row>
    <row r="24" spans="1:38" s="911" customFormat="1" ht="369.75" x14ac:dyDescent="0.25">
      <c r="A24" s="2100"/>
      <c r="B24" s="1951"/>
      <c r="C24" s="1951"/>
      <c r="D24" s="1951"/>
      <c r="E24" s="1951"/>
      <c r="F24" s="1951"/>
      <c r="G24" s="1951"/>
      <c r="H24" s="1173" t="s">
        <v>1172</v>
      </c>
      <c r="I24" s="1067"/>
      <c r="J24" s="1047"/>
      <c r="K24" s="1047"/>
      <c r="L24" s="1047"/>
      <c r="M24" s="1047"/>
      <c r="N24" s="1376" t="s">
        <v>1397</v>
      </c>
      <c r="O24" s="1047"/>
      <c r="P24" s="1047"/>
      <c r="Q24" s="1047"/>
      <c r="R24" s="1047"/>
      <c r="S24" s="1047"/>
      <c r="T24" s="1377" t="s">
        <v>1397</v>
      </c>
      <c r="U24" s="1517" t="s">
        <v>2470</v>
      </c>
      <c r="V24" s="1363">
        <v>0.6</v>
      </c>
      <c r="W24" s="2495"/>
      <c r="X24" s="2494"/>
      <c r="Y24" s="962">
        <v>0.8</v>
      </c>
      <c r="Z24" s="2495"/>
      <c r="AA24" s="1353" t="s">
        <v>2211</v>
      </c>
      <c r="AB24" s="762" t="s">
        <v>2471</v>
      </c>
      <c r="AC24" s="1682">
        <v>0.85</v>
      </c>
      <c r="AD24" s="2482"/>
      <c r="AE24" s="1274" t="s">
        <v>2211</v>
      </c>
      <c r="AF24" s="1517" t="s">
        <v>2752</v>
      </c>
      <c r="AG24" s="1664"/>
      <c r="AH24" s="1802">
        <v>0.95</v>
      </c>
      <c r="AI24" s="2475"/>
      <c r="AJ24" s="1801" t="s">
        <v>2971</v>
      </c>
      <c r="AK24" s="1799" t="s">
        <v>2962</v>
      </c>
      <c r="AL24" s="1744"/>
    </row>
    <row r="25" spans="1:38" s="911" customFormat="1" ht="140.25" x14ac:dyDescent="0.25">
      <c r="A25" s="2100"/>
      <c r="B25" s="1951"/>
      <c r="C25" s="1951"/>
      <c r="D25" s="1951"/>
      <c r="E25" s="1951"/>
      <c r="F25" s="1951"/>
      <c r="G25" s="1951"/>
      <c r="H25" s="1173" t="s">
        <v>1173</v>
      </c>
      <c r="I25" s="1050"/>
      <c r="J25" s="1048"/>
      <c r="K25" s="1048"/>
      <c r="L25" s="1048"/>
      <c r="M25" s="1048"/>
      <c r="N25" s="1378" t="s">
        <v>1397</v>
      </c>
      <c r="O25" s="1048"/>
      <c r="P25" s="1048"/>
      <c r="Q25" s="1048"/>
      <c r="R25" s="1048"/>
      <c r="S25" s="1048"/>
      <c r="T25" s="1379" t="s">
        <v>1397</v>
      </c>
      <c r="U25" s="1364" t="s">
        <v>1943</v>
      </c>
      <c r="V25" s="1363">
        <v>0.6</v>
      </c>
      <c r="W25" s="2495"/>
      <c r="X25" s="2499"/>
      <c r="Y25" s="962">
        <v>0.8</v>
      </c>
      <c r="Z25" s="2495"/>
      <c r="AA25" s="1353" t="s">
        <v>2211</v>
      </c>
      <c r="AB25" s="892" t="s">
        <v>2213</v>
      </c>
      <c r="AC25" s="1682" t="s">
        <v>1906</v>
      </c>
      <c r="AD25" s="2482"/>
      <c r="AE25" s="1274" t="s">
        <v>2211</v>
      </c>
      <c r="AF25" s="1683" t="s">
        <v>2753</v>
      </c>
      <c r="AG25" s="1664" t="s">
        <v>2744</v>
      </c>
      <c r="AH25" s="1802">
        <v>0.98</v>
      </c>
      <c r="AI25" s="2475"/>
      <c r="AJ25" s="1801" t="s">
        <v>2971</v>
      </c>
      <c r="AK25" s="1799" t="s">
        <v>2963</v>
      </c>
      <c r="AL25" s="1744"/>
    </row>
    <row r="26" spans="1:38" x14ac:dyDescent="0.25">
      <c r="A26" s="905" t="s">
        <v>2280</v>
      </c>
      <c r="B26" s="906"/>
      <c r="C26" s="894"/>
      <c r="D26" s="895"/>
      <c r="E26" s="894"/>
      <c r="F26" s="894"/>
      <c r="G26" s="894"/>
      <c r="H26" s="1148"/>
      <c r="I26" s="1341"/>
      <c r="J26" s="1006"/>
      <c r="K26" s="1006"/>
      <c r="L26" s="1006"/>
      <c r="M26" s="1006"/>
      <c r="N26" s="1006"/>
      <c r="O26" s="1006"/>
      <c r="P26" s="1006"/>
      <c r="Q26" s="1006"/>
      <c r="R26" s="1006"/>
      <c r="S26" s="1006"/>
      <c r="T26" s="1007"/>
      <c r="U26" s="1007"/>
      <c r="V26" s="1007"/>
      <c r="W26" s="1365">
        <v>0.93</v>
      </c>
      <c r="X26" s="1007"/>
      <c r="Y26" s="895"/>
      <c r="Z26" s="895"/>
      <c r="AA26" s="895"/>
      <c r="AB26" s="895"/>
      <c r="AC26" s="801"/>
      <c r="AD26" s="801"/>
      <c r="AE26" s="801"/>
      <c r="AF26" s="801"/>
      <c r="AG26" s="801"/>
      <c r="AH26" s="801"/>
      <c r="AI26" s="801"/>
      <c r="AJ26" s="801"/>
      <c r="AK26" s="801"/>
      <c r="AL26" s="801"/>
    </row>
    <row r="27" spans="1:38" x14ac:dyDescent="0.25">
      <c r="A27" s="905"/>
      <c r="B27" s="906"/>
      <c r="C27" s="894"/>
      <c r="D27" s="895"/>
      <c r="E27" s="894"/>
      <c r="F27" s="894"/>
      <c r="G27" s="894"/>
      <c r="H27" s="1148"/>
      <c r="I27" s="1341"/>
      <c r="J27" s="1006"/>
      <c r="K27" s="1006"/>
      <c r="L27" s="1006"/>
      <c r="M27" s="1006"/>
      <c r="N27" s="1006"/>
      <c r="O27" s="1006"/>
      <c r="P27" s="1006"/>
      <c r="Q27" s="1006"/>
      <c r="R27" s="1006"/>
      <c r="S27" s="1006"/>
      <c r="T27" s="1007"/>
      <c r="U27" s="1007"/>
      <c r="V27" s="1007"/>
      <c r="W27" s="1007"/>
      <c r="X27" s="1007"/>
      <c r="Y27" s="895"/>
      <c r="Z27" s="895"/>
      <c r="AA27" s="895"/>
      <c r="AB27" s="895"/>
      <c r="AC27" s="801"/>
      <c r="AD27" s="801"/>
      <c r="AE27" s="801"/>
      <c r="AF27" s="801"/>
      <c r="AG27" s="801"/>
      <c r="AH27" s="801"/>
      <c r="AI27" s="801"/>
      <c r="AJ27" s="801"/>
      <c r="AK27" s="801"/>
      <c r="AL27" s="801"/>
    </row>
    <row r="28" spans="1:38" x14ac:dyDescent="0.25">
      <c r="A28" s="907"/>
      <c r="B28" s="908"/>
      <c r="C28" s="897"/>
      <c r="E28" s="897"/>
      <c r="F28" s="897"/>
      <c r="G28" s="897"/>
      <c r="H28" s="898"/>
      <c r="AC28" s="753"/>
      <c r="AD28" s="753"/>
      <c r="AE28" s="753"/>
      <c r="AF28" s="753"/>
      <c r="AG28" s="753"/>
      <c r="AH28" s="753"/>
      <c r="AI28" s="753"/>
      <c r="AJ28" s="753"/>
      <c r="AK28" s="753"/>
      <c r="AL28" s="753"/>
    </row>
    <row r="29" spans="1:38" ht="15.75" customHeight="1" x14ac:dyDescent="0.25">
      <c r="A29" s="907"/>
      <c r="B29" s="908"/>
      <c r="C29" s="897"/>
      <c r="E29" s="897"/>
      <c r="F29" s="897"/>
      <c r="G29" s="897"/>
      <c r="H29" s="898"/>
      <c r="U29" s="899" t="s">
        <v>1944</v>
      </c>
      <c r="V29" s="900" t="s">
        <v>1945</v>
      </c>
      <c r="Y29" s="1175" t="s">
        <v>2397</v>
      </c>
      <c r="Z29" s="1492" t="s">
        <v>2393</v>
      </c>
      <c r="AC29" s="1175" t="s">
        <v>2397</v>
      </c>
      <c r="AD29" s="1492" t="s">
        <v>2393</v>
      </c>
      <c r="AE29" s="753"/>
      <c r="AF29" s="753"/>
      <c r="AG29" s="753"/>
      <c r="AH29" s="1175" t="s">
        <v>2397</v>
      </c>
      <c r="AI29" s="1492" t="s">
        <v>2393</v>
      </c>
      <c r="AJ29" s="753"/>
      <c r="AK29" s="753"/>
      <c r="AL29" s="753"/>
    </row>
    <row r="30" spans="1:38" x14ac:dyDescent="0.25">
      <c r="A30" s="907"/>
      <c r="B30" s="908"/>
      <c r="C30" s="897"/>
      <c r="E30" s="897"/>
      <c r="F30" s="897"/>
      <c r="G30" s="897"/>
      <c r="H30" s="898"/>
      <c r="U30" s="899" t="s">
        <v>1946</v>
      </c>
      <c r="V30" s="900"/>
      <c r="Y30" s="1144" t="s">
        <v>2429</v>
      </c>
      <c r="Z30" s="1176" t="s">
        <v>2376</v>
      </c>
      <c r="AA30" s="1491">
        <f>(88%*25%)</f>
        <v>0.22</v>
      </c>
      <c r="AC30" s="1144" t="s">
        <v>2718</v>
      </c>
      <c r="AD30" s="1176" t="s">
        <v>2376</v>
      </c>
      <c r="AE30" s="1491">
        <f>98%*25%</f>
        <v>0.245</v>
      </c>
      <c r="AF30" s="1491"/>
      <c r="AG30" s="753"/>
      <c r="AH30" s="1144" t="s">
        <v>2972</v>
      </c>
      <c r="AI30" s="1176" t="s">
        <v>2376</v>
      </c>
      <c r="AJ30" s="1491">
        <f>93%*25%</f>
        <v>0.23250000000000001</v>
      </c>
      <c r="AK30" s="1491"/>
      <c r="AL30" s="753"/>
    </row>
    <row r="31" spans="1:38" x14ac:dyDescent="0.25">
      <c r="A31" s="907"/>
      <c r="B31" s="908"/>
      <c r="C31" s="897"/>
      <c r="E31" s="897"/>
      <c r="F31" s="897"/>
      <c r="G31" s="897"/>
      <c r="H31" s="898"/>
      <c r="U31" s="899" t="s">
        <v>1947</v>
      </c>
      <c r="V31" s="1342">
        <f>(93%*25%)</f>
        <v>0.23250000000000001</v>
      </c>
    </row>
    <row r="32" spans="1:38" x14ac:dyDescent="0.25">
      <c r="A32" s="907"/>
      <c r="B32" s="908"/>
      <c r="C32" s="897"/>
      <c r="E32" s="897"/>
      <c r="F32" s="897"/>
      <c r="G32" s="897"/>
      <c r="H32" s="898"/>
    </row>
    <row r="33" spans="1:8" x14ac:dyDescent="0.25">
      <c r="A33" s="907"/>
      <c r="B33" s="908"/>
      <c r="C33" s="897"/>
      <c r="E33" s="897"/>
      <c r="F33" s="897"/>
      <c r="G33" s="897"/>
      <c r="H33" s="898"/>
    </row>
    <row r="34" spans="1:8" x14ac:dyDescent="0.25">
      <c r="A34" s="907"/>
      <c r="B34" s="908"/>
      <c r="C34" s="897"/>
      <c r="E34" s="897"/>
      <c r="F34" s="897"/>
      <c r="G34" s="897"/>
      <c r="H34" s="898"/>
    </row>
    <row r="35" spans="1:8" x14ac:dyDescent="0.25">
      <c r="A35" s="907"/>
      <c r="B35" s="908"/>
      <c r="C35" s="897"/>
      <c r="E35" s="897"/>
      <c r="F35" s="897"/>
      <c r="G35" s="897"/>
      <c r="H35" s="898"/>
    </row>
  </sheetData>
  <mergeCells count="86">
    <mergeCell ref="W21:W25"/>
    <mergeCell ref="X21:X25"/>
    <mergeCell ref="B21:B25"/>
    <mergeCell ref="C21:C25"/>
    <mergeCell ref="D21:D25"/>
    <mergeCell ref="E21:E25"/>
    <mergeCell ref="F21:F25"/>
    <mergeCell ref="G21:G25"/>
    <mergeCell ref="W12:W18"/>
    <mergeCell ref="X12:X18"/>
    <mergeCell ref="G19:G20"/>
    <mergeCell ref="W19:W20"/>
    <mergeCell ref="B12:B18"/>
    <mergeCell ref="C12:C18"/>
    <mergeCell ref="D12:D18"/>
    <mergeCell ref="E12:E18"/>
    <mergeCell ref="F12:F18"/>
    <mergeCell ref="G12:G18"/>
    <mergeCell ref="B19:B20"/>
    <mergeCell ref="C19:C20"/>
    <mergeCell ref="D19:D20"/>
    <mergeCell ref="E19:E20"/>
    <mergeCell ref="F19:F20"/>
    <mergeCell ref="X7:X9"/>
    <mergeCell ref="B10:B11"/>
    <mergeCell ref="C10:C11"/>
    <mergeCell ref="D10:D11"/>
    <mergeCell ref="E10:E11"/>
    <mergeCell ref="F10:F11"/>
    <mergeCell ref="G10:G11"/>
    <mergeCell ref="W10:W11"/>
    <mergeCell ref="X10:X11"/>
    <mergeCell ref="C7:C9"/>
    <mergeCell ref="D7:D9"/>
    <mergeCell ref="E7:E9"/>
    <mergeCell ref="F7:F9"/>
    <mergeCell ref="G7:G9"/>
    <mergeCell ref="Y1:AB1"/>
    <mergeCell ref="A1:H1"/>
    <mergeCell ref="I1:T1"/>
    <mergeCell ref="U1:X1"/>
    <mergeCell ref="A4:A25"/>
    <mergeCell ref="B4:B6"/>
    <mergeCell ref="C4:C6"/>
    <mergeCell ref="D4:D6"/>
    <mergeCell ref="E4:E6"/>
    <mergeCell ref="F4:F6"/>
    <mergeCell ref="G4:G6"/>
    <mergeCell ref="U4:U6"/>
    <mergeCell ref="W4:W6"/>
    <mergeCell ref="X4:X6"/>
    <mergeCell ref="B7:B9"/>
    <mergeCell ref="W7:W9"/>
    <mergeCell ref="AA4:AA5"/>
    <mergeCell ref="AA7:AA8"/>
    <mergeCell ref="Z19:Z20"/>
    <mergeCell ref="Z21:Z25"/>
    <mergeCell ref="Z7:Z9"/>
    <mergeCell ref="Z10:Z11"/>
    <mergeCell ref="Z12:Z18"/>
    <mergeCell ref="Z4:Z6"/>
    <mergeCell ref="AD10:AD11"/>
    <mergeCell ref="AD12:AD18"/>
    <mergeCell ref="AD19:AD20"/>
    <mergeCell ref="AD21:AD25"/>
    <mergeCell ref="AC1:AG1"/>
    <mergeCell ref="AD4:AD6"/>
    <mergeCell ref="AE4:AE5"/>
    <mergeCell ref="AD7:AD9"/>
    <mergeCell ref="AE7:AE8"/>
    <mergeCell ref="AF4:AF6"/>
    <mergeCell ref="AG4:AG6"/>
    <mergeCell ref="AG8:AG9"/>
    <mergeCell ref="AG10:AG11"/>
    <mergeCell ref="AL8:AL9"/>
    <mergeCell ref="AI10:AI11"/>
    <mergeCell ref="AL10:AL11"/>
    <mergeCell ref="AH1:AL1"/>
    <mergeCell ref="AI4:AI6"/>
    <mergeCell ref="AJ4:AJ5"/>
    <mergeCell ref="AL4:AL6"/>
    <mergeCell ref="AI12:AI18"/>
    <mergeCell ref="AI19:AI20"/>
    <mergeCell ref="AI21:AI25"/>
    <mergeCell ref="AI7:AI9"/>
    <mergeCell ref="AJ7:AJ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AL19"/>
  <sheetViews>
    <sheetView topLeftCell="C1" zoomScale="85" zoomScaleNormal="85" zoomScaleSheetLayoutView="85" workbookViewId="0">
      <pane xSplit="6" ySplit="3" topLeftCell="AE5" activePane="bottomRight" state="frozen"/>
      <selection activeCell="C1" sqref="C1"/>
      <selection pane="topRight" activeCell="I1" sqref="I1"/>
      <selection pane="bottomLeft" activeCell="C4" sqref="C4"/>
      <selection pane="bottomRight" activeCell="AJ5" sqref="AJ5"/>
    </sheetView>
  </sheetViews>
  <sheetFormatPr baseColWidth="10" defaultColWidth="11.5703125" defaultRowHeight="15" x14ac:dyDescent="0.25"/>
  <cols>
    <col min="1" max="1" width="18" style="907" customWidth="1"/>
    <col min="2" max="2" width="23.7109375" style="908" customWidth="1"/>
    <col min="3" max="3" width="33.85546875" style="897" customWidth="1"/>
    <col min="4" max="4" width="12.7109375" style="889" customWidth="1"/>
    <col min="5" max="5" width="18.28515625" style="897" customWidth="1"/>
    <col min="6" max="6" width="22" style="897" customWidth="1"/>
    <col min="7" max="7" width="20.5703125" style="897" customWidth="1"/>
    <col min="8" max="8" width="27" style="898" customWidth="1"/>
    <col min="9" max="9" width="7" style="889" bestFit="1" customWidth="1"/>
    <col min="10" max="10" width="9" style="889" bestFit="1" customWidth="1"/>
    <col min="11" max="11" width="9.7109375" style="889" bestFit="1" customWidth="1"/>
    <col min="12" max="12" width="6" style="889" bestFit="1" customWidth="1"/>
    <col min="13" max="13" width="6.7109375" style="889" bestFit="1" customWidth="1"/>
    <col min="14" max="14" width="6.5703125" style="889" bestFit="1" customWidth="1"/>
    <col min="15" max="15" width="6" style="889" bestFit="1" customWidth="1"/>
    <col min="16" max="16" width="8.5703125" style="889" bestFit="1" customWidth="1"/>
    <col min="17" max="17" width="11.85546875" style="889" bestFit="1" customWidth="1"/>
    <col min="18" max="18" width="9.28515625" style="889" bestFit="1" customWidth="1"/>
    <col min="19" max="19" width="11.85546875" style="889" bestFit="1" customWidth="1"/>
    <col min="20" max="20" width="10.7109375" style="889" bestFit="1" customWidth="1"/>
    <col min="21" max="21" width="15.42578125" style="889" customWidth="1"/>
    <col min="22" max="22" width="18" style="889" customWidth="1"/>
    <col min="23" max="23" width="30.42578125" style="889" customWidth="1"/>
    <col min="24" max="24" width="16.5703125" style="889" customWidth="1"/>
    <col min="25" max="25" width="20.7109375" style="889" customWidth="1"/>
    <col min="26" max="26" width="38.42578125" style="889" customWidth="1"/>
    <col min="27" max="27" width="48" style="889" customWidth="1"/>
    <col min="28" max="28" width="26.42578125" style="889" customWidth="1"/>
    <col min="29" max="29" width="23.5703125" style="889" bestFit="1" customWidth="1"/>
    <col min="30" max="30" width="15" style="889" customWidth="1"/>
    <col min="31" max="31" width="38.42578125" style="889" customWidth="1"/>
    <col min="32" max="32" width="40" style="889" customWidth="1"/>
    <col min="33" max="33" width="18.140625" style="889" customWidth="1"/>
    <col min="34" max="36" width="11.5703125" style="889"/>
    <col min="37" max="37" width="31.85546875" style="889" customWidth="1"/>
    <col min="38" max="16384" width="11.5703125" style="889"/>
  </cols>
  <sheetData>
    <row r="1" spans="1:38" ht="53.25" customHeight="1" x14ac:dyDescent="0.25">
      <c r="A1" s="2099" t="s">
        <v>1460</v>
      </c>
      <c r="B1" s="2099"/>
      <c r="C1" s="2099"/>
      <c r="D1" s="2099"/>
      <c r="E1" s="2099"/>
      <c r="F1" s="2099"/>
      <c r="G1" s="2099"/>
      <c r="H1" s="2099"/>
      <c r="I1" s="1938" t="s">
        <v>1351</v>
      </c>
      <c r="J1" s="1938"/>
      <c r="K1" s="1938"/>
      <c r="L1" s="1938"/>
      <c r="M1" s="1938"/>
      <c r="N1" s="1938"/>
      <c r="O1" s="1938"/>
      <c r="P1" s="1938"/>
      <c r="Q1" s="1938"/>
      <c r="R1" s="1938"/>
      <c r="S1" s="1938"/>
      <c r="T1" s="1938"/>
      <c r="U1" s="2177" t="s">
        <v>1970</v>
      </c>
      <c r="V1" s="2268"/>
      <c r="W1" s="2268"/>
      <c r="X1" s="2177" t="s">
        <v>2138</v>
      </c>
      <c r="Y1" s="2178"/>
      <c r="Z1" s="2178"/>
      <c r="AA1" s="2178"/>
      <c r="AB1" s="2178"/>
      <c r="AC1" s="2177" t="s">
        <v>2631</v>
      </c>
      <c r="AD1" s="2178"/>
      <c r="AE1" s="2178"/>
      <c r="AF1" s="2178"/>
      <c r="AG1" s="2178"/>
      <c r="AH1" s="2177" t="s">
        <v>2872</v>
      </c>
      <c r="AI1" s="2178"/>
      <c r="AJ1" s="2178"/>
      <c r="AK1" s="2178"/>
      <c r="AL1" s="2178"/>
    </row>
    <row r="2" spans="1:38" ht="7.5" customHeight="1" x14ac:dyDescent="0.25">
      <c r="A2" s="903"/>
      <c r="B2" s="897"/>
      <c r="C2" s="810"/>
      <c r="D2" s="810"/>
      <c r="E2" s="810"/>
      <c r="F2" s="810"/>
      <c r="G2" s="811"/>
      <c r="H2" s="796"/>
    </row>
    <row r="3" spans="1:38" s="909" customFormat="1" ht="51.75" customHeight="1" x14ac:dyDescent="0.25">
      <c r="A3" s="780" t="s">
        <v>1221</v>
      </c>
      <c r="B3" s="780" t="s">
        <v>47</v>
      </c>
      <c r="C3" s="780" t="s">
        <v>1461</v>
      </c>
      <c r="D3" s="780" t="s">
        <v>1</v>
      </c>
      <c r="E3" s="780" t="s">
        <v>51</v>
      </c>
      <c r="F3" s="780" t="s">
        <v>2216</v>
      </c>
      <c r="G3" s="781" t="s">
        <v>3</v>
      </c>
      <c r="H3" s="812" t="s">
        <v>1291</v>
      </c>
      <c r="I3" s="814" t="s">
        <v>1352</v>
      </c>
      <c r="J3" s="782" t="s">
        <v>1353</v>
      </c>
      <c r="K3" s="782" t="s">
        <v>1354</v>
      </c>
      <c r="L3" s="782" t="s">
        <v>1355</v>
      </c>
      <c r="M3" s="782" t="s">
        <v>1356</v>
      </c>
      <c r="N3" s="782" t="s">
        <v>1357</v>
      </c>
      <c r="O3" s="782" t="s">
        <v>1358</v>
      </c>
      <c r="P3" s="782" t="s">
        <v>1359</v>
      </c>
      <c r="Q3" s="782" t="s">
        <v>1360</v>
      </c>
      <c r="R3" s="782" t="s">
        <v>1361</v>
      </c>
      <c r="S3" s="782" t="s">
        <v>1362</v>
      </c>
      <c r="T3" s="782" t="s">
        <v>1363</v>
      </c>
      <c r="U3" s="782" t="s">
        <v>1926</v>
      </c>
      <c r="V3" s="782" t="s">
        <v>1927</v>
      </c>
      <c r="W3" s="782" t="s">
        <v>2049</v>
      </c>
      <c r="X3" s="814" t="s">
        <v>1926</v>
      </c>
      <c r="Y3" s="814" t="s">
        <v>1927</v>
      </c>
      <c r="Z3" s="814" t="s">
        <v>2126</v>
      </c>
      <c r="AA3" s="814" t="s">
        <v>2159</v>
      </c>
      <c r="AB3" s="814" t="s">
        <v>1928</v>
      </c>
      <c r="AC3" s="782" t="s">
        <v>1926</v>
      </c>
      <c r="AD3" s="782" t="s">
        <v>1927</v>
      </c>
      <c r="AE3" s="782" t="s">
        <v>2126</v>
      </c>
      <c r="AF3" s="782" t="s">
        <v>2159</v>
      </c>
      <c r="AG3" s="782" t="s">
        <v>1928</v>
      </c>
      <c r="AH3" s="782" t="s">
        <v>1926</v>
      </c>
      <c r="AI3" s="782" t="s">
        <v>1927</v>
      </c>
      <c r="AJ3" s="782" t="s">
        <v>2126</v>
      </c>
      <c r="AK3" s="782" t="s">
        <v>2159</v>
      </c>
      <c r="AL3" s="782" t="s">
        <v>1928</v>
      </c>
    </row>
    <row r="4" spans="1:38" ht="60" hidden="1" x14ac:dyDescent="0.25">
      <c r="A4" s="2100" t="s">
        <v>1483</v>
      </c>
      <c r="B4" s="1502" t="s">
        <v>374</v>
      </c>
      <c r="C4" s="1503" t="s">
        <v>76</v>
      </c>
      <c r="D4" s="1504" t="s">
        <v>1290</v>
      </c>
      <c r="E4" s="1505" t="s">
        <v>1409</v>
      </c>
      <c r="F4" s="1505" t="s">
        <v>77</v>
      </c>
      <c r="G4" s="1502" t="s">
        <v>1661</v>
      </c>
      <c r="H4" s="1506" t="s">
        <v>1509</v>
      </c>
      <c r="I4" s="1157"/>
      <c r="J4" s="1158"/>
      <c r="K4" s="1507" t="s">
        <v>2050</v>
      </c>
      <c r="L4" s="1158"/>
      <c r="M4" s="1158"/>
      <c r="N4" s="1158"/>
      <c r="O4" s="1158"/>
      <c r="P4" s="1158"/>
      <c r="Q4" s="1158"/>
      <c r="R4" s="1158"/>
      <c r="S4" s="1158"/>
      <c r="T4" s="1160"/>
      <c r="U4" s="1501" t="s">
        <v>2051</v>
      </c>
      <c r="V4" s="1105">
        <v>1</v>
      </c>
      <c r="W4" s="911" t="s">
        <v>2052</v>
      </c>
      <c r="X4" s="1103"/>
      <c r="Y4" s="1103"/>
      <c r="Z4" s="895"/>
      <c r="AA4" s="895"/>
      <c r="AB4" s="895"/>
      <c r="AC4" s="1622"/>
      <c r="AD4" s="1622"/>
      <c r="AE4" s="895"/>
      <c r="AF4" s="895"/>
      <c r="AG4" s="895"/>
      <c r="AH4" s="1752"/>
      <c r="AI4" s="1752"/>
      <c r="AJ4" s="895"/>
      <c r="AK4" s="895"/>
      <c r="AL4" s="895"/>
    </row>
    <row r="5" spans="1:38" ht="375" x14ac:dyDescent="0.25">
      <c r="A5" s="2100"/>
      <c r="B5" s="1503" t="s">
        <v>374</v>
      </c>
      <c r="C5" s="1503" t="s">
        <v>2391</v>
      </c>
      <c r="D5" s="1504">
        <v>0.7</v>
      </c>
      <c r="E5" s="1503" t="s">
        <v>38</v>
      </c>
      <c r="F5" s="1502" t="s">
        <v>37</v>
      </c>
      <c r="G5" s="1502" t="s">
        <v>1663</v>
      </c>
      <c r="H5" s="1506" t="s">
        <v>1509</v>
      </c>
      <c r="I5" s="1045" t="s">
        <v>1397</v>
      </c>
      <c r="J5" s="1046" t="s">
        <v>1397</v>
      </c>
      <c r="K5" s="1046" t="s">
        <v>1397</v>
      </c>
      <c r="L5" s="1046" t="s">
        <v>1397</v>
      </c>
      <c r="M5" s="1046" t="s">
        <v>1397</v>
      </c>
      <c r="N5" s="1046" t="s">
        <v>1397</v>
      </c>
      <c r="O5" s="1046" t="s">
        <v>1397</v>
      </c>
      <c r="P5" s="1046" t="s">
        <v>1397</v>
      </c>
      <c r="Q5" s="1046" t="s">
        <v>1397</v>
      </c>
      <c r="R5" s="1046" t="s">
        <v>1397</v>
      </c>
      <c r="S5" s="1046" t="s">
        <v>1397</v>
      </c>
      <c r="T5" s="1133" t="s">
        <v>1397</v>
      </c>
      <c r="U5" s="1389">
        <f>41/876</f>
        <v>4.6803652968036527E-2</v>
      </c>
      <c r="V5" s="1389">
        <f>41/876</f>
        <v>4.6803652968036527E-2</v>
      </c>
      <c r="W5" s="946" t="s">
        <v>2053</v>
      </c>
      <c r="X5" s="1103">
        <v>0.94</v>
      </c>
      <c r="Y5" s="1103">
        <v>0.94</v>
      </c>
      <c r="Z5" s="1181" t="s">
        <v>2536</v>
      </c>
      <c r="AA5" s="762" t="s">
        <v>2535</v>
      </c>
      <c r="AB5" s="895"/>
      <c r="AC5" s="1622">
        <v>0.94</v>
      </c>
      <c r="AD5" s="1622">
        <v>0.94</v>
      </c>
      <c r="AE5" s="1181" t="s">
        <v>2536</v>
      </c>
      <c r="AF5" s="762" t="s">
        <v>2777</v>
      </c>
      <c r="AG5" s="895"/>
      <c r="AH5" s="1825">
        <v>0.9</v>
      </c>
      <c r="AI5" s="1825">
        <v>0.9</v>
      </c>
      <c r="AJ5" s="1181" t="s">
        <v>2536</v>
      </c>
      <c r="AK5" s="1773" t="s">
        <v>3038</v>
      </c>
      <c r="AL5" s="1775"/>
    </row>
    <row r="6" spans="1:38" ht="135" x14ac:dyDescent="0.25">
      <c r="A6" s="2100"/>
      <c r="B6" s="1503" t="s">
        <v>374</v>
      </c>
      <c r="C6" s="1503" t="s">
        <v>2392</v>
      </c>
      <c r="D6" s="1504">
        <v>0.6</v>
      </c>
      <c r="E6" s="1503" t="s">
        <v>1464</v>
      </c>
      <c r="F6" s="1502" t="s">
        <v>1294</v>
      </c>
      <c r="G6" s="1502" t="s">
        <v>1663</v>
      </c>
      <c r="H6" s="1506" t="s">
        <v>1509</v>
      </c>
      <c r="I6" s="1060" t="s">
        <v>1397</v>
      </c>
      <c r="J6" s="1061" t="s">
        <v>1397</v>
      </c>
      <c r="K6" s="1061" t="s">
        <v>1397</v>
      </c>
      <c r="L6" s="1061" t="s">
        <v>1397</v>
      </c>
      <c r="M6" s="1061" t="s">
        <v>1397</v>
      </c>
      <c r="N6" s="1061" t="s">
        <v>1397</v>
      </c>
      <c r="O6" s="1061" t="s">
        <v>1397</v>
      </c>
      <c r="P6" s="1061" t="s">
        <v>1397</v>
      </c>
      <c r="Q6" s="1061" t="s">
        <v>1397</v>
      </c>
      <c r="R6" s="1061" t="s">
        <v>1397</v>
      </c>
      <c r="S6" s="1061" t="s">
        <v>1397</v>
      </c>
      <c r="T6" s="1199" t="s">
        <v>1397</v>
      </c>
      <c r="U6" s="1389">
        <f>21/134</f>
        <v>0.15671641791044777</v>
      </c>
      <c r="V6" s="1389">
        <f>21/134</f>
        <v>0.15671641791044777</v>
      </c>
      <c r="W6" s="911" t="s">
        <v>2054</v>
      </c>
      <c r="X6" s="1103">
        <v>0.92</v>
      </c>
      <c r="Y6" s="1103">
        <v>0.92</v>
      </c>
      <c r="Z6" s="762" t="s">
        <v>2538</v>
      </c>
      <c r="AA6" s="1181" t="s">
        <v>2537</v>
      </c>
      <c r="AB6" s="895"/>
      <c r="AC6" s="1622">
        <v>0.92</v>
      </c>
      <c r="AD6" s="1622">
        <v>0.92</v>
      </c>
      <c r="AE6" s="762" t="s">
        <v>2538</v>
      </c>
      <c r="AF6" s="1181" t="s">
        <v>2778</v>
      </c>
      <c r="AG6" s="895"/>
      <c r="AH6" s="1825">
        <v>1</v>
      </c>
      <c r="AI6" s="1825">
        <v>1</v>
      </c>
      <c r="AJ6" s="1773" t="s">
        <v>2538</v>
      </c>
      <c r="AK6" s="1181" t="s">
        <v>3039</v>
      </c>
      <c r="AL6" s="1775"/>
    </row>
    <row r="7" spans="1:38" x14ac:dyDescent="0.25">
      <c r="A7" s="905" t="s">
        <v>2280</v>
      </c>
      <c r="B7" s="906"/>
      <c r="C7" s="894"/>
      <c r="D7" s="895"/>
      <c r="E7" s="894"/>
      <c r="F7" s="894"/>
      <c r="G7" s="894"/>
      <c r="H7" s="1148"/>
      <c r="I7" s="1154"/>
      <c r="J7" s="1146"/>
      <c r="K7" s="1146"/>
      <c r="L7" s="1146"/>
      <c r="M7" s="1146"/>
      <c r="N7" s="1146"/>
      <c r="O7" s="1146"/>
      <c r="P7" s="1146"/>
      <c r="Q7" s="1146"/>
      <c r="R7" s="1146"/>
      <c r="S7" s="1146"/>
      <c r="T7" s="1147"/>
      <c r="U7" s="1147"/>
      <c r="V7" s="1147"/>
      <c r="W7" s="1147"/>
      <c r="X7" s="895"/>
      <c r="Y7" s="895"/>
      <c r="Z7" s="895"/>
      <c r="AA7" s="895"/>
      <c r="AB7" s="895"/>
      <c r="AC7" s="895"/>
      <c r="AD7" s="895"/>
      <c r="AE7" s="895"/>
      <c r="AF7" s="895"/>
      <c r="AG7" s="895"/>
      <c r="AH7" s="1775"/>
      <c r="AI7" s="1775"/>
      <c r="AJ7" s="1775"/>
      <c r="AK7" s="1775"/>
      <c r="AL7" s="1775"/>
    </row>
    <row r="8" spans="1:38" x14ac:dyDescent="0.25">
      <c r="A8" s="905"/>
      <c r="B8" s="906"/>
      <c r="C8" s="894"/>
      <c r="D8" s="895"/>
      <c r="E8" s="894"/>
      <c r="F8" s="894"/>
      <c r="G8" s="894"/>
      <c r="H8" s="1148"/>
      <c r="I8" s="1154"/>
      <c r="J8" s="1146"/>
      <c r="K8" s="1146"/>
      <c r="L8" s="1146"/>
      <c r="M8" s="1146"/>
      <c r="N8" s="1146"/>
      <c r="O8" s="1146"/>
      <c r="P8" s="1146"/>
      <c r="Q8" s="1146"/>
      <c r="R8" s="1146"/>
      <c r="S8" s="1146"/>
      <c r="T8" s="1147"/>
      <c r="U8" s="1147"/>
      <c r="V8" s="1147"/>
      <c r="W8" s="1147"/>
      <c r="X8" s="895"/>
      <c r="Y8" s="895"/>
      <c r="Z8" s="895"/>
      <c r="AA8" s="895"/>
      <c r="AB8" s="895"/>
      <c r="AC8" s="895"/>
      <c r="AD8" s="895"/>
      <c r="AE8" s="895"/>
      <c r="AF8" s="895"/>
      <c r="AG8" s="895"/>
      <c r="AH8" s="1775"/>
      <c r="AI8" s="1775"/>
      <c r="AJ8" s="1775"/>
      <c r="AK8" s="1775"/>
      <c r="AL8" s="1775"/>
    </row>
    <row r="9" spans="1:38" x14ac:dyDescent="0.25">
      <c r="A9" s="908"/>
    </row>
    <row r="10" spans="1:38" ht="15.75" customHeight="1" x14ac:dyDescent="0.25">
      <c r="A10" s="908"/>
      <c r="U10" s="900" t="s">
        <v>2055</v>
      </c>
      <c r="V10" s="1499"/>
      <c r="X10" s="1175" t="s">
        <v>2394</v>
      </c>
      <c r="Y10" s="1144" t="s">
        <v>2393</v>
      </c>
      <c r="AC10" s="1175" t="s">
        <v>2394</v>
      </c>
      <c r="AD10" s="1144" t="s">
        <v>2393</v>
      </c>
      <c r="AH10" s="1175"/>
      <c r="AI10" s="1144"/>
    </row>
    <row r="11" spans="1:38" x14ac:dyDescent="0.25">
      <c r="A11" s="908"/>
      <c r="U11" s="900" t="s">
        <v>2056</v>
      </c>
      <c r="V11" s="1335"/>
      <c r="X11" s="1175" t="s">
        <v>2430</v>
      </c>
      <c r="Y11" s="1176" t="s">
        <v>2376</v>
      </c>
      <c r="Z11" s="1508">
        <f>(100%*25%)</f>
        <v>0.25</v>
      </c>
      <c r="AC11" s="1175" t="s">
        <v>2430</v>
      </c>
      <c r="AD11" s="1176" t="s">
        <v>2376</v>
      </c>
      <c r="AH11" s="1175"/>
      <c r="AI11" s="1176"/>
    </row>
    <row r="12" spans="1:38" x14ac:dyDescent="0.25">
      <c r="A12" s="908"/>
      <c r="U12" s="900"/>
      <c r="V12" s="900"/>
    </row>
    <row r="13" spans="1:38" x14ac:dyDescent="0.25">
      <c r="A13" s="908"/>
      <c r="U13" s="1500">
        <v>0.25</v>
      </c>
      <c r="V13" s="734" t="s">
        <v>2057</v>
      </c>
      <c r="X13" s="726" t="s">
        <v>2539</v>
      </c>
      <c r="Y13" s="738"/>
      <c r="AC13" s="726" t="s">
        <v>2539</v>
      </c>
      <c r="AD13" s="738"/>
      <c r="AH13" s="726"/>
      <c r="AI13" s="738"/>
    </row>
    <row r="14" spans="1:38" x14ac:dyDescent="0.25">
      <c r="A14" s="908"/>
      <c r="U14" s="901">
        <f>(4.7%*25%)</f>
        <v>1.175E-2</v>
      </c>
      <c r="V14" s="1709" t="s">
        <v>2865</v>
      </c>
      <c r="X14" s="726" t="s">
        <v>2540</v>
      </c>
      <c r="Y14" s="739"/>
      <c r="AC14" s="726" t="s">
        <v>2540</v>
      </c>
      <c r="AD14" s="727">
        <v>0.23300000000000001</v>
      </c>
      <c r="AH14" s="726"/>
      <c r="AI14" s="727"/>
    </row>
    <row r="15" spans="1:38" x14ac:dyDescent="0.25">
      <c r="A15" s="908"/>
      <c r="X15" s="740"/>
      <c r="Y15" s="733"/>
      <c r="AC15" s="727"/>
      <c r="AD15" s="733"/>
      <c r="AE15" s="913"/>
      <c r="AH15" s="727"/>
      <c r="AI15" s="733"/>
      <c r="AJ15" s="913"/>
    </row>
    <row r="16" spans="1:38" x14ac:dyDescent="0.25">
      <c r="A16" s="908"/>
      <c r="U16" s="727">
        <f>(4.7%*25%)</f>
        <v>1.175E-2</v>
      </c>
      <c r="X16" s="727">
        <f>(94%*25%)</f>
        <v>0.23499999999999999</v>
      </c>
      <c r="Y16" s="2517" t="s">
        <v>2541</v>
      </c>
      <c r="AC16" s="727">
        <f>(94%*25%)</f>
        <v>0.23499999999999999</v>
      </c>
      <c r="AD16" s="2517" t="s">
        <v>2541</v>
      </c>
      <c r="AE16" s="913"/>
      <c r="AH16" s="727">
        <f>(90%*25%)</f>
        <v>0.22500000000000001</v>
      </c>
      <c r="AI16" s="2517" t="s">
        <v>2541</v>
      </c>
      <c r="AJ16" s="913"/>
    </row>
    <row r="17" spans="1:35" x14ac:dyDescent="0.25">
      <c r="A17" s="908"/>
      <c r="U17" s="727">
        <f>(15.7%*25%)</f>
        <v>3.925E-2</v>
      </c>
      <c r="X17" s="727">
        <f>(92%*25%)</f>
        <v>0.23</v>
      </c>
      <c r="Y17" s="2517"/>
      <c r="AC17" s="727">
        <f>(92%*25%)</f>
        <v>0.23</v>
      </c>
      <c r="AD17" s="2517"/>
      <c r="AH17" s="727">
        <f>(100%*25%)</f>
        <v>0.25</v>
      </c>
      <c r="AI17" s="2517"/>
    </row>
    <row r="18" spans="1:35" x14ac:dyDescent="0.25">
      <c r="A18" s="908"/>
    </row>
    <row r="19" spans="1:35" x14ac:dyDescent="0.25">
      <c r="A19" s="908"/>
    </row>
  </sheetData>
  <mergeCells count="10">
    <mergeCell ref="A1:H1"/>
    <mergeCell ref="I1:T1"/>
    <mergeCell ref="A4:A6"/>
    <mergeCell ref="X1:AB1"/>
    <mergeCell ref="AC1:AG1"/>
    <mergeCell ref="AH1:AL1"/>
    <mergeCell ref="AI16:AI17"/>
    <mergeCell ref="AD16:AD17"/>
    <mergeCell ref="Y16:Y17"/>
    <mergeCell ref="U1:W1"/>
  </mergeCells>
  <pageMargins left="0.70866141732283472" right="0.70866141732283472" top="0.74803149606299213" bottom="0.74803149606299213" header="0.31496062992125984" footer="0.31496062992125984"/>
  <pageSetup scale="25"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7">
    <tabColor theme="5" tint="0.39997558519241921"/>
  </sheetPr>
  <dimension ref="A1:S37"/>
  <sheetViews>
    <sheetView tabSelected="1" zoomScale="120" zoomScaleNormal="120" workbookViewId="0">
      <pane xSplit="1" ySplit="2" topLeftCell="B23" activePane="bottomRight" state="frozen"/>
      <selection pane="topRight" activeCell="C1" sqref="C1"/>
      <selection pane="bottomLeft" activeCell="A4" sqref="A4"/>
      <selection pane="bottomRight" activeCell="E35" sqref="E35"/>
    </sheetView>
  </sheetViews>
  <sheetFormatPr baseColWidth="10" defaultRowHeight="12" x14ac:dyDescent="0.25"/>
  <cols>
    <col min="1" max="1" width="32.140625" style="1549" customWidth="1"/>
    <col min="2" max="2" width="16.7109375" style="1549" customWidth="1"/>
    <col min="3" max="3" width="16.28515625" style="1549" customWidth="1"/>
    <col min="4" max="4" width="15.85546875" style="1549" customWidth="1"/>
    <col min="5" max="5" width="15.140625" style="1549" customWidth="1"/>
    <col min="6" max="7" width="13.85546875" style="1549" hidden="1" customWidth="1"/>
    <col min="8" max="8" width="14" style="1549" hidden="1" customWidth="1"/>
    <col min="9" max="10" width="14.7109375" style="1549" hidden="1" customWidth="1"/>
    <col min="11" max="11" width="28" style="1549" hidden="1" customWidth="1"/>
    <col min="12" max="12" width="18.85546875" style="1549" hidden="1" customWidth="1"/>
    <col min="13" max="13" width="13.5703125" style="1694" hidden="1" customWidth="1"/>
    <col min="14" max="17" width="11.42578125" style="1549" hidden="1" customWidth="1"/>
    <col min="18" max="18" width="11.42578125" style="1549"/>
    <col min="19" max="19" width="15.140625" style="1549" hidden="1" customWidth="1"/>
    <col min="20" max="16384" width="11.42578125" style="1549"/>
  </cols>
  <sheetData>
    <row r="1" spans="1:19" ht="28.5" customHeight="1" x14ac:dyDescent="0.25">
      <c r="A1" s="1925" t="s">
        <v>1842</v>
      </c>
      <c r="B1" s="1926"/>
      <c r="C1" s="1926"/>
      <c r="D1" s="1926"/>
      <c r="E1" s="1926"/>
      <c r="F1" s="1579"/>
      <c r="G1" s="1579"/>
      <c r="H1" s="1579"/>
      <c r="I1" s="1579"/>
      <c r="J1" s="1579"/>
      <c r="K1" s="1580"/>
    </row>
    <row r="2" spans="1:19" ht="36" x14ac:dyDescent="0.25">
      <c r="A2" s="702" t="s">
        <v>1841</v>
      </c>
      <c r="B2" s="703" t="s">
        <v>2431</v>
      </c>
      <c r="C2" s="703" t="s">
        <v>2432</v>
      </c>
      <c r="D2" s="703" t="s">
        <v>2433</v>
      </c>
      <c r="E2" s="703" t="s">
        <v>2434</v>
      </c>
      <c r="F2" s="703" t="s">
        <v>1843</v>
      </c>
      <c r="G2" s="703" t="s">
        <v>1844</v>
      </c>
      <c r="H2" s="703" t="s">
        <v>1850</v>
      </c>
      <c r="I2" s="703" t="s">
        <v>2580</v>
      </c>
      <c r="J2" s="703" t="s">
        <v>2866</v>
      </c>
      <c r="K2" s="704" t="s">
        <v>1846</v>
      </c>
      <c r="L2" s="703" t="s">
        <v>2863</v>
      </c>
      <c r="M2" s="1695"/>
      <c r="S2" s="703" t="s">
        <v>2434</v>
      </c>
    </row>
    <row r="3" spans="1:19" x14ac:dyDescent="0.25">
      <c r="A3" s="1550" t="s">
        <v>1821</v>
      </c>
      <c r="B3" s="1551"/>
      <c r="C3" s="1551"/>
      <c r="D3" s="1551"/>
      <c r="E3" s="1551"/>
      <c r="F3" s="1552">
        <f>F4</f>
        <v>1</v>
      </c>
      <c r="G3" s="1552">
        <f t="shared" ref="G3:H3" si="0">G4</f>
        <v>0</v>
      </c>
      <c r="H3" s="1552">
        <f t="shared" si="0"/>
        <v>0</v>
      </c>
      <c r="I3" s="1552"/>
      <c r="J3" s="1552"/>
      <c r="K3" s="1553"/>
      <c r="L3" s="1551"/>
      <c r="S3" s="1551"/>
    </row>
    <row r="4" spans="1:19" x14ac:dyDescent="0.25">
      <c r="A4" s="1554" t="s">
        <v>1822</v>
      </c>
      <c r="B4" s="1555">
        <f>'PRENSA DG'!V11</f>
        <v>0.25</v>
      </c>
      <c r="C4" s="1555">
        <f>'PRENSA DG'!AA14</f>
        <v>0.25</v>
      </c>
      <c r="D4" s="1555">
        <f>'PRENSA DG'!AF14</f>
        <v>0.25</v>
      </c>
      <c r="E4" s="1555">
        <f>'PRENSA DG'!AJ13</f>
        <v>0.25</v>
      </c>
      <c r="F4" s="1556">
        <v>1</v>
      </c>
      <c r="G4" s="1556"/>
      <c r="H4" s="1557"/>
      <c r="I4" s="1557"/>
      <c r="J4" s="1557"/>
      <c r="K4" s="1558"/>
      <c r="L4" s="1555">
        <v>0.25</v>
      </c>
      <c r="S4" s="1555">
        <v>0.25</v>
      </c>
    </row>
    <row r="5" spans="1:19" x14ac:dyDescent="0.25">
      <c r="A5" s="1559" t="s">
        <v>1640</v>
      </c>
      <c r="B5" s="1560">
        <f>SUBDIRECCION!V12</f>
        <v>0.20749999999999999</v>
      </c>
      <c r="C5" s="1560" t="str">
        <f>SUBDIRECCION!AA12</f>
        <v>NP</v>
      </c>
      <c r="D5" s="1560">
        <f>SUBDIRECCION!AF12</f>
        <v>0.125</v>
      </c>
      <c r="E5" s="1560">
        <f>SUBDIRECCION!AK12</f>
        <v>0.25</v>
      </c>
      <c r="F5" s="1561">
        <v>1</v>
      </c>
      <c r="G5" s="1561"/>
      <c r="H5" s="1562">
        <v>0</v>
      </c>
      <c r="I5" s="1562"/>
      <c r="J5" s="1562"/>
      <c r="K5" s="1558"/>
      <c r="L5" s="1560">
        <v>0.125</v>
      </c>
      <c r="S5" s="1560">
        <v>0.25</v>
      </c>
    </row>
    <row r="6" spans="1:19" x14ac:dyDescent="0.25">
      <c r="A6" s="1563" t="s">
        <v>1643</v>
      </c>
      <c r="B6" s="1564">
        <f>OAP!W24</f>
        <v>0.23799999999999999</v>
      </c>
      <c r="C6" s="1564">
        <f>OAP!AA24</f>
        <v>0.25</v>
      </c>
      <c r="D6" s="1564">
        <f>OAP!AJ24</f>
        <v>0.25</v>
      </c>
      <c r="E6" s="1564">
        <f>OAP!AJ24</f>
        <v>0.25</v>
      </c>
      <c r="F6" s="1565">
        <v>4</v>
      </c>
      <c r="G6" s="1565">
        <v>1</v>
      </c>
      <c r="H6" s="1566"/>
      <c r="I6" s="1566">
        <v>1</v>
      </c>
      <c r="J6" s="1566"/>
      <c r="K6" s="1567" t="s">
        <v>342</v>
      </c>
      <c r="L6" s="1564">
        <v>0.25</v>
      </c>
      <c r="S6" s="1564">
        <v>0.25</v>
      </c>
    </row>
    <row r="7" spans="1:19" ht="21.75" customHeight="1" x14ac:dyDescent="0.25">
      <c r="A7" s="1563" t="s">
        <v>1823</v>
      </c>
      <c r="B7" s="1564">
        <f>OTA!W17</f>
        <v>0.22</v>
      </c>
      <c r="C7" s="1564">
        <f>OTA!AA18</f>
        <v>0.25</v>
      </c>
      <c r="D7" s="1564">
        <f>OTA!AF18</f>
        <v>0.24249999999999999</v>
      </c>
      <c r="E7" s="1564">
        <f>OTA!AK18</f>
        <v>0.24249999999999999</v>
      </c>
      <c r="F7" s="1565"/>
      <c r="G7" s="1565">
        <v>3</v>
      </c>
      <c r="H7" s="1566"/>
      <c r="I7" s="1566"/>
      <c r="J7" s="1566"/>
      <c r="K7" s="1568" t="s">
        <v>1851</v>
      </c>
      <c r="L7" s="1564">
        <v>0.24249999999999999</v>
      </c>
      <c r="S7" s="1564">
        <v>0.24249999999999999</v>
      </c>
    </row>
    <row r="8" spans="1:19" x14ac:dyDescent="0.25">
      <c r="A8" s="1563" t="s">
        <v>21</v>
      </c>
      <c r="B8" s="1564">
        <f>OCI!X12</f>
        <v>0</v>
      </c>
      <c r="C8" s="1564">
        <f>OCI!AC11</f>
        <v>0.19750000000000001</v>
      </c>
      <c r="D8" s="1564">
        <f>OCI!AH11</f>
        <v>0.19</v>
      </c>
      <c r="E8" s="1564">
        <f>OCI!AM11</f>
        <v>0.23250000000000001</v>
      </c>
      <c r="F8" s="1565">
        <v>1</v>
      </c>
      <c r="G8" s="1565"/>
      <c r="H8" s="1566"/>
      <c r="I8" s="1566"/>
      <c r="J8" s="1566"/>
      <c r="K8" s="1567" t="s">
        <v>1845</v>
      </c>
      <c r="L8" s="1564">
        <v>0.19</v>
      </c>
      <c r="S8" s="1564">
        <v>0.23250000000000001</v>
      </c>
    </row>
    <row r="9" spans="1:19" x14ac:dyDescent="0.25">
      <c r="A9" s="1563" t="s">
        <v>1824</v>
      </c>
      <c r="B9" s="1564">
        <f>CEA!U24</f>
        <v>0.21</v>
      </c>
      <c r="C9" s="1564">
        <f>CEA!AB23</f>
        <v>0.2225</v>
      </c>
      <c r="D9" s="1564">
        <f>CEA!AG23</f>
        <v>0.2225</v>
      </c>
      <c r="E9" s="1564">
        <f>CEA!AL23</f>
        <v>0.24</v>
      </c>
      <c r="F9" s="1565">
        <v>6</v>
      </c>
      <c r="G9" s="1565">
        <v>1</v>
      </c>
      <c r="H9" s="1566"/>
      <c r="I9" s="1566">
        <v>1</v>
      </c>
      <c r="J9" s="1566"/>
      <c r="K9" s="1567" t="s">
        <v>1852</v>
      </c>
      <c r="L9" s="1564">
        <v>0.2225</v>
      </c>
      <c r="S9" s="1564">
        <v>0.24</v>
      </c>
    </row>
    <row r="10" spans="1:19" x14ac:dyDescent="0.25">
      <c r="A10" s="1563" t="s">
        <v>1571</v>
      </c>
      <c r="B10" s="1564">
        <f>OAJ!V15</f>
        <v>0.1</v>
      </c>
      <c r="C10" s="1564">
        <f>OAJ!AA17</f>
        <v>0.22500000000000001</v>
      </c>
      <c r="D10" s="1564">
        <f>OAJ!AF17</f>
        <v>0.245</v>
      </c>
      <c r="E10" s="1564">
        <f>OAJ!AK17</f>
        <v>0.245</v>
      </c>
      <c r="F10" s="1565">
        <v>3</v>
      </c>
      <c r="G10" s="1565"/>
      <c r="H10" s="1566"/>
      <c r="I10" s="1566"/>
      <c r="J10" s="1566"/>
      <c r="K10" s="1558"/>
      <c r="L10" s="1564">
        <v>0.245</v>
      </c>
      <c r="S10" s="1564">
        <v>0.245</v>
      </c>
    </row>
    <row r="11" spans="1:19" x14ac:dyDescent="0.25">
      <c r="A11" s="1563" t="s">
        <v>1825</v>
      </c>
      <c r="B11" s="1564">
        <f>COMERCIALIZACIÓN!W23</f>
        <v>0.24</v>
      </c>
      <c r="C11" s="1564">
        <f>COMERCIALIZACIÓN!AB25</f>
        <v>0.245</v>
      </c>
      <c r="D11" s="1564">
        <f>COMERCIALIZACIÓN!AG25</f>
        <v>0.2475</v>
      </c>
      <c r="E11" s="1564">
        <f>'OFI. REGISTRO'!AJ11</f>
        <v>0.25</v>
      </c>
      <c r="F11" s="1565">
        <v>2</v>
      </c>
      <c r="G11" s="1565">
        <v>2</v>
      </c>
      <c r="H11" s="1566">
        <v>0</v>
      </c>
      <c r="I11" s="1566"/>
      <c r="J11" s="1566"/>
      <c r="K11" s="1567" t="s">
        <v>1853</v>
      </c>
      <c r="L11" s="1564">
        <v>0.2475</v>
      </c>
      <c r="S11" s="1564">
        <v>0.25</v>
      </c>
    </row>
    <row r="12" spans="1:19" x14ac:dyDescent="0.25">
      <c r="A12" s="1563" t="s">
        <v>1832</v>
      </c>
      <c r="B12" s="1564">
        <f>'OFI. REGISTRO'!V11</f>
        <v>0.25</v>
      </c>
      <c r="C12" s="1564">
        <f>'OFI. REGISTRO'!Z11</f>
        <v>0.17249999999999999</v>
      </c>
      <c r="D12" s="1564">
        <f>'OFI. REGISTRO'!AE11</f>
        <v>0.2175</v>
      </c>
      <c r="E12" s="1564">
        <f>'OFI. REGISTRO'!AJ11</f>
        <v>0.25</v>
      </c>
      <c r="F12" s="1565"/>
      <c r="G12" s="1565"/>
      <c r="H12" s="1566"/>
      <c r="I12" s="1566">
        <v>1</v>
      </c>
      <c r="J12" s="1566"/>
      <c r="K12" s="1558"/>
      <c r="L12" s="1564">
        <v>0.2175</v>
      </c>
      <c r="S12" s="1564">
        <v>0.25</v>
      </c>
    </row>
    <row r="13" spans="1:19" x14ac:dyDescent="0.25">
      <c r="A13" s="1569" t="s">
        <v>27</v>
      </c>
      <c r="B13" s="1570"/>
      <c r="C13" s="1570"/>
      <c r="D13" s="1570"/>
      <c r="E13" s="1570"/>
      <c r="F13" s="1571">
        <f>F14+F15+F16+F17+F18+F19+F20+F22+F21</f>
        <v>26</v>
      </c>
      <c r="G13" s="1571">
        <f>G14+G15+G16+G17+G18+G19+G20+G22</f>
        <v>0</v>
      </c>
      <c r="H13" s="1572">
        <f>H14+H15+H16+H17+H18+H19+H20+H22</f>
        <v>0</v>
      </c>
      <c r="I13" s="1572"/>
      <c r="J13" s="1572"/>
      <c r="K13" s="1558"/>
      <c r="L13" s="1570"/>
      <c r="S13" s="1570"/>
    </row>
    <row r="14" spans="1:19" x14ac:dyDescent="0.25">
      <c r="A14" s="1554" t="s">
        <v>1826</v>
      </c>
      <c r="B14" s="1555">
        <f>' SSO'!U13</f>
        <v>0.218</v>
      </c>
      <c r="C14" s="1555">
        <f>' SSO'!Y12</f>
        <v>0.23250000000000001</v>
      </c>
      <c r="D14" s="1555">
        <f>' SSO'!AC12</f>
        <v>0.23250000000000001</v>
      </c>
      <c r="E14" s="1555">
        <f>' SSO'!AH12</f>
        <v>0.23749999999999999</v>
      </c>
      <c r="F14" s="1573">
        <v>1</v>
      </c>
      <c r="G14" s="1557"/>
      <c r="H14" s="1557"/>
      <c r="I14" s="1557"/>
      <c r="J14" s="1557"/>
      <c r="K14" s="1558"/>
      <c r="L14" s="1555">
        <v>0.23250000000000001</v>
      </c>
      <c r="S14" s="1555">
        <v>0.23749999999999999</v>
      </c>
    </row>
    <row r="15" spans="1:19" x14ac:dyDescent="0.25">
      <c r="A15" s="1554" t="s">
        <v>1827</v>
      </c>
      <c r="B15" s="1555">
        <f>'SSO DIR TEL'!X11</f>
        <v>0.22500000000000001</v>
      </c>
      <c r="C15" s="1555">
        <f>'SSO DIR TEL'!AB11</f>
        <v>0.1875</v>
      </c>
      <c r="D15" s="1555">
        <f>'SSO DIR TEL'!AF11</f>
        <v>0.1875</v>
      </c>
      <c r="E15" s="1555">
        <f>'SSO DIR TEL'!AK11</f>
        <v>0.215</v>
      </c>
      <c r="F15" s="1573">
        <v>1</v>
      </c>
      <c r="G15" s="1557"/>
      <c r="H15" s="1557"/>
      <c r="I15" s="1557"/>
      <c r="J15" s="1557"/>
      <c r="K15" s="1558"/>
      <c r="L15" s="1555">
        <v>0.1875</v>
      </c>
      <c r="S15" s="1555">
        <v>0.215</v>
      </c>
    </row>
    <row r="16" spans="1:19" x14ac:dyDescent="0.25">
      <c r="A16" s="1554" t="s">
        <v>1828</v>
      </c>
      <c r="B16" s="1555">
        <f>'SSO DIA'!W8</f>
        <v>0.16900000000000001</v>
      </c>
      <c r="C16" s="1555">
        <f>'SSO DIA'!Z8</f>
        <v>0.22057500000000002</v>
      </c>
      <c r="D16" s="1555">
        <f>'SSO DIA'!AI8</f>
        <v>0.14117499999999999</v>
      </c>
      <c r="E16" s="1555">
        <f>'SSO DIA'!AN8</f>
        <v>0.24412500000000001</v>
      </c>
      <c r="F16" s="1573">
        <v>1</v>
      </c>
      <c r="G16" s="1557"/>
      <c r="H16" s="1557"/>
      <c r="I16" s="1557"/>
      <c r="J16" s="1557"/>
      <c r="K16" s="1558"/>
      <c r="L16" s="1555">
        <v>0.14117499999999999</v>
      </c>
      <c r="S16" s="1555">
        <v>0.24412500000000001</v>
      </c>
    </row>
    <row r="17" spans="1:19" x14ac:dyDescent="0.25">
      <c r="A17" s="1554" t="s">
        <v>1829</v>
      </c>
      <c r="B17" s="1555">
        <f>'SSO DSNA'!Y38</f>
        <v>0.155</v>
      </c>
      <c r="C17" s="1555">
        <f>'SSO DSNA'!AB38</f>
        <v>0.17749999999999999</v>
      </c>
      <c r="D17" s="1555">
        <f>'SSO DSNA'!AG38</f>
        <v>0.2</v>
      </c>
      <c r="E17" s="1555">
        <f>'SSO DSNA'!AL38</f>
        <v>0.20499999999999999</v>
      </c>
      <c r="F17" s="1573">
        <v>10</v>
      </c>
      <c r="G17" s="1557"/>
      <c r="H17" s="1557"/>
      <c r="I17" s="1557"/>
      <c r="J17" s="1557"/>
      <c r="K17" s="1558"/>
      <c r="L17" s="1555">
        <v>0.2</v>
      </c>
      <c r="S17" s="1555">
        <v>0.20499999999999999</v>
      </c>
    </row>
    <row r="18" spans="1:19" x14ac:dyDescent="0.25">
      <c r="A18" s="1554" t="s">
        <v>1830</v>
      </c>
      <c r="B18" s="1555">
        <f>'SSO DSA'!W11</f>
        <v>0.24</v>
      </c>
      <c r="C18" s="1555">
        <f>'SSO DSA'!AA13</f>
        <v>0.21249999999999999</v>
      </c>
      <c r="D18" s="1555">
        <f>'SSO DSA'!AF13</f>
        <v>0.21249999999999999</v>
      </c>
      <c r="E18" s="1555">
        <f>'SSO DSA'!AK13</f>
        <v>0.23250000000000001</v>
      </c>
      <c r="F18" s="1573">
        <v>1</v>
      </c>
      <c r="G18" s="1557"/>
      <c r="H18" s="1557"/>
      <c r="I18" s="1557"/>
      <c r="J18" s="1557"/>
      <c r="K18" s="1558"/>
      <c r="L18" s="1555">
        <v>0.21249999999999999</v>
      </c>
      <c r="S18" s="1555">
        <v>0.23250000000000001</v>
      </c>
    </row>
    <row r="19" spans="1:19" x14ac:dyDescent="0.25">
      <c r="A19" s="1554" t="s">
        <v>1831</v>
      </c>
      <c r="B19" s="1555">
        <f>'SSO GRUPO PROYECTOS'!W8</f>
        <v>0</v>
      </c>
      <c r="C19" s="1555">
        <f>'SSO GRUPO PROYECTOS'!Z9</f>
        <v>0.23499999999999999</v>
      </c>
      <c r="D19" s="1555">
        <f>'SSO GRUPO PROYECTOS'!AE9</f>
        <v>0.1825</v>
      </c>
      <c r="E19" s="1555">
        <f>'SSO GRUPO PROYECTOS'!AJ9</f>
        <v>0.245</v>
      </c>
      <c r="F19" s="1573">
        <v>1</v>
      </c>
      <c r="G19" s="1557"/>
      <c r="H19" s="1557"/>
      <c r="I19" s="1557"/>
      <c r="J19" s="1557"/>
      <c r="K19" s="1558"/>
      <c r="L19" s="1555">
        <v>0.1825</v>
      </c>
      <c r="S19" s="1555">
        <v>0.245</v>
      </c>
    </row>
    <row r="20" spans="1:19" x14ac:dyDescent="0.25">
      <c r="A20" s="1554" t="s">
        <v>2574</v>
      </c>
      <c r="B20" s="1555">
        <f>'SSO GRUPO PLANIFICACION AEROP'!W13</f>
        <v>0.23899999999999999</v>
      </c>
      <c r="C20" s="1555">
        <f>'SSO GRUPO PLANIFICACION AEROP'!Z11</f>
        <v>0.20499999999999999</v>
      </c>
      <c r="D20" s="1555">
        <f>'SSO GRUPO PLANIFICACION AEROP'!AE11</f>
        <v>0.20499999999999999</v>
      </c>
      <c r="E20" s="1555">
        <f>'SSO GRUPO PLANIFICACION AEROP'!AJ11</f>
        <v>0.23749999999999999</v>
      </c>
      <c r="F20" s="1573">
        <v>4</v>
      </c>
      <c r="G20" s="1557"/>
      <c r="H20" s="1557"/>
      <c r="I20" s="1557"/>
      <c r="J20" s="1557"/>
      <c r="K20" s="1558"/>
      <c r="L20" s="1555">
        <v>0.20499999999999999</v>
      </c>
      <c r="S20" s="1555">
        <v>0.23749999999999999</v>
      </c>
    </row>
    <row r="21" spans="1:19" x14ac:dyDescent="0.25">
      <c r="A21" s="1554" t="s">
        <v>1834</v>
      </c>
      <c r="B21" s="1555">
        <f>'SMS-QA'!W22</f>
        <v>0.15</v>
      </c>
      <c r="C21" s="1555">
        <f>'SMS-QA'!AA21</f>
        <v>0.22750000000000001</v>
      </c>
      <c r="D21" s="1555">
        <f>'SMS-QA'!AE21</f>
        <v>0.215</v>
      </c>
      <c r="E21" s="1555">
        <f>'SMS-QA'!AJ21</f>
        <v>0.245</v>
      </c>
      <c r="F21" s="1573">
        <v>5</v>
      </c>
      <c r="G21" s="1557"/>
      <c r="H21" s="1557"/>
      <c r="I21" s="1557"/>
      <c r="J21" s="1557"/>
      <c r="K21" s="1558"/>
      <c r="L21" s="1555">
        <v>0.215</v>
      </c>
      <c r="S21" s="1555">
        <v>0.245</v>
      </c>
    </row>
    <row r="22" spans="1:19" ht="24" x14ac:dyDescent="0.25">
      <c r="A22" s="1574" t="s">
        <v>1833</v>
      </c>
      <c r="B22" s="1555">
        <f>'COOR SEG SERV OPER'!V7</f>
        <v>0.14300000000000002</v>
      </c>
      <c r="C22" s="1555">
        <f>'COOR SEG SERV OPER'!Z10</f>
        <v>0.24</v>
      </c>
      <c r="D22" s="1555">
        <f>'COOR SEG SERV OPER'!AE10</f>
        <v>0.25</v>
      </c>
      <c r="E22" s="1555">
        <f>'COOR SEG SERV OPER'!AE10</f>
        <v>0.25</v>
      </c>
      <c r="F22" s="1573">
        <v>2</v>
      </c>
      <c r="G22" s="1557"/>
      <c r="H22" s="1557"/>
      <c r="I22" s="1557"/>
      <c r="J22" s="1557"/>
      <c r="K22" s="1558"/>
      <c r="L22" s="1555">
        <v>0.25</v>
      </c>
      <c r="S22" s="1555">
        <v>0.25</v>
      </c>
    </row>
    <row r="23" spans="1:19" ht="24" x14ac:dyDescent="0.25">
      <c r="A23" s="1575" t="s">
        <v>1848</v>
      </c>
      <c r="B23" s="1551"/>
      <c r="C23" s="1551"/>
      <c r="D23" s="1551"/>
      <c r="E23" s="1551"/>
      <c r="F23" s="1552">
        <f>F24</f>
        <v>6</v>
      </c>
      <c r="G23" s="1552">
        <f>G24+G21</f>
        <v>2</v>
      </c>
      <c r="H23" s="1552">
        <f>H24+H21</f>
        <v>0</v>
      </c>
      <c r="I23" s="1552"/>
      <c r="J23" s="1552"/>
      <c r="K23" s="1558"/>
      <c r="L23" s="1551"/>
      <c r="S23" s="1551"/>
    </row>
    <row r="24" spans="1:19" ht="20.25" customHeight="1" x14ac:dyDescent="0.25">
      <c r="A24" s="1554" t="s">
        <v>1826</v>
      </c>
      <c r="B24" s="1555">
        <f>'SEC SEG OPERAC Y AVIAC CIVIL'!W36</f>
        <v>0.1275</v>
      </c>
      <c r="C24" s="1555">
        <f>'SEC SEG OPERAC Y AVIAC CIVIL'!AB38</f>
        <v>0.2175</v>
      </c>
      <c r="D24" s="1555">
        <f>'SEC SEG OPERAC Y AVIAC CIVIL'!AG38</f>
        <v>0.23499999999999999</v>
      </c>
      <c r="E24" s="1555">
        <f>'SEC SEG OPERAC Y AVIAC CIVIL'!AL38</f>
        <v>0.24249999999999999</v>
      </c>
      <c r="F24" s="1573">
        <v>6</v>
      </c>
      <c r="G24" s="1556">
        <v>2</v>
      </c>
      <c r="H24" s="1557"/>
      <c r="I24" s="1557"/>
      <c r="J24" s="1557"/>
      <c r="K24" s="1567" t="s">
        <v>1854</v>
      </c>
      <c r="L24" s="1555">
        <v>0.23499999999999999</v>
      </c>
      <c r="S24" s="1555">
        <v>0.24249999999999999</v>
      </c>
    </row>
    <row r="25" spans="1:19" x14ac:dyDescent="0.25">
      <c r="A25" s="1575" t="s">
        <v>1835</v>
      </c>
      <c r="B25" s="1551">
        <f>'SECRETARIA GENERAL'!X14</f>
        <v>8.7499999999999994E-2</v>
      </c>
      <c r="C25" s="1551">
        <f>'SECRETARIA GENERAL'!AB17</f>
        <v>0.25</v>
      </c>
      <c r="D25" s="1551">
        <f>'SECRETARIA GENERAL'!AG17</f>
        <v>0.25</v>
      </c>
      <c r="E25" s="1551"/>
      <c r="F25" s="1552">
        <f>F26+F27+F28+F29</f>
        <v>13</v>
      </c>
      <c r="G25" s="1552">
        <f t="shared" ref="G25:H25" si="1">G26+G27+G28+G29</f>
        <v>0</v>
      </c>
      <c r="H25" s="1552">
        <f t="shared" si="1"/>
        <v>0</v>
      </c>
      <c r="I25" s="1552"/>
      <c r="J25" s="1552"/>
      <c r="K25" s="1558"/>
      <c r="L25" s="1551">
        <v>0.25</v>
      </c>
      <c r="S25" s="1551"/>
    </row>
    <row r="26" spans="1:19" x14ac:dyDescent="0.25">
      <c r="A26" s="1554" t="s">
        <v>1836</v>
      </c>
      <c r="B26" s="1555">
        <f>'SEC GRAL DIR FRA'!V13</f>
        <v>0.13250000000000001</v>
      </c>
      <c r="C26" s="1555">
        <f>'SEC GRAL DIR FRA'!AB16</f>
        <v>0.245</v>
      </c>
      <c r="D26" s="1555">
        <f>'SEC GRAL DIR FRA'!AG16</f>
        <v>0.245</v>
      </c>
      <c r="E26" s="1555">
        <f>'SEC GRAL DIR FRA'!AL16</f>
        <v>0.25</v>
      </c>
      <c r="F26" s="1556">
        <v>2</v>
      </c>
      <c r="G26" s="1557"/>
      <c r="H26" s="1557"/>
      <c r="I26" s="1557"/>
      <c r="J26" s="1557"/>
      <c r="K26" s="1558"/>
      <c r="L26" s="1555">
        <v>0.245</v>
      </c>
      <c r="S26" s="1555">
        <v>0.25</v>
      </c>
    </row>
    <row r="27" spans="1:19" x14ac:dyDescent="0.25">
      <c r="A27" s="1554" t="s">
        <v>1837</v>
      </c>
      <c r="B27" s="1555">
        <f>'SEC GRAL DIR ADM'!W13</f>
        <v>0.1125</v>
      </c>
      <c r="C27" s="1555">
        <f>'SEC GRAL DIR ADM'!AB16</f>
        <v>0.25</v>
      </c>
      <c r="D27" s="1555">
        <f>'SEC GRAL DIR ADM'!AG16</f>
        <v>0.25</v>
      </c>
      <c r="E27" s="1555">
        <f>'SEC GRAL DIR ADM'!AL16</f>
        <v>0.20250000000000001</v>
      </c>
      <c r="F27" s="1556">
        <v>2</v>
      </c>
      <c r="G27" s="1557"/>
      <c r="H27" s="1557"/>
      <c r="I27" s="1557"/>
      <c r="J27" s="1557"/>
      <c r="K27" s="1558"/>
      <c r="L27" s="1555">
        <v>0.25</v>
      </c>
      <c r="S27" s="1555">
        <v>0.20250000000000001</v>
      </c>
    </row>
    <row r="28" spans="1:19" x14ac:dyDescent="0.25">
      <c r="A28" s="1554" t="s">
        <v>1838</v>
      </c>
      <c r="B28" s="1555">
        <f>'SEC GRAL DIR TH'!Y16</f>
        <v>0.21249999999999999</v>
      </c>
      <c r="C28" s="1555">
        <f>'SEC GRAL DIR TH'!AB19</f>
        <v>0.23749999999999999</v>
      </c>
      <c r="D28" s="1555">
        <f>'SEC GRAL DIR TH'!AG19</f>
        <v>0.25</v>
      </c>
      <c r="E28" s="1555">
        <f>'SEC GRAL DIR TH'!AL19</f>
        <v>0.23250000000000001</v>
      </c>
      <c r="F28" s="1573">
        <v>3</v>
      </c>
      <c r="G28" s="1557"/>
      <c r="H28" s="1557"/>
      <c r="I28" s="1557"/>
      <c r="J28" s="1557"/>
      <c r="K28" s="1558"/>
      <c r="L28" s="1555">
        <v>0.25</v>
      </c>
      <c r="S28" s="1555">
        <v>0.23250000000000001</v>
      </c>
    </row>
    <row r="29" spans="1:19" x14ac:dyDescent="0.25">
      <c r="A29" s="1554" t="s">
        <v>1839</v>
      </c>
      <c r="B29" s="1555">
        <f>INFORMATICA!V31</f>
        <v>0.23250000000000001</v>
      </c>
      <c r="C29" s="1555">
        <f>INFORMATICA!AA30</f>
        <v>0.22</v>
      </c>
      <c r="D29" s="1555">
        <f>INFORMATICA!AE30</f>
        <v>0.245</v>
      </c>
      <c r="E29" s="1555">
        <f>INFORMATICA!AJ30</f>
        <v>0.23250000000000001</v>
      </c>
      <c r="F29" s="1573">
        <v>6</v>
      </c>
      <c r="G29" s="1557"/>
      <c r="H29" s="1576">
        <v>0</v>
      </c>
      <c r="I29" s="1576"/>
      <c r="J29" s="1576"/>
      <c r="K29" s="1558"/>
      <c r="L29" s="1555">
        <v>0.245</v>
      </c>
      <c r="S29" s="1555">
        <v>0.23250000000000001</v>
      </c>
    </row>
    <row r="30" spans="1:19" ht="12.75" thickBot="1" x14ac:dyDescent="0.3">
      <c r="A30" s="1575" t="s">
        <v>1840</v>
      </c>
      <c r="B30" s="1551"/>
      <c r="C30" s="1551"/>
      <c r="D30" s="1551"/>
      <c r="E30" s="1551"/>
      <c r="F30" s="1552">
        <f>F31+F33+F34+F32</f>
        <v>4</v>
      </c>
      <c r="G30" s="1552">
        <f t="shared" ref="G30:H30" si="2">G31+G33+G34</f>
        <v>0</v>
      </c>
      <c r="H30" s="1552">
        <f t="shared" si="2"/>
        <v>0</v>
      </c>
      <c r="I30" s="1552"/>
      <c r="J30" s="1552"/>
      <c r="K30" s="1558"/>
      <c r="L30" s="1551"/>
      <c r="S30" s="1551"/>
    </row>
    <row r="31" spans="1:19" ht="36" x14ac:dyDescent="0.25">
      <c r="A31" s="1924" t="s">
        <v>76</v>
      </c>
      <c r="B31" s="1577" t="s">
        <v>2090</v>
      </c>
      <c r="C31" s="1577" t="s">
        <v>2529</v>
      </c>
      <c r="D31" s="1577" t="s">
        <v>2859</v>
      </c>
      <c r="E31" s="1577" t="s">
        <v>3040</v>
      </c>
      <c r="F31" s="1556">
        <v>1</v>
      </c>
      <c r="G31" s="1557"/>
      <c r="H31" s="1557"/>
      <c r="I31" s="1557"/>
      <c r="J31" s="1557"/>
      <c r="K31" s="1558"/>
      <c r="L31" s="1577" t="s">
        <v>2861</v>
      </c>
      <c r="M31" s="1715">
        <f>68.1%/77.4%</f>
        <v>0.87984496124030998</v>
      </c>
      <c r="N31" s="1666">
        <v>0.77400000000000002</v>
      </c>
      <c r="O31" s="1927" t="s">
        <v>2779</v>
      </c>
      <c r="Q31" s="1716">
        <f>(M31*25%)</f>
        <v>0.21996124031007749</v>
      </c>
      <c r="S31" s="1577" t="s">
        <v>3057</v>
      </c>
    </row>
    <row r="32" spans="1:19" ht="36.75" thickBot="1" x14ac:dyDescent="0.3">
      <c r="A32" s="1924"/>
      <c r="B32" s="1577" t="s">
        <v>2091</v>
      </c>
      <c r="C32" s="1577" t="s">
        <v>2530</v>
      </c>
      <c r="D32" s="1577" t="s">
        <v>2860</v>
      </c>
      <c r="E32" s="1577" t="s">
        <v>3041</v>
      </c>
      <c r="F32" s="1556">
        <v>1</v>
      </c>
      <c r="G32" s="1557"/>
      <c r="H32" s="1557"/>
      <c r="I32" s="1557"/>
      <c r="J32" s="1557"/>
      <c r="K32" s="1558"/>
      <c r="L32" s="1577" t="s">
        <v>2862</v>
      </c>
      <c r="M32" s="1715">
        <f>46.4%/54.7%</f>
        <v>0.84826325411334536</v>
      </c>
      <c r="N32" s="1667">
        <v>0.54700000000000004</v>
      </c>
      <c r="O32" s="1928"/>
      <c r="Q32" s="1716">
        <f>(84.8%*25%)</f>
        <v>0.21199999999999999</v>
      </c>
      <c r="S32" s="1577" t="s">
        <v>3058</v>
      </c>
    </row>
    <row r="33" spans="1:19" ht="48" x14ac:dyDescent="0.25">
      <c r="A33" s="1574" t="s">
        <v>2391</v>
      </c>
      <c r="B33" s="1555">
        <f>'COMPROMISOS TRANSVERSALES'!U14</f>
        <v>1.175E-2</v>
      </c>
      <c r="C33" s="1555">
        <f>'COMPROMISOS TRANSVERSALES'!X16</f>
        <v>0.23499999999999999</v>
      </c>
      <c r="D33" s="1555">
        <f>'COMPROMISOS TRANSVERSALES'!AC16</f>
        <v>0.23499999999999999</v>
      </c>
      <c r="E33" s="1555">
        <f>'COMPROMISOS TRANSVERSALES'!AH16</f>
        <v>0.22500000000000001</v>
      </c>
      <c r="F33" s="1556">
        <v>1</v>
      </c>
      <c r="G33" s="1557"/>
      <c r="H33" s="1557"/>
      <c r="I33" s="1557"/>
      <c r="J33" s="1557"/>
      <c r="K33" s="1558"/>
      <c r="L33" s="1555">
        <v>0.23499999999999999</v>
      </c>
      <c r="S33" s="1555">
        <v>0.22500000000000001</v>
      </c>
    </row>
    <row r="34" spans="1:19" ht="36" x14ac:dyDescent="0.25">
      <c r="A34" s="1574" t="s">
        <v>2392</v>
      </c>
      <c r="B34" s="1555">
        <f>'COMPROMISOS TRANSVERSALES'!U17</f>
        <v>3.925E-2</v>
      </c>
      <c r="C34" s="1555">
        <f>'COMPROMISOS TRANSVERSALES'!X17</f>
        <v>0.23</v>
      </c>
      <c r="D34" s="1555">
        <f>'COMPROMISOS TRANSVERSALES'!AC17</f>
        <v>0.23</v>
      </c>
      <c r="E34" s="1555">
        <f>'COMPROMISOS TRANSVERSALES'!AH17</f>
        <v>0.25</v>
      </c>
      <c r="F34" s="1556">
        <v>1</v>
      </c>
      <c r="G34" s="1557"/>
      <c r="H34" s="1557"/>
      <c r="I34" s="1557"/>
      <c r="J34" s="1557"/>
      <c r="K34" s="1558"/>
      <c r="L34" s="1555">
        <v>0.23</v>
      </c>
      <c r="S34" s="1555">
        <v>0.25</v>
      </c>
    </row>
    <row r="35" spans="1:19" x14ac:dyDescent="0.25">
      <c r="A35" s="705" t="s">
        <v>1849</v>
      </c>
      <c r="B35" s="731">
        <v>0.18529999999999999</v>
      </c>
      <c r="C35" s="731">
        <v>0.22650000000000001</v>
      </c>
      <c r="D35" s="731">
        <v>0.22140000000000001</v>
      </c>
      <c r="E35" s="731">
        <v>0.23830000000000001</v>
      </c>
      <c r="F35" s="706">
        <f>F30+F25+F23+F13+F12+F11+F10+F9+F8+F7+F6+F5+F3</f>
        <v>67</v>
      </c>
      <c r="G35" s="706">
        <f>G30+G25+G23+G13+G12+G11+G10+G9+G8+G7+G6+G5+G3</f>
        <v>9</v>
      </c>
      <c r="H35" s="706">
        <f>H30+H25+H23+H13+H12+H11+H10+H9+H8+H7+H6+H5+H3</f>
        <v>0</v>
      </c>
      <c r="I35" s="706"/>
      <c r="J35" s="706"/>
      <c r="K35" s="1578"/>
      <c r="L35" s="731">
        <v>0.22140000000000001</v>
      </c>
      <c r="S35" s="706"/>
    </row>
    <row r="36" spans="1:19" x14ac:dyDescent="0.25">
      <c r="B36" s="1598"/>
      <c r="C36" s="1599"/>
    </row>
    <row r="37" spans="1:19" x14ac:dyDescent="0.25">
      <c r="B37" s="1598"/>
      <c r="C37" s="1599"/>
    </row>
  </sheetData>
  <autoFilter ref="A2:K35"/>
  <mergeCells count="3">
    <mergeCell ref="A31:A32"/>
    <mergeCell ref="A1:E1"/>
    <mergeCell ref="O31:O32"/>
  </mergeCell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Y240"/>
  <sheetViews>
    <sheetView view="pageBreakPreview" zoomScaleNormal="40" zoomScaleSheetLayoutView="100" workbookViewId="0">
      <pane xSplit="1" ySplit="3" topLeftCell="H230" activePane="bottomRight" state="frozen"/>
      <selection pane="topRight" activeCell="B1" sqref="B1"/>
      <selection pane="bottomLeft" activeCell="A4" sqref="A4"/>
      <selection pane="bottomRight" activeCell="X235" sqref="D4:X235"/>
    </sheetView>
  </sheetViews>
  <sheetFormatPr baseColWidth="10" defaultRowHeight="16.5" x14ac:dyDescent="0.3"/>
  <cols>
    <col min="1" max="1" width="4" style="18" customWidth="1"/>
    <col min="2" max="2" width="14.140625" style="18" customWidth="1"/>
    <col min="3" max="3" width="28.140625" style="342" customWidth="1"/>
    <col min="4" max="4" width="27.7109375" style="17" customWidth="1"/>
    <col min="5" max="5" width="53.5703125" style="17" customWidth="1"/>
    <col min="6" max="6" width="27.28515625" customWidth="1"/>
    <col min="7" max="7" width="32.28515625" customWidth="1"/>
    <col min="8" max="8" width="39.42578125" customWidth="1"/>
    <col min="9" max="9" width="28" customWidth="1"/>
    <col min="10" max="10" width="43" style="340" customWidth="1"/>
    <col min="11" max="11" width="23.5703125" hidden="1" customWidth="1"/>
    <col min="12" max="12" width="19.85546875" hidden="1" customWidth="1"/>
    <col min="15" max="16" width="11.42578125" customWidth="1"/>
    <col min="17" max="17" width="15.28515625" customWidth="1"/>
    <col min="21" max="21" width="14.85546875" bestFit="1" customWidth="1"/>
    <col min="22" max="22" width="11.5703125" bestFit="1" customWidth="1"/>
    <col min="23" max="23" width="14.85546875" bestFit="1" customWidth="1"/>
    <col min="24" max="24" width="13.42578125" bestFit="1" customWidth="1"/>
  </cols>
  <sheetData>
    <row r="1" spans="1:24" ht="53.25" customHeight="1" thickTop="1" thickBot="1" x14ac:dyDescent="0.3">
      <c r="C1" s="2538" t="s">
        <v>1292</v>
      </c>
      <c r="D1" s="2538"/>
      <c r="E1" s="2538"/>
      <c r="F1" s="2538"/>
      <c r="G1" s="2538"/>
      <c r="H1" s="2538"/>
      <c r="I1" s="2538"/>
      <c r="J1" s="467"/>
      <c r="K1" s="312"/>
      <c r="M1" s="2640" t="s">
        <v>1351</v>
      </c>
      <c r="N1" s="2641"/>
      <c r="O1" s="2641"/>
      <c r="P1" s="2641"/>
      <c r="Q1" s="2641"/>
      <c r="R1" s="2641"/>
      <c r="S1" s="2641"/>
      <c r="T1" s="2641"/>
      <c r="U1" s="2641"/>
      <c r="V1" s="2641"/>
      <c r="W1" s="2641"/>
      <c r="X1" s="2641"/>
    </row>
    <row r="2" spans="1:24" ht="12.75" customHeight="1" thickTop="1" x14ac:dyDescent="0.25">
      <c r="C2" s="341"/>
      <c r="D2" s="16"/>
      <c r="E2" s="2"/>
      <c r="F2" s="2"/>
      <c r="G2" s="2"/>
      <c r="H2" s="2"/>
      <c r="I2" s="2"/>
      <c r="J2" s="337"/>
      <c r="K2" s="2"/>
    </row>
    <row r="3" spans="1:24" s="9" customFormat="1" ht="51.75" customHeight="1" thickBot="1" x14ac:dyDescent="0.25">
      <c r="A3" s="10"/>
      <c r="B3" s="10"/>
      <c r="C3" s="335" t="s">
        <v>1221</v>
      </c>
      <c r="D3" s="335" t="s">
        <v>47</v>
      </c>
      <c r="E3" s="336" t="s">
        <v>0</v>
      </c>
      <c r="F3" s="336" t="s">
        <v>1</v>
      </c>
      <c r="G3" s="336" t="s">
        <v>51</v>
      </c>
      <c r="H3" s="336" t="s">
        <v>2</v>
      </c>
      <c r="I3" s="336" t="s">
        <v>3</v>
      </c>
      <c r="J3" s="349" t="s">
        <v>1291</v>
      </c>
      <c r="K3" s="349"/>
      <c r="L3" s="349"/>
      <c r="M3" s="403" t="s">
        <v>1352</v>
      </c>
      <c r="N3" s="403" t="s">
        <v>1353</v>
      </c>
      <c r="O3" s="403" t="s">
        <v>1354</v>
      </c>
      <c r="P3" s="403" t="s">
        <v>1355</v>
      </c>
      <c r="Q3" s="403" t="s">
        <v>1356</v>
      </c>
      <c r="R3" s="403" t="s">
        <v>1357</v>
      </c>
      <c r="S3" s="403" t="s">
        <v>1358</v>
      </c>
      <c r="T3" s="403" t="s">
        <v>1359</v>
      </c>
      <c r="U3" s="403" t="s">
        <v>1360</v>
      </c>
      <c r="V3" s="403" t="s">
        <v>1361</v>
      </c>
      <c r="W3" s="403" t="s">
        <v>1362</v>
      </c>
      <c r="X3" s="403" t="s">
        <v>1363</v>
      </c>
    </row>
    <row r="4" spans="1:24" s="9" customFormat="1" ht="31.5" customHeight="1" thickBot="1" x14ac:dyDescent="0.25">
      <c r="A4" s="10"/>
      <c r="B4" s="10"/>
      <c r="C4" s="1854" t="s">
        <v>1334</v>
      </c>
      <c r="D4" s="2539" t="s">
        <v>50</v>
      </c>
      <c r="E4" s="2540" t="s">
        <v>71</v>
      </c>
      <c r="F4" s="2541">
        <v>1</v>
      </c>
      <c r="G4" s="2542" t="s">
        <v>1219</v>
      </c>
      <c r="H4" s="2542" t="s">
        <v>1220</v>
      </c>
      <c r="I4" s="2539" t="s">
        <v>26</v>
      </c>
      <c r="J4" s="468" t="s">
        <v>1225</v>
      </c>
      <c r="K4" s="328">
        <v>43465</v>
      </c>
      <c r="L4" s="329"/>
      <c r="M4" s="414"/>
      <c r="N4" s="415"/>
      <c r="O4" s="415"/>
      <c r="P4" s="415"/>
      <c r="Q4" s="415"/>
      <c r="R4" s="415"/>
      <c r="S4" s="415"/>
      <c r="T4" s="415"/>
      <c r="U4" s="415"/>
      <c r="V4" s="415"/>
      <c r="W4" s="415"/>
      <c r="X4" s="416"/>
    </row>
    <row r="5" spans="1:24" s="9" customFormat="1" ht="24.75" customHeight="1" thickBot="1" x14ac:dyDescent="0.25">
      <c r="A5" s="10"/>
      <c r="B5" s="10"/>
      <c r="C5" s="1854"/>
      <c r="D5" s="2539"/>
      <c r="E5" s="2540"/>
      <c r="F5" s="2541"/>
      <c r="G5" s="2542"/>
      <c r="H5" s="2542"/>
      <c r="I5" s="2539"/>
      <c r="J5" s="468" t="s">
        <v>1222</v>
      </c>
      <c r="K5" s="328">
        <v>43465</v>
      </c>
      <c r="L5" s="329"/>
      <c r="M5" s="417"/>
      <c r="N5" s="418"/>
      <c r="O5" s="418"/>
      <c r="P5" s="418"/>
      <c r="Q5" s="418"/>
      <c r="R5" s="418"/>
      <c r="S5" s="418"/>
      <c r="T5" s="418"/>
      <c r="U5" s="418"/>
      <c r="V5" s="418"/>
      <c r="W5" s="418"/>
      <c r="X5" s="419"/>
    </row>
    <row r="6" spans="1:24" s="9" customFormat="1" ht="27.75" customHeight="1" thickBot="1" x14ac:dyDescent="0.25">
      <c r="A6" s="10"/>
      <c r="B6" s="10"/>
      <c r="C6" s="1854"/>
      <c r="D6" s="2539"/>
      <c r="E6" s="2540"/>
      <c r="F6" s="2541"/>
      <c r="G6" s="2542"/>
      <c r="H6" s="2542"/>
      <c r="I6" s="2539"/>
      <c r="J6" s="468" t="s">
        <v>1223</v>
      </c>
      <c r="K6" s="328">
        <v>43465</v>
      </c>
      <c r="L6" s="329"/>
      <c r="M6" s="417"/>
      <c r="N6" s="418"/>
      <c r="O6" s="418"/>
      <c r="P6" s="418"/>
      <c r="Q6" s="418"/>
      <c r="R6" s="418"/>
      <c r="S6" s="418"/>
      <c r="T6" s="418"/>
      <c r="U6" s="418"/>
      <c r="V6" s="418"/>
      <c r="W6" s="418"/>
      <c r="X6" s="419"/>
    </row>
    <row r="7" spans="1:24" s="9" customFormat="1" ht="22.5" customHeight="1" thickBot="1" x14ac:dyDescent="0.25">
      <c r="A7" s="10"/>
      <c r="B7" s="10"/>
      <c r="C7" s="1854"/>
      <c r="D7" s="2539"/>
      <c r="E7" s="2540"/>
      <c r="F7" s="2541"/>
      <c r="G7" s="2542"/>
      <c r="H7" s="2542"/>
      <c r="I7" s="2539"/>
      <c r="J7" s="468" t="s">
        <v>1224</v>
      </c>
      <c r="K7" s="328">
        <v>43465</v>
      </c>
      <c r="L7" s="329"/>
      <c r="M7" s="420"/>
      <c r="N7" s="421"/>
      <c r="O7" s="421"/>
      <c r="P7" s="421"/>
      <c r="Q7" s="421"/>
      <c r="R7" s="421"/>
      <c r="S7" s="421"/>
      <c r="T7" s="421"/>
      <c r="U7" s="421"/>
      <c r="V7" s="421"/>
      <c r="W7" s="421"/>
      <c r="X7" s="422"/>
    </row>
    <row r="8" spans="1:24" s="9" customFormat="1" ht="0.75" customHeight="1" thickBot="1" x14ac:dyDescent="0.25">
      <c r="A8" s="10"/>
      <c r="B8" s="10"/>
      <c r="C8" s="343"/>
      <c r="D8" s="327"/>
      <c r="E8" s="400"/>
      <c r="F8" s="401"/>
      <c r="G8" s="402"/>
      <c r="H8" s="402"/>
      <c r="I8" s="319"/>
      <c r="J8" s="338"/>
      <c r="K8" s="21"/>
      <c r="M8" s="10"/>
      <c r="N8" s="10"/>
      <c r="O8" s="10"/>
      <c r="P8" s="10"/>
      <c r="Q8" s="10"/>
      <c r="R8" s="10"/>
      <c r="S8" s="10"/>
      <c r="T8" s="10"/>
      <c r="U8" s="10"/>
      <c r="V8" s="10"/>
      <c r="W8" s="10"/>
    </row>
    <row r="9" spans="1:24" s="9" customFormat="1" ht="36" customHeight="1" thickBot="1" x14ac:dyDescent="0.25">
      <c r="A9" s="10"/>
      <c r="B9" s="10"/>
      <c r="C9" s="2547" t="s">
        <v>1411</v>
      </c>
      <c r="D9" s="2548" t="s">
        <v>50</v>
      </c>
      <c r="E9" s="2549" t="s">
        <v>1226</v>
      </c>
      <c r="F9" s="2550" t="s">
        <v>1228</v>
      </c>
      <c r="G9" s="2551" t="s">
        <v>1227</v>
      </c>
      <c r="H9" s="2551" t="s">
        <v>1220</v>
      </c>
      <c r="I9" s="2548" t="s">
        <v>48</v>
      </c>
      <c r="J9" s="502" t="s">
        <v>1230</v>
      </c>
      <c r="K9" s="328">
        <v>43131</v>
      </c>
      <c r="L9" s="1" t="s">
        <v>1229</v>
      </c>
      <c r="M9" s="423"/>
      <c r="N9" s="424"/>
      <c r="O9" s="424"/>
      <c r="P9" s="424"/>
      <c r="Q9" s="424"/>
      <c r="R9" s="424"/>
      <c r="S9" s="424"/>
      <c r="T9" s="424"/>
      <c r="U9" s="424"/>
      <c r="V9" s="424"/>
      <c r="W9" s="424"/>
      <c r="X9" s="425"/>
    </row>
    <row r="10" spans="1:24" s="9" customFormat="1" ht="40.5" customHeight="1" thickBot="1" x14ac:dyDescent="0.25">
      <c r="A10" s="10"/>
      <c r="B10" s="10"/>
      <c r="C10" s="2547"/>
      <c r="D10" s="2548"/>
      <c r="E10" s="2549"/>
      <c r="F10" s="2550"/>
      <c r="G10" s="2551"/>
      <c r="H10" s="2551"/>
      <c r="I10" s="2548"/>
      <c r="J10" s="502" t="s">
        <v>1231</v>
      </c>
      <c r="K10" s="328">
        <v>43131</v>
      </c>
      <c r="M10" s="426"/>
      <c r="N10" s="427"/>
      <c r="O10" s="427"/>
      <c r="P10" s="427"/>
      <c r="Q10" s="427"/>
      <c r="R10" s="427"/>
      <c r="S10" s="427"/>
      <c r="T10" s="427"/>
      <c r="U10" s="427"/>
      <c r="V10" s="427"/>
      <c r="W10" s="427"/>
      <c r="X10" s="428"/>
    </row>
    <row r="11" spans="1:24" s="9" customFormat="1" ht="31.5" customHeight="1" thickBot="1" x14ac:dyDescent="0.25">
      <c r="A11" s="10"/>
      <c r="B11" s="10"/>
      <c r="C11" s="2547"/>
      <c r="D11" s="2548"/>
      <c r="E11" s="2549"/>
      <c r="F11" s="2550"/>
      <c r="G11" s="2551"/>
      <c r="H11" s="2551"/>
      <c r="I11" s="2548"/>
      <c r="J11" s="502" t="s">
        <v>1232</v>
      </c>
      <c r="K11" s="328">
        <v>43281</v>
      </c>
      <c r="M11" s="426"/>
      <c r="N11" s="427"/>
      <c r="O11" s="427"/>
      <c r="P11" s="427"/>
      <c r="Q11" s="427"/>
      <c r="R11" s="427"/>
      <c r="S11" s="427"/>
      <c r="T11" s="427"/>
      <c r="U11" s="427"/>
      <c r="V11" s="427"/>
      <c r="W11" s="427"/>
      <c r="X11" s="428"/>
    </row>
    <row r="12" spans="1:24" ht="9" hidden="1" customHeight="1" x14ac:dyDescent="0.25">
      <c r="C12" s="2547"/>
      <c r="D12" s="2548"/>
      <c r="E12" s="2549"/>
      <c r="F12" s="2550"/>
      <c r="G12" s="2551"/>
      <c r="H12" s="2551"/>
      <c r="I12" s="2548"/>
      <c r="J12" s="350"/>
      <c r="K12" s="330"/>
      <c r="M12" s="426"/>
      <c r="N12" s="427"/>
      <c r="O12" s="427"/>
      <c r="P12" s="427"/>
      <c r="Q12" s="427"/>
      <c r="R12" s="427"/>
      <c r="S12" s="427"/>
      <c r="T12" s="427"/>
      <c r="U12" s="427"/>
      <c r="V12" s="427"/>
      <c r="W12" s="427"/>
      <c r="X12" s="428"/>
    </row>
    <row r="13" spans="1:24" ht="44.25" customHeight="1" thickBot="1" x14ac:dyDescent="0.3">
      <c r="C13" s="2547"/>
      <c r="D13" s="2548"/>
      <c r="E13" s="1868" t="s">
        <v>1234</v>
      </c>
      <c r="F13" s="2553">
        <v>1</v>
      </c>
      <c r="G13" s="2553" t="s">
        <v>1237</v>
      </c>
      <c r="H13" s="2554" t="s">
        <v>29</v>
      </c>
      <c r="I13" s="1854" t="s">
        <v>49</v>
      </c>
      <c r="J13" s="502" t="s">
        <v>1238</v>
      </c>
      <c r="K13" s="328">
        <v>43131</v>
      </c>
      <c r="M13" s="426"/>
      <c r="N13" s="427"/>
      <c r="O13" s="427"/>
      <c r="P13" s="427"/>
      <c r="Q13" s="427"/>
      <c r="R13" s="427"/>
      <c r="S13" s="427"/>
      <c r="T13" s="427"/>
      <c r="U13" s="427"/>
      <c r="V13" s="427"/>
      <c r="W13" s="427"/>
      <c r="X13" s="428"/>
    </row>
    <row r="14" spans="1:24" ht="44.25" customHeight="1" thickBot="1" x14ac:dyDescent="0.3">
      <c r="C14" s="2547"/>
      <c r="D14" s="2548"/>
      <c r="E14" s="1868"/>
      <c r="F14" s="2553"/>
      <c r="G14" s="2553"/>
      <c r="H14" s="2554"/>
      <c r="I14" s="1854"/>
      <c r="J14" s="502" t="s">
        <v>1239</v>
      </c>
      <c r="K14" s="328">
        <v>43281</v>
      </c>
      <c r="M14" s="426"/>
      <c r="N14" s="427"/>
      <c r="O14" s="427"/>
      <c r="P14" s="427"/>
      <c r="Q14" s="427"/>
      <c r="R14" s="427"/>
      <c r="S14" s="427"/>
      <c r="T14" s="427"/>
      <c r="U14" s="427"/>
      <c r="V14" s="427"/>
      <c r="W14" s="427"/>
      <c r="X14" s="428"/>
    </row>
    <row r="15" spans="1:24" ht="44.25" customHeight="1" thickBot="1" x14ac:dyDescent="0.3">
      <c r="C15" s="2547"/>
      <c r="D15" s="2548"/>
      <c r="E15" s="1854" t="s">
        <v>1235</v>
      </c>
      <c r="F15" s="2552">
        <v>1</v>
      </c>
      <c r="G15" s="2553" t="s">
        <v>1240</v>
      </c>
      <c r="H15" s="2553" t="s">
        <v>1241</v>
      </c>
      <c r="I15" s="1854" t="s">
        <v>49</v>
      </c>
      <c r="J15" s="502" t="s">
        <v>1243</v>
      </c>
      <c r="K15" s="328">
        <v>43159</v>
      </c>
      <c r="M15" s="426"/>
      <c r="N15" s="427"/>
      <c r="O15" s="427"/>
      <c r="P15" s="427"/>
      <c r="Q15" s="427"/>
      <c r="R15" s="427"/>
      <c r="S15" s="427"/>
      <c r="T15" s="427"/>
      <c r="U15" s="427"/>
      <c r="V15" s="427"/>
      <c r="W15" s="427"/>
      <c r="X15" s="428"/>
    </row>
    <row r="16" spans="1:24" ht="19.5" customHeight="1" thickBot="1" x14ac:dyDescent="0.3">
      <c r="C16" s="2547"/>
      <c r="D16" s="2548"/>
      <c r="E16" s="1854"/>
      <c r="F16" s="1854"/>
      <c r="G16" s="2553"/>
      <c r="H16" s="2553"/>
      <c r="I16" s="1854"/>
      <c r="J16" s="502" t="s">
        <v>1246</v>
      </c>
      <c r="K16" s="328" t="s">
        <v>1245</v>
      </c>
      <c r="M16" s="426"/>
      <c r="N16" s="427"/>
      <c r="O16" s="427"/>
      <c r="P16" s="427"/>
      <c r="Q16" s="427"/>
      <c r="R16" s="427"/>
      <c r="S16" s="427"/>
      <c r="T16" s="427"/>
      <c r="U16" s="427"/>
      <c r="V16" s="427"/>
      <c r="W16" s="427"/>
      <c r="X16" s="428"/>
    </row>
    <row r="17" spans="2:24" ht="23.25" customHeight="1" thickBot="1" x14ac:dyDescent="0.3">
      <c r="C17" s="2547"/>
      <c r="D17" s="2548"/>
      <c r="E17" s="1854"/>
      <c r="F17" s="1854"/>
      <c r="G17" s="2553"/>
      <c r="H17" s="2553"/>
      <c r="I17" s="1854"/>
      <c r="J17" s="502" t="s">
        <v>1242</v>
      </c>
      <c r="K17" s="328" t="s">
        <v>1244</v>
      </c>
      <c r="M17" s="426"/>
      <c r="N17" s="427"/>
      <c r="O17" s="427"/>
      <c r="P17" s="427"/>
      <c r="Q17" s="427"/>
      <c r="R17" s="427"/>
      <c r="S17" s="427"/>
      <c r="T17" s="427"/>
      <c r="U17" s="427"/>
      <c r="V17" s="427"/>
      <c r="W17" s="427"/>
      <c r="X17" s="428"/>
    </row>
    <row r="18" spans="2:24" ht="39.75" customHeight="1" thickBot="1" x14ac:dyDescent="0.3">
      <c r="C18" s="2547"/>
      <c r="D18" s="2548"/>
      <c r="E18" s="1868" t="s">
        <v>1236</v>
      </c>
      <c r="F18" s="2553">
        <v>1</v>
      </c>
      <c r="G18" s="2553" t="s">
        <v>1240</v>
      </c>
      <c r="H18" s="2553" t="s">
        <v>1241</v>
      </c>
      <c r="I18" s="1854" t="s">
        <v>49</v>
      </c>
      <c r="J18" s="502" t="s">
        <v>1247</v>
      </c>
      <c r="K18" s="328">
        <v>43281</v>
      </c>
      <c r="M18" s="426"/>
      <c r="N18" s="427"/>
      <c r="O18" s="427"/>
      <c r="P18" s="427"/>
      <c r="Q18" s="427"/>
      <c r="R18" s="427"/>
      <c r="S18" s="427"/>
      <c r="T18" s="427"/>
      <c r="U18" s="427"/>
      <c r="V18" s="427"/>
      <c r="W18" s="427"/>
      <c r="X18" s="428"/>
    </row>
    <row r="19" spans="2:24" ht="30.75" customHeight="1" thickBot="1" x14ac:dyDescent="0.3">
      <c r="C19" s="2547"/>
      <c r="D19" s="2548"/>
      <c r="E19" s="1868"/>
      <c r="F19" s="2553"/>
      <c r="G19" s="2553"/>
      <c r="H19" s="2553"/>
      <c r="I19" s="1854"/>
      <c r="J19" s="502" t="s">
        <v>1248</v>
      </c>
      <c r="K19" s="328" t="s">
        <v>1249</v>
      </c>
      <c r="M19" s="426"/>
      <c r="N19" s="427"/>
      <c r="O19" s="427"/>
      <c r="P19" s="427"/>
      <c r="Q19" s="427"/>
      <c r="R19" s="427"/>
      <c r="S19" s="427"/>
      <c r="T19" s="427"/>
      <c r="U19" s="427"/>
      <c r="V19" s="427"/>
      <c r="W19" s="427"/>
      <c r="X19" s="428"/>
    </row>
    <row r="20" spans="2:24" ht="24.75" customHeight="1" thickBot="1" x14ac:dyDescent="0.3">
      <c r="C20" s="2547"/>
      <c r="D20" s="2548"/>
      <c r="E20" s="1868"/>
      <c r="F20" s="2553"/>
      <c r="G20" s="2553"/>
      <c r="H20" s="2553"/>
      <c r="I20" s="1854"/>
      <c r="J20" s="502" t="s">
        <v>1242</v>
      </c>
      <c r="K20" s="328" t="s">
        <v>1244</v>
      </c>
      <c r="M20" s="429"/>
      <c r="N20" s="430"/>
      <c r="O20" s="430"/>
      <c r="P20" s="430"/>
      <c r="Q20" s="430"/>
      <c r="R20" s="430"/>
      <c r="S20" s="430"/>
      <c r="T20" s="430"/>
      <c r="U20" s="430"/>
      <c r="V20" s="430"/>
      <c r="W20" s="430"/>
      <c r="X20" s="431"/>
    </row>
    <row r="21" spans="2:24" ht="30.75" customHeight="1" thickBot="1" x14ac:dyDescent="0.3">
      <c r="B21" s="365" t="s">
        <v>81</v>
      </c>
      <c r="C21" s="1854" t="s">
        <v>1304</v>
      </c>
      <c r="D21" s="2543" t="s">
        <v>82</v>
      </c>
      <c r="E21" s="2543" t="s">
        <v>78</v>
      </c>
      <c r="F21" s="2543"/>
      <c r="G21" s="2543" t="s">
        <v>79</v>
      </c>
      <c r="H21" s="2543" t="s">
        <v>80</v>
      </c>
      <c r="I21" s="2543" t="s">
        <v>5</v>
      </c>
      <c r="J21" s="2555" t="s">
        <v>1289</v>
      </c>
      <c r="K21" s="313"/>
      <c r="L21" s="2557" t="s">
        <v>84</v>
      </c>
      <c r="M21" s="432"/>
      <c r="N21" s="433"/>
      <c r="O21" s="433"/>
      <c r="P21" s="433"/>
      <c r="Q21" s="433"/>
      <c r="R21" s="433"/>
      <c r="S21" s="433"/>
      <c r="T21" s="433"/>
      <c r="U21" s="433"/>
      <c r="V21" s="433"/>
      <c r="W21" s="433"/>
      <c r="X21" s="434"/>
    </row>
    <row r="22" spans="2:24" ht="60" customHeight="1" thickBot="1" x14ac:dyDescent="0.3">
      <c r="C22" s="1854"/>
      <c r="D22" s="2543"/>
      <c r="E22" s="2543"/>
      <c r="F22" s="2543"/>
      <c r="G22" s="2543"/>
      <c r="H22" s="2543"/>
      <c r="I22" s="2543"/>
      <c r="J22" s="2556"/>
      <c r="K22" s="314"/>
      <c r="L22" s="2558"/>
      <c r="M22" s="435"/>
      <c r="N22" s="436"/>
      <c r="O22" s="436"/>
      <c r="P22" s="436"/>
      <c r="Q22" s="436"/>
      <c r="R22" s="436"/>
      <c r="S22" s="436"/>
      <c r="T22" s="436"/>
      <c r="U22" s="436"/>
      <c r="V22" s="436"/>
      <c r="W22" s="436"/>
      <c r="X22" s="437"/>
    </row>
    <row r="23" spans="2:24" ht="66.75" customHeight="1" thickBot="1" x14ac:dyDescent="0.3">
      <c r="B23" s="18" t="s">
        <v>81</v>
      </c>
      <c r="C23" s="1854"/>
      <c r="D23" s="2543"/>
      <c r="E23" s="2559" t="s">
        <v>64</v>
      </c>
      <c r="F23" s="2560" t="s">
        <v>1233</v>
      </c>
      <c r="G23" s="2543" t="s">
        <v>86</v>
      </c>
      <c r="H23" s="2525" t="s">
        <v>87</v>
      </c>
      <c r="I23" s="2525" t="s">
        <v>5</v>
      </c>
      <c r="J23" s="2561" t="s">
        <v>83</v>
      </c>
      <c r="K23" s="315"/>
      <c r="L23" s="2564" t="s">
        <v>88</v>
      </c>
      <c r="M23" s="435"/>
      <c r="N23" s="436"/>
      <c r="O23" s="436"/>
      <c r="P23" s="436"/>
      <c r="Q23" s="436"/>
      <c r="R23" s="436"/>
      <c r="S23" s="436"/>
      <c r="T23" s="436"/>
      <c r="U23" s="436"/>
      <c r="V23" s="436"/>
      <c r="W23" s="436"/>
      <c r="X23" s="437"/>
    </row>
    <row r="24" spans="2:24" ht="28.5" customHeight="1" thickBot="1" x14ac:dyDescent="0.3">
      <c r="C24" s="1854"/>
      <c r="D24" s="2543"/>
      <c r="E24" s="2559"/>
      <c r="F24" s="2560"/>
      <c r="G24" s="2543"/>
      <c r="H24" s="2525"/>
      <c r="I24" s="2525"/>
      <c r="J24" s="2562"/>
      <c r="K24" s="316"/>
      <c r="L24" s="2565"/>
      <c r="M24" s="435"/>
      <c r="N24" s="436"/>
      <c r="O24" s="436"/>
      <c r="P24" s="436"/>
      <c r="Q24" s="436"/>
      <c r="R24" s="436"/>
      <c r="S24" s="436"/>
      <c r="T24" s="436"/>
      <c r="U24" s="436"/>
      <c r="V24" s="436"/>
      <c r="W24" s="436"/>
      <c r="X24" s="437"/>
    </row>
    <row r="25" spans="2:24" ht="19.5" hidden="1" customHeight="1" x14ac:dyDescent="0.25">
      <c r="C25" s="1854"/>
      <c r="D25" s="2543"/>
      <c r="E25" s="2559"/>
      <c r="F25" s="2560"/>
      <c r="G25" s="2543"/>
      <c r="H25" s="2525"/>
      <c r="I25" s="2525"/>
      <c r="J25" s="2562"/>
      <c r="K25" s="316"/>
      <c r="L25" s="2565"/>
      <c r="M25" s="438"/>
      <c r="N25" s="439"/>
      <c r="O25" s="439"/>
      <c r="P25" s="439"/>
      <c r="Q25" s="439"/>
      <c r="R25" s="439"/>
      <c r="S25" s="439"/>
      <c r="T25" s="439"/>
      <c r="U25" s="439"/>
      <c r="V25" s="439"/>
      <c r="W25" s="439"/>
      <c r="X25" s="440"/>
    </row>
    <row r="26" spans="2:24" ht="23.25" hidden="1" customHeight="1" x14ac:dyDescent="0.25">
      <c r="C26" s="1854"/>
      <c r="D26" s="2543"/>
      <c r="E26" s="2559"/>
      <c r="F26" s="2560"/>
      <c r="G26" s="2543"/>
      <c r="H26" s="2525"/>
      <c r="I26" s="2525"/>
      <c r="J26" s="2563"/>
      <c r="K26" s="317"/>
      <c r="L26" s="2566"/>
      <c r="M26" s="438"/>
      <c r="N26" s="439"/>
      <c r="O26" s="439"/>
      <c r="P26" s="439"/>
      <c r="Q26" s="439"/>
      <c r="R26" s="439"/>
      <c r="S26" s="439"/>
      <c r="T26" s="439"/>
      <c r="U26" s="439"/>
      <c r="V26" s="439"/>
      <c r="W26" s="439"/>
      <c r="X26" s="440"/>
    </row>
    <row r="27" spans="2:24" ht="31.5" customHeight="1" thickBot="1" x14ac:dyDescent="0.3">
      <c r="B27" s="18" t="s">
        <v>81</v>
      </c>
      <c r="C27" s="1854"/>
      <c r="D27" s="2543" t="s">
        <v>53</v>
      </c>
      <c r="E27" s="2543" t="s">
        <v>89</v>
      </c>
      <c r="F27" s="2570"/>
      <c r="G27" s="2543" t="s">
        <v>90</v>
      </c>
      <c r="H27" s="2543" t="s">
        <v>91</v>
      </c>
      <c r="I27" s="2543" t="s">
        <v>5</v>
      </c>
      <c r="J27" s="2561" t="s">
        <v>1289</v>
      </c>
      <c r="K27" s="315"/>
      <c r="L27" s="2564" t="s">
        <v>85</v>
      </c>
      <c r="M27" s="435"/>
      <c r="N27" s="436"/>
      <c r="O27" s="436"/>
      <c r="P27" s="436"/>
      <c r="Q27" s="436"/>
      <c r="R27" s="436"/>
      <c r="S27" s="436"/>
      <c r="T27" s="436"/>
      <c r="U27" s="436"/>
      <c r="V27" s="436"/>
      <c r="W27" s="436"/>
      <c r="X27" s="437"/>
    </row>
    <row r="28" spans="2:24" ht="31.5" customHeight="1" thickBot="1" x14ac:dyDescent="0.3">
      <c r="C28" s="1854"/>
      <c r="D28" s="2543"/>
      <c r="E28" s="2543"/>
      <c r="F28" s="2570"/>
      <c r="G28" s="2543"/>
      <c r="H28" s="2543"/>
      <c r="I28" s="2543"/>
      <c r="J28" s="2562"/>
      <c r="K28" s="316"/>
      <c r="L28" s="2565"/>
      <c r="M28" s="435"/>
      <c r="N28" s="436"/>
      <c r="O28" s="436"/>
      <c r="P28" s="436"/>
      <c r="Q28" s="436"/>
      <c r="R28" s="436"/>
      <c r="S28" s="436"/>
      <c r="T28" s="436"/>
      <c r="U28" s="436"/>
      <c r="V28" s="436"/>
      <c r="W28" s="436"/>
      <c r="X28" s="437"/>
    </row>
    <row r="29" spans="2:24" ht="31.5" customHeight="1" thickBot="1" x14ac:dyDescent="0.3">
      <c r="C29" s="1854"/>
      <c r="D29" s="2543"/>
      <c r="E29" s="2543"/>
      <c r="F29" s="2570"/>
      <c r="G29" s="2543"/>
      <c r="H29" s="2543"/>
      <c r="I29" s="2543"/>
      <c r="J29" s="2562"/>
      <c r="K29" s="316"/>
      <c r="L29" s="2565"/>
      <c r="M29" s="435"/>
      <c r="N29" s="436"/>
      <c r="O29" s="436"/>
      <c r="P29" s="436"/>
      <c r="Q29" s="436"/>
      <c r="R29" s="436"/>
      <c r="S29" s="436"/>
      <c r="T29" s="436"/>
      <c r="U29" s="436"/>
      <c r="V29" s="436"/>
      <c r="W29" s="436"/>
      <c r="X29" s="437"/>
    </row>
    <row r="30" spans="2:24" ht="1.5" customHeight="1" thickBot="1" x14ac:dyDescent="0.3">
      <c r="C30" s="1854"/>
      <c r="D30" s="2543"/>
      <c r="E30" s="2543"/>
      <c r="F30" s="2570"/>
      <c r="G30" s="2543"/>
      <c r="H30" s="2543"/>
      <c r="I30" s="2543"/>
      <c r="J30" s="2562"/>
      <c r="K30" s="316"/>
      <c r="L30" s="2565"/>
      <c r="M30" s="435"/>
      <c r="N30" s="436"/>
      <c r="O30" s="436"/>
      <c r="P30" s="436"/>
      <c r="Q30" s="436"/>
      <c r="R30" s="436"/>
      <c r="S30" s="436"/>
      <c r="T30" s="436"/>
      <c r="U30" s="436"/>
      <c r="V30" s="436"/>
      <c r="W30" s="436"/>
      <c r="X30" s="437"/>
    </row>
    <row r="31" spans="2:24" ht="18" customHeight="1" thickBot="1" x14ac:dyDescent="0.3">
      <c r="C31" s="1854"/>
      <c r="D31" s="2543"/>
      <c r="E31" s="2543"/>
      <c r="F31" s="2570"/>
      <c r="G31" s="2543"/>
      <c r="H31" s="2543"/>
      <c r="I31" s="2543"/>
      <c r="J31" s="2563"/>
      <c r="K31" s="317"/>
      <c r="L31" s="2566"/>
      <c r="M31" s="441"/>
      <c r="N31" s="442"/>
      <c r="O31" s="442"/>
      <c r="P31" s="442"/>
      <c r="Q31" s="442"/>
      <c r="R31" s="442"/>
      <c r="S31" s="442"/>
      <c r="T31" s="442"/>
      <c r="U31" s="442"/>
      <c r="V31" s="442"/>
      <c r="W31" s="442"/>
      <c r="X31" s="443"/>
    </row>
    <row r="32" spans="2:24" ht="60" customHeight="1" thickBot="1" x14ac:dyDescent="0.3">
      <c r="C32" s="2569" t="s">
        <v>1412</v>
      </c>
      <c r="D32" s="2567" t="s">
        <v>50</v>
      </c>
      <c r="E32" s="2567" t="s">
        <v>92</v>
      </c>
      <c r="F32" s="2567" t="s">
        <v>93</v>
      </c>
      <c r="G32" s="2567" t="s">
        <v>94</v>
      </c>
      <c r="H32" s="2567" t="s">
        <v>95</v>
      </c>
      <c r="I32" s="2567" t="s">
        <v>34</v>
      </c>
      <c r="J32" s="351" t="s">
        <v>96</v>
      </c>
      <c r="K32" s="26">
        <v>43159</v>
      </c>
      <c r="L32" s="2568" t="s">
        <v>99</v>
      </c>
      <c r="M32" s="499" t="s">
        <v>1397</v>
      </c>
      <c r="N32" s="444"/>
      <c r="O32" s="444"/>
      <c r="P32" s="444"/>
      <c r="Q32" s="444"/>
      <c r="R32" s="444"/>
      <c r="S32" s="444"/>
      <c r="T32" s="444"/>
      <c r="U32" s="444"/>
      <c r="V32" s="444"/>
      <c r="W32" s="444"/>
      <c r="X32" s="445"/>
    </row>
    <row r="33" spans="2:25" ht="48.75" customHeight="1" thickBot="1" x14ac:dyDescent="0.3">
      <c r="C33" s="2569"/>
      <c r="D33" s="2567"/>
      <c r="E33" s="2567"/>
      <c r="F33" s="2567"/>
      <c r="G33" s="2567"/>
      <c r="H33" s="2567"/>
      <c r="I33" s="2567"/>
      <c r="J33" s="498" t="s">
        <v>1408</v>
      </c>
      <c r="K33" s="26">
        <v>43174</v>
      </c>
      <c r="L33" s="2568"/>
      <c r="M33" s="499" t="s">
        <v>1397</v>
      </c>
      <c r="N33" s="499" t="s">
        <v>1397</v>
      </c>
      <c r="O33" s="499" t="s">
        <v>1397</v>
      </c>
      <c r="P33" s="499" t="s">
        <v>1397</v>
      </c>
      <c r="Q33" s="499" t="s">
        <v>1397</v>
      </c>
      <c r="R33" s="499" t="s">
        <v>1397</v>
      </c>
      <c r="S33" s="499" t="s">
        <v>1397</v>
      </c>
      <c r="T33" s="499" t="s">
        <v>1397</v>
      </c>
      <c r="U33" s="499" t="s">
        <v>1397</v>
      </c>
      <c r="V33" s="499" t="s">
        <v>1397</v>
      </c>
      <c r="W33" s="499" t="s">
        <v>1397</v>
      </c>
      <c r="X33" s="448"/>
    </row>
    <row r="34" spans="2:25" ht="51.75" customHeight="1" thickBot="1" x14ac:dyDescent="0.3">
      <c r="C34" s="2569"/>
      <c r="D34" s="2567"/>
      <c r="E34" s="2567"/>
      <c r="F34" s="2567"/>
      <c r="G34" s="2567"/>
      <c r="H34" s="2567"/>
      <c r="I34" s="2567"/>
      <c r="J34" s="351" t="s">
        <v>97</v>
      </c>
      <c r="K34" s="26">
        <v>43434</v>
      </c>
      <c r="L34" s="2568"/>
      <c r="M34" s="446"/>
      <c r="N34" s="447"/>
      <c r="O34" s="499" t="s">
        <v>1397</v>
      </c>
      <c r="P34" s="499" t="s">
        <v>1397</v>
      </c>
      <c r="Q34" s="499" t="s">
        <v>1397</v>
      </c>
      <c r="R34" s="499" t="s">
        <v>1397</v>
      </c>
      <c r="S34" s="499" t="s">
        <v>1397</v>
      </c>
      <c r="T34" s="499" t="s">
        <v>1397</v>
      </c>
      <c r="U34" s="499" t="s">
        <v>1397</v>
      </c>
      <c r="V34" s="499" t="s">
        <v>1397</v>
      </c>
      <c r="W34" s="499" t="s">
        <v>1397</v>
      </c>
      <c r="X34" s="448"/>
    </row>
    <row r="35" spans="2:25" ht="53.25" customHeight="1" thickBot="1" x14ac:dyDescent="0.3">
      <c r="C35" s="2569"/>
      <c r="D35" s="2567"/>
      <c r="E35" s="2567"/>
      <c r="F35" s="2567"/>
      <c r="G35" s="2567"/>
      <c r="H35" s="2567"/>
      <c r="I35" s="2567"/>
      <c r="J35" s="351" t="s">
        <v>98</v>
      </c>
      <c r="K35" s="26">
        <v>43465</v>
      </c>
      <c r="L35" s="2568"/>
      <c r="M35" s="449"/>
      <c r="N35" s="450"/>
      <c r="O35" s="450"/>
      <c r="P35" s="450"/>
      <c r="Q35" s="450"/>
      <c r="R35" s="450"/>
      <c r="S35" s="499" t="s">
        <v>1397</v>
      </c>
      <c r="T35" s="450"/>
      <c r="U35" s="450"/>
      <c r="V35" s="450"/>
      <c r="W35" s="450"/>
      <c r="X35" s="499" t="s">
        <v>1397</v>
      </c>
    </row>
    <row r="36" spans="2:25" ht="81.75" customHeight="1" thickBot="1" x14ac:dyDescent="0.3">
      <c r="B36" s="18" t="s">
        <v>108</v>
      </c>
      <c r="C36" s="1868" t="s">
        <v>1415</v>
      </c>
      <c r="D36" s="1868" t="s">
        <v>50</v>
      </c>
      <c r="E36" s="1869" t="s">
        <v>104</v>
      </c>
      <c r="F36" s="1872" t="s">
        <v>1394</v>
      </c>
      <c r="G36" s="1872" t="s">
        <v>105</v>
      </c>
      <c r="H36" s="1872" t="s">
        <v>30</v>
      </c>
      <c r="I36" s="1854" t="s">
        <v>31</v>
      </c>
      <c r="J36" s="503" t="s">
        <v>106</v>
      </c>
      <c r="K36" s="332">
        <v>43131</v>
      </c>
      <c r="L36" s="2571" t="s">
        <v>115</v>
      </c>
      <c r="M36" s="423"/>
      <c r="N36" s="424"/>
      <c r="O36" s="424"/>
      <c r="P36" s="424"/>
      <c r="Q36" s="424"/>
      <c r="R36" s="424"/>
      <c r="S36" s="424"/>
      <c r="T36" s="424"/>
      <c r="U36" s="424"/>
      <c r="V36" s="424"/>
      <c r="W36" s="424"/>
      <c r="X36" s="425"/>
      <c r="Y36" s="504"/>
    </row>
    <row r="37" spans="2:25" ht="60" customHeight="1" thickBot="1" x14ac:dyDescent="0.3">
      <c r="C37" s="1868"/>
      <c r="D37" s="1868"/>
      <c r="E37" s="1871"/>
      <c r="F37" s="1872"/>
      <c r="G37" s="1872"/>
      <c r="H37" s="1872"/>
      <c r="I37" s="1854"/>
      <c r="J37" s="503" t="s">
        <v>107</v>
      </c>
      <c r="K37" s="332">
        <v>43159</v>
      </c>
      <c r="L37" s="2571"/>
      <c r="M37" s="426"/>
      <c r="N37" s="427"/>
      <c r="O37" s="427"/>
      <c r="P37" s="427"/>
      <c r="Q37" s="427"/>
      <c r="R37" s="427"/>
      <c r="S37" s="427"/>
      <c r="T37" s="427"/>
      <c r="U37" s="427"/>
      <c r="V37" s="427"/>
      <c r="W37" s="427"/>
      <c r="X37" s="428"/>
      <c r="Y37" s="504"/>
    </row>
    <row r="38" spans="2:25" ht="52.5" customHeight="1" x14ac:dyDescent="0.25">
      <c r="C38" s="1868"/>
      <c r="D38" s="1868"/>
      <c r="E38" s="2572" t="s">
        <v>1393</v>
      </c>
      <c r="F38" s="2574" t="s">
        <v>1395</v>
      </c>
      <c r="G38" s="1872" t="s">
        <v>100</v>
      </c>
      <c r="H38" s="1872" t="s">
        <v>101</v>
      </c>
      <c r="I38" s="1854" t="s">
        <v>65</v>
      </c>
      <c r="J38" s="1854" t="s">
        <v>1396</v>
      </c>
      <c r="K38" s="332">
        <v>43434</v>
      </c>
      <c r="L38" s="2571" t="s">
        <v>114</v>
      </c>
      <c r="M38" s="2518" t="s">
        <v>1397</v>
      </c>
      <c r="N38" s="2518" t="s">
        <v>1397</v>
      </c>
      <c r="O38" s="2518" t="s">
        <v>1397</v>
      </c>
      <c r="P38" s="2518" t="s">
        <v>1397</v>
      </c>
      <c r="Q38" s="2518"/>
      <c r="R38" s="2518"/>
      <c r="S38" s="2518"/>
      <c r="T38" s="2518"/>
      <c r="U38" s="2518"/>
      <c r="V38" s="2518"/>
      <c r="W38" s="2518"/>
      <c r="X38" s="2518"/>
      <c r="Y38" s="504"/>
    </row>
    <row r="39" spans="2:25" ht="63.75" customHeight="1" thickBot="1" x14ac:dyDescent="0.3">
      <c r="C39" s="1868"/>
      <c r="D39" s="1868"/>
      <c r="E39" s="2573"/>
      <c r="F39" s="2574"/>
      <c r="G39" s="1872"/>
      <c r="H39" s="1872"/>
      <c r="I39" s="1854"/>
      <c r="J39" s="1854" t="s">
        <v>102</v>
      </c>
      <c r="K39" s="334" t="s">
        <v>103</v>
      </c>
      <c r="L39" s="2571"/>
      <c r="M39" s="2519"/>
      <c r="N39" s="2519"/>
      <c r="O39" s="2519"/>
      <c r="P39" s="2519"/>
      <c r="Q39" s="2519"/>
      <c r="R39" s="2519"/>
      <c r="S39" s="2519"/>
      <c r="T39" s="2519"/>
      <c r="U39" s="2519"/>
      <c r="V39" s="2519"/>
      <c r="W39" s="2519"/>
      <c r="X39" s="2519"/>
      <c r="Y39" s="504"/>
    </row>
    <row r="40" spans="2:25" ht="15.75" hidden="1" customHeight="1" x14ac:dyDescent="0.25">
      <c r="C40" s="1868"/>
      <c r="D40" s="1868"/>
      <c r="E40" s="505"/>
      <c r="F40" s="505"/>
      <c r="G40" s="506"/>
      <c r="H40" s="507"/>
      <c r="I40" s="508"/>
      <c r="J40" s="509"/>
      <c r="K40" s="510"/>
      <c r="L40" s="504"/>
      <c r="M40" s="426"/>
      <c r="N40" s="427"/>
      <c r="O40" s="427"/>
      <c r="P40" s="427"/>
      <c r="Q40" s="427"/>
      <c r="R40" s="427"/>
      <c r="S40" s="427"/>
      <c r="T40" s="427"/>
      <c r="U40" s="427"/>
      <c r="V40" s="427"/>
      <c r="W40" s="427"/>
      <c r="X40" s="428"/>
      <c r="Y40" s="504"/>
    </row>
    <row r="41" spans="2:25" ht="31.5" hidden="1" customHeight="1" x14ac:dyDescent="0.25">
      <c r="C41" s="1868"/>
      <c r="D41" s="1868"/>
      <c r="E41" s="505"/>
      <c r="F41" s="505"/>
      <c r="G41" s="506"/>
      <c r="H41" s="507"/>
      <c r="I41" s="508"/>
      <c r="J41" s="509"/>
      <c r="K41" s="510"/>
      <c r="L41" s="504"/>
      <c r="M41" s="426"/>
      <c r="N41" s="427"/>
      <c r="O41" s="427"/>
      <c r="P41" s="427"/>
      <c r="Q41" s="427"/>
      <c r="R41" s="427"/>
      <c r="S41" s="427"/>
      <c r="T41" s="427"/>
      <c r="U41" s="427"/>
      <c r="V41" s="427"/>
      <c r="W41" s="427"/>
      <c r="X41" s="428"/>
      <c r="Y41" s="504"/>
    </row>
    <row r="42" spans="2:25" ht="62.25" customHeight="1" thickBot="1" x14ac:dyDescent="0.3">
      <c r="C42" s="1868"/>
      <c r="D42" s="1868"/>
      <c r="E42" s="1869" t="s">
        <v>1398</v>
      </c>
      <c r="F42" s="1872" t="s">
        <v>1399</v>
      </c>
      <c r="G42" s="1872" t="s">
        <v>105</v>
      </c>
      <c r="H42" s="1872" t="s">
        <v>109</v>
      </c>
      <c r="I42" s="1854" t="s">
        <v>65</v>
      </c>
      <c r="J42" s="503" t="s">
        <v>110</v>
      </c>
      <c r="K42" s="332">
        <v>43131</v>
      </c>
      <c r="L42" s="2571" t="s">
        <v>113</v>
      </c>
      <c r="M42" s="511" t="s">
        <v>1397</v>
      </c>
      <c r="N42" s="511" t="s">
        <v>1397</v>
      </c>
      <c r="O42" s="512"/>
      <c r="P42" s="427"/>
      <c r="Q42" s="427"/>
      <c r="R42" s="427"/>
      <c r="S42" s="427"/>
      <c r="T42" s="427"/>
      <c r="U42" s="427"/>
      <c r="V42" s="427"/>
      <c r="W42" s="427"/>
      <c r="X42" s="428"/>
      <c r="Y42" s="1869" t="s">
        <v>1400</v>
      </c>
    </row>
    <row r="43" spans="2:25" ht="45.75" customHeight="1" thickBot="1" x14ac:dyDescent="0.3">
      <c r="C43" s="1868"/>
      <c r="D43" s="1868"/>
      <c r="E43" s="1870"/>
      <c r="F43" s="1872"/>
      <c r="G43" s="1872"/>
      <c r="H43" s="1872"/>
      <c r="I43" s="1854"/>
      <c r="J43" s="503" t="s">
        <v>111</v>
      </c>
      <c r="K43" s="332">
        <v>43159</v>
      </c>
      <c r="L43" s="2571"/>
      <c r="M43" s="511"/>
      <c r="N43" s="512"/>
      <c r="O43" s="512" t="s">
        <v>1397</v>
      </c>
      <c r="P43" s="512" t="s">
        <v>1397</v>
      </c>
      <c r="Q43" s="427"/>
      <c r="R43" s="427"/>
      <c r="S43" s="427"/>
      <c r="T43" s="427"/>
      <c r="U43" s="427"/>
      <c r="V43" s="427"/>
      <c r="W43" s="427"/>
      <c r="X43" s="428"/>
      <c r="Y43" s="1870"/>
    </row>
    <row r="44" spans="2:25" ht="40.5" customHeight="1" thickBot="1" x14ac:dyDescent="0.3">
      <c r="C44" s="1868"/>
      <c r="D44" s="1868"/>
      <c r="E44" s="1871"/>
      <c r="F44" s="1872"/>
      <c r="G44" s="1872"/>
      <c r="H44" s="1872"/>
      <c r="I44" s="1854"/>
      <c r="J44" s="503" t="s">
        <v>112</v>
      </c>
      <c r="K44" s="332">
        <v>43190</v>
      </c>
      <c r="L44" s="2571"/>
      <c r="M44" s="511"/>
      <c r="N44" s="512"/>
      <c r="O44" s="512"/>
      <c r="P44" s="512"/>
      <c r="Q44" s="512" t="s">
        <v>1397</v>
      </c>
      <c r="R44" s="427"/>
      <c r="S44" s="427"/>
      <c r="T44" s="427"/>
      <c r="U44" s="427"/>
      <c r="V44" s="427"/>
      <c r="W44" s="427"/>
      <c r="X44" s="428"/>
      <c r="Y44" s="1871"/>
    </row>
    <row r="45" spans="2:25" ht="64.5" customHeight="1" thickBot="1" x14ac:dyDescent="0.3">
      <c r="C45" s="1868"/>
      <c r="D45" s="1868"/>
      <c r="E45" s="2575" t="s">
        <v>116</v>
      </c>
      <c r="F45" s="1872" t="s">
        <v>1401</v>
      </c>
      <c r="G45" s="1872" t="s">
        <v>117</v>
      </c>
      <c r="H45" s="1872" t="s">
        <v>118</v>
      </c>
      <c r="I45" s="1868" t="s">
        <v>65</v>
      </c>
      <c r="J45" s="503" t="s">
        <v>1402</v>
      </c>
      <c r="K45" s="332">
        <v>43465</v>
      </c>
      <c r="L45" s="2571" t="s">
        <v>120</v>
      </c>
      <c r="M45" s="511"/>
      <c r="N45" s="512"/>
      <c r="O45" s="512"/>
      <c r="P45" s="512" t="s">
        <v>1397</v>
      </c>
      <c r="Q45" s="512" t="s">
        <v>1397</v>
      </c>
      <c r="R45" s="427"/>
      <c r="S45" s="427"/>
      <c r="T45" s="427"/>
      <c r="U45" s="427"/>
      <c r="V45" s="427"/>
      <c r="W45" s="427"/>
      <c r="X45" s="428"/>
      <c r="Y45" s="1872" t="s">
        <v>1404</v>
      </c>
    </row>
    <row r="46" spans="2:25" ht="64.5" customHeight="1" thickBot="1" x14ac:dyDescent="0.3">
      <c r="C46" s="1868"/>
      <c r="D46" s="1868"/>
      <c r="E46" s="2577"/>
      <c r="F46" s="1872"/>
      <c r="G46" s="1872"/>
      <c r="H46" s="1872"/>
      <c r="I46" s="1868"/>
      <c r="J46" s="503" t="s">
        <v>1403</v>
      </c>
      <c r="K46" s="332"/>
      <c r="L46" s="2571"/>
      <c r="M46" s="511"/>
      <c r="N46" s="511"/>
      <c r="O46" s="511"/>
      <c r="P46" s="511" t="s">
        <v>1397</v>
      </c>
      <c r="Q46" s="511" t="s">
        <v>1397</v>
      </c>
      <c r="R46" s="511" t="s">
        <v>1397</v>
      </c>
      <c r="S46" s="511" t="s">
        <v>1397</v>
      </c>
      <c r="T46" s="511" t="s">
        <v>1397</v>
      </c>
      <c r="U46" s="511" t="s">
        <v>1397</v>
      </c>
      <c r="V46" s="511" t="s">
        <v>1397</v>
      </c>
      <c r="W46" s="511" t="s">
        <v>1397</v>
      </c>
      <c r="X46" s="511" t="s">
        <v>1397</v>
      </c>
      <c r="Y46" s="1872"/>
    </row>
    <row r="47" spans="2:25" ht="79.5" customHeight="1" thickBot="1" x14ac:dyDescent="0.3">
      <c r="C47" s="1868"/>
      <c r="D47" s="1868"/>
      <c r="E47" s="2576"/>
      <c r="F47" s="1872"/>
      <c r="G47" s="1872"/>
      <c r="H47" s="1872"/>
      <c r="I47" s="1868"/>
      <c r="J47" s="503" t="s">
        <v>119</v>
      </c>
      <c r="K47" s="332">
        <v>43465</v>
      </c>
      <c r="L47" s="2571"/>
      <c r="M47" s="511"/>
      <c r="N47" s="511"/>
      <c r="O47" s="511"/>
      <c r="P47" s="511" t="s">
        <v>1397</v>
      </c>
      <c r="Q47" s="511" t="s">
        <v>1397</v>
      </c>
      <c r="R47" s="511" t="s">
        <v>1397</v>
      </c>
      <c r="S47" s="511" t="s">
        <v>1397</v>
      </c>
      <c r="T47" s="511" t="s">
        <v>1397</v>
      </c>
      <c r="U47" s="511" t="s">
        <v>1397</v>
      </c>
      <c r="V47" s="511" t="s">
        <v>1397</v>
      </c>
      <c r="W47" s="511" t="s">
        <v>1397</v>
      </c>
      <c r="X47" s="511" t="s">
        <v>1397</v>
      </c>
      <c r="Y47" s="1872"/>
    </row>
    <row r="48" spans="2:25" ht="60.75" customHeight="1" thickBot="1" x14ac:dyDescent="0.3">
      <c r="C48" s="1868"/>
      <c r="D48" s="1868"/>
      <c r="E48" s="2575" t="s">
        <v>121</v>
      </c>
      <c r="F48" s="1872" t="s">
        <v>122</v>
      </c>
      <c r="G48" s="1872" t="s">
        <v>123</v>
      </c>
      <c r="H48" s="1872" t="s">
        <v>123</v>
      </c>
      <c r="I48" s="1868" t="s">
        <v>65</v>
      </c>
      <c r="J48" s="503" t="s">
        <v>1405</v>
      </c>
      <c r="K48" s="332">
        <v>43190</v>
      </c>
      <c r="L48" s="2571" t="s">
        <v>124</v>
      </c>
      <c r="M48" s="511"/>
      <c r="N48" s="511"/>
      <c r="O48" s="511"/>
      <c r="P48" s="511" t="s">
        <v>1397</v>
      </c>
      <c r="Q48" s="511" t="s">
        <v>1397</v>
      </c>
      <c r="R48" s="511" t="s">
        <v>1397</v>
      </c>
      <c r="S48" s="511" t="s">
        <v>1397</v>
      </c>
      <c r="T48" s="511" t="s">
        <v>1397</v>
      </c>
      <c r="U48" s="511" t="s">
        <v>1397</v>
      </c>
      <c r="V48" s="511" t="s">
        <v>1397</v>
      </c>
      <c r="W48" s="511" t="s">
        <v>1397</v>
      </c>
      <c r="X48" s="511" t="s">
        <v>1397</v>
      </c>
      <c r="Y48" s="1872" t="s">
        <v>1407</v>
      </c>
    </row>
    <row r="49" spans="3:25" ht="59.25" customHeight="1" thickBot="1" x14ac:dyDescent="0.3">
      <c r="C49" s="1868"/>
      <c r="D49" s="1868"/>
      <c r="E49" s="2576"/>
      <c r="F49" s="1872"/>
      <c r="G49" s="1872"/>
      <c r="H49" s="1872"/>
      <c r="I49" s="1868"/>
      <c r="J49" s="503" t="s">
        <v>1406</v>
      </c>
      <c r="K49" s="332">
        <v>43465</v>
      </c>
      <c r="L49" s="2571"/>
      <c r="M49" s="429"/>
      <c r="N49" s="430"/>
      <c r="O49" s="513"/>
      <c r="P49" s="513" t="s">
        <v>1397</v>
      </c>
      <c r="Q49" s="513" t="s">
        <v>1397</v>
      </c>
      <c r="R49" s="513" t="s">
        <v>1397</v>
      </c>
      <c r="S49" s="513" t="s">
        <v>1397</v>
      </c>
      <c r="T49" s="513" t="s">
        <v>1397</v>
      </c>
      <c r="U49" s="513" t="s">
        <v>1397</v>
      </c>
      <c r="V49" s="513" t="s">
        <v>1397</v>
      </c>
      <c r="W49" s="513" t="s">
        <v>1397</v>
      </c>
      <c r="X49" s="513" t="s">
        <v>1397</v>
      </c>
      <c r="Y49" s="1872"/>
    </row>
    <row r="50" spans="3:25" ht="43.5" customHeight="1" thickBot="1" x14ac:dyDescent="0.3">
      <c r="C50" s="2569" t="s">
        <v>1339</v>
      </c>
      <c r="D50" s="2543" t="s">
        <v>50</v>
      </c>
      <c r="E50" s="2543" t="s">
        <v>1250</v>
      </c>
      <c r="F50" s="2570" t="s">
        <v>55</v>
      </c>
      <c r="G50" s="2570" t="s">
        <v>56</v>
      </c>
      <c r="H50" s="2570" t="s">
        <v>1251</v>
      </c>
      <c r="I50" s="2525" t="s">
        <v>20</v>
      </c>
      <c r="J50" s="354" t="s">
        <v>1252</v>
      </c>
      <c r="K50" s="345">
        <v>43465</v>
      </c>
      <c r="L50" s="514"/>
      <c r="M50" s="432"/>
      <c r="N50" s="433"/>
      <c r="O50" s="433"/>
      <c r="P50" s="433"/>
      <c r="Q50" s="433"/>
      <c r="R50" s="433"/>
      <c r="S50" s="433"/>
      <c r="T50" s="433"/>
      <c r="U50" s="433"/>
      <c r="V50" s="433"/>
      <c r="W50" s="433"/>
      <c r="X50" s="434"/>
    </row>
    <row r="51" spans="3:25" ht="43.5" customHeight="1" thickBot="1" x14ac:dyDescent="0.3">
      <c r="C51" s="2569"/>
      <c r="D51" s="2543"/>
      <c r="E51" s="2543"/>
      <c r="F51" s="2570"/>
      <c r="G51" s="2570"/>
      <c r="H51" s="2570"/>
      <c r="I51" s="2525"/>
      <c r="J51" s="354" t="s">
        <v>1253</v>
      </c>
      <c r="K51" s="345">
        <v>43465</v>
      </c>
      <c r="L51" s="514"/>
      <c r="M51" s="435"/>
      <c r="N51" s="436"/>
      <c r="O51" s="436"/>
      <c r="P51" s="436"/>
      <c r="Q51" s="436"/>
      <c r="R51" s="436"/>
      <c r="S51" s="436"/>
      <c r="T51" s="436"/>
      <c r="U51" s="436"/>
      <c r="V51" s="436"/>
      <c r="W51" s="436"/>
      <c r="X51" s="437"/>
    </row>
    <row r="52" spans="3:25" ht="38.25" customHeight="1" thickBot="1" x14ac:dyDescent="0.3">
      <c r="C52" s="2569"/>
      <c r="D52" s="2543"/>
      <c r="E52" s="2543"/>
      <c r="F52" s="2570"/>
      <c r="G52" s="2570"/>
      <c r="H52" s="2570"/>
      <c r="I52" s="2525"/>
      <c r="J52" s="354"/>
      <c r="K52" s="347"/>
      <c r="L52" s="514"/>
      <c r="M52" s="435"/>
      <c r="N52" s="436"/>
      <c r="O52" s="436"/>
      <c r="P52" s="436"/>
      <c r="Q52" s="436"/>
      <c r="R52" s="436"/>
      <c r="S52" s="436"/>
      <c r="T52" s="436"/>
      <c r="U52" s="436"/>
      <c r="V52" s="436"/>
      <c r="W52" s="436"/>
      <c r="X52" s="437"/>
    </row>
    <row r="53" spans="3:25" ht="90" customHeight="1" thickBot="1" x14ac:dyDescent="0.3">
      <c r="C53" s="2569"/>
      <c r="D53" s="2543" t="s">
        <v>50</v>
      </c>
      <c r="E53" s="2543" t="s">
        <v>1254</v>
      </c>
      <c r="F53" s="2570" t="s">
        <v>57</v>
      </c>
      <c r="G53" s="2570" t="s">
        <v>1255</v>
      </c>
      <c r="H53" s="2570" t="s">
        <v>58</v>
      </c>
      <c r="I53" s="2525" t="s">
        <v>20</v>
      </c>
      <c r="J53" s="354" t="s">
        <v>1256</v>
      </c>
      <c r="K53" s="345">
        <v>43465</v>
      </c>
      <c r="L53" s="514"/>
      <c r="M53" s="435"/>
      <c r="N53" s="436"/>
      <c r="O53" s="436"/>
      <c r="P53" s="436"/>
      <c r="Q53" s="436"/>
      <c r="R53" s="436"/>
      <c r="S53" s="436"/>
      <c r="T53" s="436"/>
      <c r="U53" s="436"/>
      <c r="V53" s="436"/>
      <c r="W53" s="436"/>
      <c r="X53" s="437"/>
    </row>
    <row r="54" spans="3:25" ht="46.5" customHeight="1" thickBot="1" x14ac:dyDescent="0.3">
      <c r="C54" s="2569"/>
      <c r="D54" s="2543"/>
      <c r="E54" s="2543"/>
      <c r="F54" s="2570"/>
      <c r="G54" s="2570"/>
      <c r="H54" s="2570"/>
      <c r="I54" s="2525"/>
      <c r="J54" s="354" t="s">
        <v>1257</v>
      </c>
      <c r="K54" s="345">
        <v>43465</v>
      </c>
      <c r="L54" s="514"/>
      <c r="M54" s="435"/>
      <c r="N54" s="436"/>
      <c r="O54" s="436"/>
      <c r="P54" s="436"/>
      <c r="Q54" s="436"/>
      <c r="R54" s="436"/>
      <c r="S54" s="436"/>
      <c r="T54" s="436"/>
      <c r="U54" s="436"/>
      <c r="V54" s="436"/>
      <c r="W54" s="436"/>
      <c r="X54" s="437"/>
    </row>
    <row r="55" spans="3:25" ht="45.75" customHeight="1" thickBot="1" x14ac:dyDescent="0.3">
      <c r="C55" s="2569"/>
      <c r="D55" s="2543" t="s">
        <v>50</v>
      </c>
      <c r="E55" s="2543" t="s">
        <v>59</v>
      </c>
      <c r="F55" s="2570" t="s">
        <v>1258</v>
      </c>
      <c r="G55" s="2570" t="s">
        <v>60</v>
      </c>
      <c r="H55" s="2570" t="s">
        <v>61</v>
      </c>
      <c r="I55" s="2525" t="s">
        <v>20</v>
      </c>
      <c r="J55" s="354" t="s">
        <v>1259</v>
      </c>
      <c r="K55" s="345">
        <v>43465</v>
      </c>
      <c r="L55" s="514"/>
      <c r="M55" s="435"/>
      <c r="N55" s="436"/>
      <c r="O55" s="436"/>
      <c r="P55" s="436"/>
      <c r="Q55" s="436"/>
      <c r="R55" s="436"/>
      <c r="S55" s="436"/>
      <c r="T55" s="436"/>
      <c r="U55" s="436"/>
      <c r="V55" s="436"/>
      <c r="W55" s="436"/>
      <c r="X55" s="437"/>
    </row>
    <row r="56" spans="3:25" ht="45.75" customHeight="1" thickBot="1" x14ac:dyDescent="0.3">
      <c r="C56" s="2569"/>
      <c r="D56" s="2543"/>
      <c r="E56" s="2543"/>
      <c r="F56" s="2570"/>
      <c r="G56" s="2570"/>
      <c r="H56" s="2570"/>
      <c r="I56" s="2525"/>
      <c r="J56" s="354" t="s">
        <v>1260</v>
      </c>
      <c r="K56" s="345">
        <v>43465</v>
      </c>
      <c r="L56" s="514"/>
      <c r="M56" s="435"/>
      <c r="N56" s="436"/>
      <c r="O56" s="436"/>
      <c r="P56" s="436"/>
      <c r="Q56" s="436"/>
      <c r="R56" s="436"/>
      <c r="S56" s="436"/>
      <c r="T56" s="436"/>
      <c r="U56" s="436"/>
      <c r="V56" s="436"/>
      <c r="W56" s="436"/>
      <c r="X56" s="437"/>
    </row>
    <row r="57" spans="3:25" ht="63.75" customHeight="1" thickBot="1" x14ac:dyDescent="0.3">
      <c r="C57" s="2569"/>
      <c r="D57" s="2543"/>
      <c r="E57" s="2543"/>
      <c r="F57" s="2570"/>
      <c r="G57" s="2570"/>
      <c r="H57" s="2570"/>
      <c r="I57" s="2525"/>
      <c r="J57" s="354" t="s">
        <v>1261</v>
      </c>
      <c r="K57" s="345">
        <v>43465</v>
      </c>
      <c r="L57" s="514"/>
      <c r="M57" s="435"/>
      <c r="N57" s="436"/>
      <c r="O57" s="436"/>
      <c r="P57" s="436"/>
      <c r="Q57" s="436"/>
      <c r="R57" s="436"/>
      <c r="S57" s="436"/>
      <c r="T57" s="436"/>
      <c r="U57" s="436"/>
      <c r="V57" s="436"/>
      <c r="W57" s="436"/>
      <c r="X57" s="437"/>
    </row>
    <row r="58" spans="3:25" ht="21" customHeight="1" thickBot="1" x14ac:dyDescent="0.3">
      <c r="C58" s="2569"/>
      <c r="D58" s="2543"/>
      <c r="E58" s="2543"/>
      <c r="F58" s="2570"/>
      <c r="G58" s="2570"/>
      <c r="H58" s="2570"/>
      <c r="I58" s="2525"/>
      <c r="J58" s="354"/>
      <c r="K58" s="345"/>
      <c r="L58" s="514"/>
      <c r="M58" s="441"/>
      <c r="N58" s="442"/>
      <c r="O58" s="442"/>
      <c r="P58" s="442"/>
      <c r="Q58" s="442"/>
      <c r="R58" s="442"/>
      <c r="S58" s="442"/>
      <c r="T58" s="442"/>
      <c r="U58" s="442"/>
      <c r="V58" s="442"/>
      <c r="W58" s="442"/>
      <c r="X58" s="443"/>
    </row>
    <row r="59" spans="3:25" ht="74.25" customHeight="1" thickBot="1" x14ac:dyDescent="0.3">
      <c r="C59" s="1854" t="s">
        <v>1302</v>
      </c>
      <c r="D59" s="1868" t="s">
        <v>53</v>
      </c>
      <c r="E59" s="1868" t="s">
        <v>125</v>
      </c>
      <c r="F59" s="2578" t="s">
        <v>126</v>
      </c>
      <c r="G59" s="2579" t="s">
        <v>127</v>
      </c>
      <c r="H59" s="2579" t="s">
        <v>127</v>
      </c>
      <c r="I59" s="1868" t="s">
        <v>35</v>
      </c>
      <c r="J59" s="352" t="s">
        <v>129</v>
      </c>
      <c r="K59" s="332">
        <v>43465</v>
      </c>
      <c r="L59" s="2526" t="s">
        <v>128</v>
      </c>
      <c r="M59" s="423"/>
      <c r="N59" s="424"/>
      <c r="O59" s="424"/>
      <c r="P59" s="424"/>
      <c r="Q59" s="424"/>
      <c r="R59" s="424"/>
      <c r="S59" s="424"/>
      <c r="T59" s="424"/>
      <c r="U59" s="424"/>
      <c r="V59" s="424"/>
      <c r="W59" s="424"/>
      <c r="X59" s="425"/>
    </row>
    <row r="60" spans="3:25" ht="57.75" customHeight="1" thickBot="1" x14ac:dyDescent="0.3">
      <c r="C60" s="1854"/>
      <c r="D60" s="1868"/>
      <c r="E60" s="1868"/>
      <c r="F60" s="2578"/>
      <c r="G60" s="2579"/>
      <c r="H60" s="2579"/>
      <c r="I60" s="1868"/>
      <c r="J60" s="352" t="s">
        <v>130</v>
      </c>
      <c r="K60" s="332">
        <v>43466</v>
      </c>
      <c r="L60" s="2527"/>
      <c r="M60" s="426"/>
      <c r="N60" s="427"/>
      <c r="O60" s="427"/>
      <c r="P60" s="427"/>
      <c r="Q60" s="427"/>
      <c r="R60" s="427"/>
      <c r="S60" s="427"/>
      <c r="T60" s="427"/>
      <c r="U60" s="427"/>
      <c r="V60" s="427"/>
      <c r="W60" s="427"/>
      <c r="X60" s="428"/>
    </row>
    <row r="61" spans="3:25" ht="59.25" customHeight="1" thickBot="1" x14ac:dyDescent="0.3">
      <c r="C61" s="1854"/>
      <c r="D61" s="1868"/>
      <c r="E61" s="1868"/>
      <c r="F61" s="2578"/>
      <c r="G61" s="2579"/>
      <c r="H61" s="2579"/>
      <c r="I61" s="1868"/>
      <c r="J61" s="352" t="s">
        <v>131</v>
      </c>
      <c r="K61" s="332">
        <v>43467</v>
      </c>
      <c r="L61" s="2528"/>
      <c r="M61" s="426"/>
      <c r="N61" s="427"/>
      <c r="O61" s="427"/>
      <c r="P61" s="427"/>
      <c r="Q61" s="427"/>
      <c r="R61" s="427"/>
      <c r="S61" s="427"/>
      <c r="T61" s="427"/>
      <c r="U61" s="427"/>
      <c r="V61" s="427"/>
      <c r="W61" s="427"/>
      <c r="X61" s="428"/>
    </row>
    <row r="62" spans="3:25" ht="74.25" customHeight="1" thickBot="1" x14ac:dyDescent="0.3">
      <c r="C62" s="1854"/>
      <c r="D62" s="1868"/>
      <c r="E62" s="1868" t="s">
        <v>132</v>
      </c>
      <c r="F62" s="2578" t="s">
        <v>133</v>
      </c>
      <c r="G62" s="2579" t="s">
        <v>134</v>
      </c>
      <c r="H62" s="2579" t="s">
        <v>135</v>
      </c>
      <c r="I62" s="1868" t="s">
        <v>35</v>
      </c>
      <c r="J62" s="352" t="s">
        <v>137</v>
      </c>
      <c r="K62" s="332">
        <v>43465</v>
      </c>
      <c r="L62" s="2526" t="s">
        <v>136</v>
      </c>
      <c r="M62" s="426"/>
      <c r="N62" s="427"/>
      <c r="O62" s="427"/>
      <c r="P62" s="427"/>
      <c r="Q62" s="427"/>
      <c r="R62" s="427"/>
      <c r="S62" s="427"/>
      <c r="T62" s="427"/>
      <c r="U62" s="427"/>
      <c r="V62" s="427"/>
      <c r="W62" s="427"/>
      <c r="X62" s="428"/>
    </row>
    <row r="63" spans="3:25" ht="52.5" customHeight="1" thickBot="1" x14ac:dyDescent="0.3">
      <c r="C63" s="1854"/>
      <c r="D63" s="1868"/>
      <c r="E63" s="1868"/>
      <c r="F63" s="2578"/>
      <c r="G63" s="2579"/>
      <c r="H63" s="2579"/>
      <c r="I63" s="1868"/>
      <c r="J63" s="352" t="s">
        <v>138</v>
      </c>
      <c r="K63" s="332">
        <v>43465</v>
      </c>
      <c r="L63" s="2527"/>
      <c r="M63" s="426"/>
      <c r="N63" s="427"/>
      <c r="O63" s="427"/>
      <c r="P63" s="427"/>
      <c r="Q63" s="427"/>
      <c r="R63" s="427"/>
      <c r="S63" s="427"/>
      <c r="T63" s="427"/>
      <c r="U63" s="427"/>
      <c r="V63" s="427"/>
      <c r="W63" s="427"/>
      <c r="X63" s="428"/>
    </row>
    <row r="64" spans="3:25" ht="59.25" hidden="1" customHeight="1" x14ac:dyDescent="0.25">
      <c r="C64" s="1854"/>
      <c r="D64" s="1868"/>
      <c r="E64" s="1868"/>
      <c r="F64" s="2578"/>
      <c r="G64" s="2579"/>
      <c r="H64" s="2579"/>
      <c r="I64" s="1868"/>
      <c r="J64" s="352" t="s">
        <v>139</v>
      </c>
      <c r="K64" s="332">
        <v>43465</v>
      </c>
      <c r="L64" s="2528"/>
      <c r="M64" s="426"/>
      <c r="N64" s="427"/>
      <c r="O64" s="427"/>
      <c r="P64" s="427"/>
      <c r="Q64" s="427"/>
      <c r="R64" s="427"/>
      <c r="S64" s="427"/>
      <c r="T64" s="427"/>
      <c r="U64" s="427"/>
      <c r="V64" s="427"/>
      <c r="W64" s="427"/>
      <c r="X64" s="428"/>
    </row>
    <row r="65" spans="1:25" ht="40.5" customHeight="1" thickBot="1" x14ac:dyDescent="0.3">
      <c r="C65" s="1854"/>
      <c r="D65" s="1868"/>
      <c r="E65" s="1868" t="s">
        <v>140</v>
      </c>
      <c r="F65" s="1868" t="s">
        <v>141</v>
      </c>
      <c r="G65" s="1868" t="s">
        <v>142</v>
      </c>
      <c r="H65" s="1868" t="s">
        <v>143</v>
      </c>
      <c r="I65" s="1868" t="s">
        <v>35</v>
      </c>
      <c r="J65" s="352" t="s">
        <v>145</v>
      </c>
      <c r="K65" s="333">
        <v>43465</v>
      </c>
      <c r="L65" s="2580" t="s">
        <v>144</v>
      </c>
      <c r="M65" s="426"/>
      <c r="N65" s="427"/>
      <c r="O65" s="427"/>
      <c r="P65" s="427"/>
      <c r="Q65" s="427"/>
      <c r="R65" s="427"/>
      <c r="S65" s="427"/>
      <c r="T65" s="427"/>
      <c r="U65" s="427"/>
      <c r="V65" s="427"/>
      <c r="W65" s="427"/>
      <c r="X65" s="428"/>
    </row>
    <row r="66" spans="1:25" ht="38.25" customHeight="1" thickBot="1" x14ac:dyDescent="0.3">
      <c r="C66" s="1854"/>
      <c r="D66" s="1868"/>
      <c r="E66" s="1868"/>
      <c r="F66" s="1868"/>
      <c r="G66" s="1868"/>
      <c r="H66" s="1868"/>
      <c r="I66" s="1868"/>
      <c r="J66" s="352" t="s">
        <v>146</v>
      </c>
      <c r="K66" s="333">
        <v>43465</v>
      </c>
      <c r="L66" s="2580"/>
      <c r="M66" s="426"/>
      <c r="N66" s="427"/>
      <c r="O66" s="427"/>
      <c r="P66" s="427"/>
      <c r="Q66" s="427"/>
      <c r="R66" s="427"/>
      <c r="S66" s="427"/>
      <c r="T66" s="427"/>
      <c r="U66" s="427"/>
      <c r="V66" s="427"/>
      <c r="W66" s="427"/>
      <c r="X66" s="428"/>
    </row>
    <row r="67" spans="1:25" ht="36" customHeight="1" thickBot="1" x14ac:dyDescent="0.3">
      <c r="C67" s="1854"/>
      <c r="D67" s="1868"/>
      <c r="E67" s="1868"/>
      <c r="F67" s="1868"/>
      <c r="G67" s="1868"/>
      <c r="H67" s="1868"/>
      <c r="I67" s="1868"/>
      <c r="J67" s="352" t="s">
        <v>147</v>
      </c>
      <c r="K67" s="333">
        <v>43465</v>
      </c>
      <c r="L67" s="2580"/>
      <c r="M67" s="426"/>
      <c r="N67" s="427"/>
      <c r="O67" s="427"/>
      <c r="P67" s="427"/>
      <c r="Q67" s="427"/>
      <c r="R67" s="427"/>
      <c r="S67" s="427"/>
      <c r="T67" s="427"/>
      <c r="U67" s="427"/>
      <c r="V67" s="427"/>
      <c r="W67" s="427"/>
      <c r="X67" s="428"/>
    </row>
    <row r="68" spans="1:25" ht="24.75" customHeight="1" thickBot="1" x14ac:dyDescent="0.3">
      <c r="C68" s="1854"/>
      <c r="D68" s="1868"/>
      <c r="E68" s="1868"/>
      <c r="F68" s="1868"/>
      <c r="G68" s="1868"/>
      <c r="H68" s="1868"/>
      <c r="I68" s="1868"/>
      <c r="J68" s="352" t="s">
        <v>148</v>
      </c>
      <c r="K68" s="333">
        <v>43465</v>
      </c>
      <c r="L68" s="2580"/>
      <c r="M68" s="429"/>
      <c r="N68" s="430"/>
      <c r="O68" s="430"/>
      <c r="P68" s="430"/>
      <c r="Q68" s="430"/>
      <c r="R68" s="430"/>
      <c r="S68" s="430"/>
      <c r="T68" s="430"/>
      <c r="U68" s="430"/>
      <c r="V68" s="430"/>
      <c r="W68" s="430"/>
      <c r="X68" s="431"/>
    </row>
    <row r="69" spans="1:25" ht="59.25" hidden="1" customHeight="1" x14ac:dyDescent="0.25">
      <c r="C69" s="1854"/>
      <c r="D69" s="1868"/>
      <c r="E69" s="1868"/>
      <c r="F69" s="1868"/>
      <c r="G69" s="1868"/>
      <c r="H69" s="1868"/>
      <c r="I69" s="1868"/>
      <c r="J69" s="352" t="s">
        <v>149</v>
      </c>
      <c r="K69" s="333">
        <v>43465</v>
      </c>
      <c r="L69" s="2580"/>
      <c r="M69" s="405"/>
      <c r="N69" s="406"/>
      <c r="O69" s="406"/>
      <c r="P69" s="406"/>
      <c r="Q69" s="406"/>
      <c r="R69" s="406"/>
      <c r="S69" s="406"/>
      <c r="T69" s="406"/>
      <c r="U69" s="406"/>
      <c r="V69" s="406"/>
      <c r="W69" s="406"/>
      <c r="X69" s="407"/>
    </row>
    <row r="70" spans="1:25" ht="59.25" hidden="1" customHeight="1" x14ac:dyDescent="0.25">
      <c r="C70" s="1854"/>
      <c r="D70" s="1868"/>
      <c r="E70" s="1868"/>
      <c r="F70" s="1868"/>
      <c r="G70" s="1868"/>
      <c r="H70" s="1868"/>
      <c r="I70" s="1868"/>
      <c r="J70" s="352" t="s">
        <v>150</v>
      </c>
      <c r="K70" s="333">
        <v>43465</v>
      </c>
      <c r="L70" s="2580"/>
      <c r="M70" s="408"/>
      <c r="N70" s="409"/>
      <c r="O70" s="409"/>
      <c r="P70" s="409"/>
      <c r="Q70" s="409"/>
      <c r="R70" s="409"/>
      <c r="S70" s="409"/>
      <c r="T70" s="409"/>
      <c r="U70" s="409"/>
      <c r="V70" s="409"/>
      <c r="W70" s="409"/>
      <c r="X70" s="410"/>
    </row>
    <row r="71" spans="1:25" s="9" customFormat="1" ht="30.75" customHeight="1" thickBot="1" x14ac:dyDescent="0.25">
      <c r="A71" s="10"/>
      <c r="B71" s="10" t="s">
        <v>81</v>
      </c>
      <c r="C71" s="2547" t="s">
        <v>1302</v>
      </c>
      <c r="D71" s="1853" t="s">
        <v>72</v>
      </c>
      <c r="E71" s="1851" t="s">
        <v>73</v>
      </c>
      <c r="F71" s="1852">
        <v>0.8</v>
      </c>
      <c r="G71" s="1851" t="s">
        <v>75</v>
      </c>
      <c r="H71" s="1851" t="s">
        <v>74</v>
      </c>
      <c r="I71" s="1853" t="s">
        <v>27</v>
      </c>
      <c r="J71" s="353" t="s">
        <v>1262</v>
      </c>
      <c r="K71" s="332">
        <v>43465</v>
      </c>
      <c r="M71" s="454"/>
      <c r="N71" s="455"/>
      <c r="O71" s="455"/>
      <c r="P71" s="455"/>
      <c r="Q71" s="455"/>
      <c r="R71" s="455"/>
      <c r="S71" s="455"/>
      <c r="T71" s="455"/>
      <c r="U71" s="455"/>
      <c r="V71" s="455"/>
      <c r="W71" s="455"/>
      <c r="X71" s="456"/>
    </row>
    <row r="72" spans="1:25" s="9" customFormat="1" ht="44.25" customHeight="1" thickBot="1" x14ac:dyDescent="0.25">
      <c r="A72" s="10"/>
      <c r="B72" s="10"/>
      <c r="C72" s="2547"/>
      <c r="D72" s="1853"/>
      <c r="E72" s="1851"/>
      <c r="F72" s="1851"/>
      <c r="G72" s="1851"/>
      <c r="H72" s="1851"/>
      <c r="I72" s="1853"/>
      <c r="J72" s="353" t="s">
        <v>1263</v>
      </c>
      <c r="K72" s="332">
        <v>43465</v>
      </c>
      <c r="M72" s="457"/>
      <c r="N72" s="458"/>
      <c r="O72" s="458"/>
      <c r="P72" s="458"/>
      <c r="Q72" s="458"/>
      <c r="R72" s="458"/>
      <c r="S72" s="458"/>
      <c r="T72" s="458"/>
      <c r="U72" s="458"/>
      <c r="V72" s="458"/>
      <c r="W72" s="458"/>
      <c r="X72" s="459"/>
    </row>
    <row r="73" spans="1:25" s="9" customFormat="1" ht="38.25" customHeight="1" thickBot="1" x14ac:dyDescent="0.25">
      <c r="A73" s="10"/>
      <c r="B73" s="10"/>
      <c r="C73" s="2547"/>
      <c r="D73" s="1853"/>
      <c r="E73" s="1851"/>
      <c r="F73" s="1851"/>
      <c r="G73" s="1851"/>
      <c r="H73" s="1851"/>
      <c r="I73" s="1853"/>
      <c r="J73" s="353" t="s">
        <v>1264</v>
      </c>
      <c r="K73" s="332">
        <v>43465</v>
      </c>
      <c r="M73" s="457"/>
      <c r="N73" s="458"/>
      <c r="O73" s="458"/>
      <c r="P73" s="458"/>
      <c r="Q73" s="458"/>
      <c r="R73" s="458"/>
      <c r="S73" s="458"/>
      <c r="T73" s="458"/>
      <c r="U73" s="458"/>
      <c r="V73" s="458"/>
      <c r="W73" s="458"/>
      <c r="X73" s="459"/>
    </row>
    <row r="74" spans="1:25" s="9" customFormat="1" ht="79.5" customHeight="1" thickBot="1" x14ac:dyDescent="0.25">
      <c r="A74" s="10"/>
      <c r="B74" s="10"/>
      <c r="C74" s="1854" t="s">
        <v>1302</v>
      </c>
      <c r="D74" s="2525" t="s">
        <v>52</v>
      </c>
      <c r="E74" s="2543" t="s">
        <v>42</v>
      </c>
      <c r="F74" s="2543" t="s">
        <v>1372</v>
      </c>
      <c r="G74" s="2544" t="s">
        <v>1373</v>
      </c>
      <c r="H74" s="2543" t="s">
        <v>62</v>
      </c>
      <c r="I74" s="2581" t="s">
        <v>41</v>
      </c>
      <c r="J74" s="355" t="s">
        <v>1375</v>
      </c>
      <c r="K74" s="21"/>
      <c r="M74" s="435"/>
      <c r="N74" s="436"/>
      <c r="O74" s="436"/>
      <c r="P74" s="436"/>
      <c r="Q74" s="436"/>
      <c r="R74" s="436"/>
      <c r="S74" s="436"/>
      <c r="T74" s="436"/>
      <c r="U74" s="436"/>
      <c r="V74" s="436"/>
      <c r="W74" s="436"/>
      <c r="X74" s="437"/>
      <c r="Y74" s="460"/>
    </row>
    <row r="75" spans="1:25" s="9" customFormat="1" ht="56.25" customHeight="1" thickBot="1" x14ac:dyDescent="0.25">
      <c r="A75" s="10"/>
      <c r="B75" s="10"/>
      <c r="C75" s="1854"/>
      <c r="D75" s="2525"/>
      <c r="E75" s="2543"/>
      <c r="F75" s="2543"/>
      <c r="G75" s="2545"/>
      <c r="H75" s="2543"/>
      <c r="I75" s="2582"/>
      <c r="J75" s="355" t="s">
        <v>1376</v>
      </c>
      <c r="K75" s="21"/>
      <c r="M75" s="435"/>
      <c r="N75" s="436"/>
      <c r="O75" s="436"/>
      <c r="P75" s="436"/>
      <c r="Q75" s="436"/>
      <c r="R75" s="436"/>
      <c r="S75" s="436"/>
      <c r="T75" s="436"/>
      <c r="U75" s="436"/>
      <c r="V75" s="436"/>
      <c r="W75" s="436"/>
      <c r="X75" s="437"/>
      <c r="Y75" s="460"/>
    </row>
    <row r="76" spans="1:25" s="9" customFormat="1" ht="78" customHeight="1" thickBot="1" x14ac:dyDescent="0.25">
      <c r="A76" s="10"/>
      <c r="B76" s="10"/>
      <c r="C76" s="1854"/>
      <c r="D76" s="2525"/>
      <c r="E76" s="2543"/>
      <c r="F76" s="2543"/>
      <c r="G76" s="2545"/>
      <c r="H76" s="2543"/>
      <c r="I76" s="2582"/>
      <c r="J76" s="354" t="s">
        <v>1377</v>
      </c>
      <c r="K76" s="21"/>
      <c r="M76" s="435"/>
      <c r="N76" s="436"/>
      <c r="O76" s="436"/>
      <c r="P76" s="436"/>
      <c r="Q76" s="436"/>
      <c r="R76" s="436"/>
      <c r="S76" s="436"/>
      <c r="T76" s="436"/>
      <c r="U76" s="436"/>
      <c r="V76" s="436"/>
      <c r="W76" s="436"/>
      <c r="X76" s="437"/>
      <c r="Y76" s="460"/>
    </row>
    <row r="77" spans="1:25" s="9" customFormat="1" ht="67.5" customHeight="1" thickBot="1" x14ac:dyDescent="0.25">
      <c r="A77" s="10"/>
      <c r="B77" s="10"/>
      <c r="C77" s="1854"/>
      <c r="D77" s="2525"/>
      <c r="E77" s="2543"/>
      <c r="F77" s="2543"/>
      <c r="G77" s="2545"/>
      <c r="H77" s="2543"/>
      <c r="I77" s="2582"/>
      <c r="J77" s="354" t="s">
        <v>1378</v>
      </c>
      <c r="K77" s="21"/>
      <c r="M77" s="435"/>
      <c r="N77" s="436"/>
      <c r="O77" s="436"/>
      <c r="P77" s="436"/>
      <c r="Q77" s="436"/>
      <c r="R77" s="436"/>
      <c r="S77" s="436"/>
      <c r="T77" s="436"/>
      <c r="U77" s="436"/>
      <c r="V77" s="436"/>
      <c r="W77" s="436"/>
      <c r="X77" s="437"/>
      <c r="Y77" s="460"/>
    </row>
    <row r="78" spans="1:25" s="9" customFormat="1" ht="37.5" customHeight="1" thickBot="1" x14ac:dyDescent="0.25">
      <c r="A78" s="10"/>
      <c r="B78" s="10"/>
      <c r="C78" s="1854"/>
      <c r="D78" s="2525"/>
      <c r="E78" s="2543"/>
      <c r="F78" s="2543"/>
      <c r="G78" s="2545"/>
      <c r="H78" s="2543"/>
      <c r="I78" s="2582"/>
      <c r="J78" s="355" t="s">
        <v>1379</v>
      </c>
      <c r="K78" s="21"/>
      <c r="M78" s="435"/>
      <c r="N78" s="436"/>
      <c r="O78" s="436"/>
      <c r="P78" s="436"/>
      <c r="Q78" s="436"/>
      <c r="R78" s="436"/>
      <c r="S78" s="436"/>
      <c r="T78" s="436"/>
      <c r="U78" s="436"/>
      <c r="V78" s="436"/>
      <c r="W78" s="436"/>
      <c r="X78" s="437"/>
      <c r="Y78" s="460"/>
    </row>
    <row r="79" spans="1:25" s="9" customFormat="1" ht="77.25" customHeight="1" thickBot="1" x14ac:dyDescent="0.25">
      <c r="A79" s="10"/>
      <c r="B79" s="10"/>
      <c r="C79" s="1854"/>
      <c r="D79" s="2525"/>
      <c r="E79" s="2543"/>
      <c r="F79" s="2543"/>
      <c r="G79" s="2546"/>
      <c r="H79" s="2543"/>
      <c r="I79" s="2582"/>
      <c r="J79" s="354" t="s">
        <v>1380</v>
      </c>
      <c r="K79" s="21"/>
      <c r="M79" s="435"/>
      <c r="N79" s="436"/>
      <c r="O79" s="436"/>
      <c r="P79" s="436"/>
      <c r="Q79" s="436"/>
      <c r="R79" s="436"/>
      <c r="S79" s="436"/>
      <c r="T79" s="436"/>
      <c r="U79" s="436"/>
      <c r="V79" s="436"/>
      <c r="W79" s="436"/>
      <c r="X79" s="437"/>
      <c r="Y79" s="460"/>
    </row>
    <row r="80" spans="1:25" s="9" customFormat="1" ht="53.25" customHeight="1" thickBot="1" x14ac:dyDescent="0.25">
      <c r="A80" s="10"/>
      <c r="B80" s="10"/>
      <c r="C80" s="1854"/>
      <c r="D80" s="2525" t="s">
        <v>52</v>
      </c>
      <c r="E80" s="2543" t="s">
        <v>40</v>
      </c>
      <c r="F80" s="2164" t="s">
        <v>1374</v>
      </c>
      <c r="G80" s="2544" t="s">
        <v>63</v>
      </c>
      <c r="H80" s="2543" t="s">
        <v>39</v>
      </c>
      <c r="I80" s="2582"/>
      <c r="J80" s="354" t="s">
        <v>1381</v>
      </c>
      <c r="K80" s="21"/>
      <c r="M80" s="435"/>
      <c r="N80" s="436"/>
      <c r="O80" s="436"/>
      <c r="P80" s="436"/>
      <c r="Q80" s="436"/>
      <c r="R80" s="436"/>
      <c r="S80" s="436"/>
      <c r="T80" s="436"/>
      <c r="U80" s="436"/>
      <c r="V80" s="436"/>
      <c r="W80" s="436"/>
      <c r="X80" s="437"/>
      <c r="Y80" s="460"/>
    </row>
    <row r="81" spans="1:25" s="9" customFormat="1" ht="52.5" customHeight="1" thickBot="1" x14ac:dyDescent="0.25">
      <c r="A81" s="10"/>
      <c r="B81" s="10"/>
      <c r="C81" s="1854"/>
      <c r="D81" s="2525"/>
      <c r="E81" s="2543"/>
      <c r="F81" s="2164"/>
      <c r="G81" s="2546"/>
      <c r="H81" s="2543"/>
      <c r="I81" s="2583"/>
      <c r="J81" s="354" t="s">
        <v>1382</v>
      </c>
      <c r="K81" s="21"/>
      <c r="M81" s="435"/>
      <c r="N81" s="436"/>
      <c r="O81" s="436"/>
      <c r="P81" s="436"/>
      <c r="Q81" s="436"/>
      <c r="R81" s="436"/>
      <c r="S81" s="436"/>
      <c r="T81" s="436"/>
      <c r="U81" s="436"/>
      <c r="V81" s="436"/>
      <c r="W81" s="436"/>
      <c r="X81" s="437"/>
      <c r="Y81" s="460"/>
    </row>
    <row r="82" spans="1:25" s="9" customFormat="1" ht="40.5" customHeight="1" thickBot="1" x14ac:dyDescent="0.25">
      <c r="A82" s="10"/>
      <c r="B82" s="10" t="s">
        <v>81</v>
      </c>
      <c r="C82" s="2547" t="s">
        <v>1302</v>
      </c>
      <c r="D82" s="2525" t="s">
        <v>68</v>
      </c>
      <c r="E82" s="2543" t="s">
        <v>151</v>
      </c>
      <c r="F82" s="2588" t="s">
        <v>152</v>
      </c>
      <c r="G82" s="2584" t="s">
        <v>158</v>
      </c>
      <c r="H82" s="2585" t="s">
        <v>153</v>
      </c>
      <c r="I82" s="2525" t="s">
        <v>328</v>
      </c>
      <c r="J82" s="356" t="s">
        <v>155</v>
      </c>
      <c r="K82" s="345">
        <v>43465</v>
      </c>
      <c r="L82" s="2581" t="s">
        <v>154</v>
      </c>
      <c r="M82" s="435"/>
      <c r="N82" s="436"/>
      <c r="O82" s="436"/>
      <c r="P82" s="436"/>
      <c r="Q82" s="436"/>
      <c r="R82" s="436"/>
      <c r="S82" s="436"/>
      <c r="T82" s="436"/>
      <c r="U82" s="436"/>
      <c r="V82" s="436"/>
      <c r="W82" s="436"/>
      <c r="X82" s="437"/>
      <c r="Y82" s="460"/>
    </row>
    <row r="83" spans="1:25" s="9" customFormat="1" ht="50.25" customHeight="1" thickBot="1" x14ac:dyDescent="0.25">
      <c r="A83" s="10"/>
      <c r="B83" s="10"/>
      <c r="C83" s="2547"/>
      <c r="D83" s="2525"/>
      <c r="E83" s="2543"/>
      <c r="F83" s="2588"/>
      <c r="G83" s="2584"/>
      <c r="H83" s="2585"/>
      <c r="I83" s="2525"/>
      <c r="J83" s="356" t="s">
        <v>156</v>
      </c>
      <c r="K83" s="345">
        <v>43465</v>
      </c>
      <c r="L83" s="2582"/>
      <c r="M83" s="435"/>
      <c r="N83" s="436"/>
      <c r="O83" s="436"/>
      <c r="P83" s="436"/>
      <c r="Q83" s="436"/>
      <c r="R83" s="436"/>
      <c r="S83" s="436"/>
      <c r="T83" s="436"/>
      <c r="U83" s="436"/>
      <c r="V83" s="436"/>
      <c r="W83" s="436"/>
      <c r="X83" s="437"/>
      <c r="Y83" s="460"/>
    </row>
    <row r="84" spans="1:25" s="9" customFormat="1" ht="27.75" customHeight="1" thickBot="1" x14ac:dyDescent="0.25">
      <c r="A84" s="10"/>
      <c r="B84" s="10"/>
      <c r="C84" s="2547"/>
      <c r="D84" s="2525"/>
      <c r="E84" s="2543"/>
      <c r="F84" s="2588"/>
      <c r="G84" s="2584"/>
      <c r="H84" s="2585"/>
      <c r="I84" s="2525"/>
      <c r="J84" s="356" t="s">
        <v>157</v>
      </c>
      <c r="K84" s="345">
        <v>43465</v>
      </c>
      <c r="L84" s="2583"/>
      <c r="M84" s="435"/>
      <c r="N84" s="436"/>
      <c r="O84" s="436"/>
      <c r="P84" s="436"/>
      <c r="Q84" s="436"/>
      <c r="R84" s="436"/>
      <c r="S84" s="436"/>
      <c r="T84" s="436"/>
      <c r="U84" s="436"/>
      <c r="V84" s="436"/>
      <c r="W84" s="436"/>
      <c r="X84" s="437"/>
      <c r="Y84" s="460"/>
    </row>
    <row r="85" spans="1:25" s="9" customFormat="1" ht="34.5" customHeight="1" thickBot="1" x14ac:dyDescent="0.25">
      <c r="A85" s="10"/>
      <c r="B85" s="10"/>
      <c r="C85" s="2547"/>
      <c r="D85" s="2525" t="s">
        <v>68</v>
      </c>
      <c r="E85" s="2543" t="s">
        <v>151</v>
      </c>
      <c r="F85" s="2588"/>
      <c r="G85" s="2584" t="s">
        <v>159</v>
      </c>
      <c r="H85" s="2585" t="s">
        <v>153</v>
      </c>
      <c r="I85" s="2525"/>
      <c r="J85" s="2586" t="s">
        <v>1265</v>
      </c>
      <c r="K85" s="345">
        <v>43465</v>
      </c>
      <c r="L85" s="2581" t="s">
        <v>154</v>
      </c>
      <c r="M85" s="435"/>
      <c r="N85" s="436"/>
      <c r="O85" s="436"/>
      <c r="P85" s="436"/>
      <c r="Q85" s="436"/>
      <c r="R85" s="436"/>
      <c r="S85" s="436"/>
      <c r="T85" s="436"/>
      <c r="U85" s="436"/>
      <c r="V85" s="436"/>
      <c r="W85" s="436"/>
      <c r="X85" s="437"/>
      <c r="Y85" s="460"/>
    </row>
    <row r="86" spans="1:25" s="9" customFormat="1" ht="39.75" customHeight="1" thickBot="1" x14ac:dyDescent="0.25">
      <c r="A86" s="10"/>
      <c r="B86" s="10"/>
      <c r="C86" s="2547"/>
      <c r="D86" s="2525"/>
      <c r="E86" s="2543"/>
      <c r="F86" s="2588"/>
      <c r="G86" s="2584"/>
      <c r="H86" s="2585"/>
      <c r="I86" s="2525"/>
      <c r="J86" s="2587"/>
      <c r="K86" s="345">
        <v>43465</v>
      </c>
      <c r="L86" s="2582"/>
      <c r="M86" s="435"/>
      <c r="N86" s="436"/>
      <c r="O86" s="436"/>
      <c r="P86" s="436"/>
      <c r="Q86" s="436"/>
      <c r="R86" s="436"/>
      <c r="S86" s="436"/>
      <c r="T86" s="436"/>
      <c r="U86" s="436"/>
      <c r="V86" s="436"/>
      <c r="W86" s="436"/>
      <c r="X86" s="437"/>
      <c r="Y86" s="460"/>
    </row>
    <row r="87" spans="1:25" s="9" customFormat="1" ht="68.25" customHeight="1" thickBot="1" x14ac:dyDescent="0.25">
      <c r="A87" s="10"/>
      <c r="B87" s="10"/>
      <c r="C87" s="2547"/>
      <c r="D87" s="2525"/>
      <c r="E87" s="2543"/>
      <c r="F87" s="2588"/>
      <c r="G87" s="2584"/>
      <c r="H87" s="2585"/>
      <c r="I87" s="2525"/>
      <c r="J87" s="357" t="s">
        <v>160</v>
      </c>
      <c r="K87" s="345">
        <v>43465</v>
      </c>
      <c r="L87" s="2583"/>
      <c r="M87" s="435"/>
      <c r="N87" s="436"/>
      <c r="O87" s="436"/>
      <c r="P87" s="436"/>
      <c r="Q87" s="436"/>
      <c r="R87" s="436"/>
      <c r="S87" s="436"/>
      <c r="T87" s="436"/>
      <c r="U87" s="436"/>
      <c r="V87" s="436"/>
      <c r="W87" s="436"/>
      <c r="X87" s="437"/>
      <c r="Y87" s="460"/>
    </row>
    <row r="88" spans="1:25" s="9" customFormat="1" ht="34.5" customHeight="1" thickBot="1" x14ac:dyDescent="0.25">
      <c r="A88" s="10"/>
      <c r="B88" s="10"/>
      <c r="C88" s="1854" t="s">
        <v>1302</v>
      </c>
      <c r="D88" s="2525" t="s">
        <v>52</v>
      </c>
      <c r="E88" s="2543" t="s">
        <v>1269</v>
      </c>
      <c r="F88" s="2543"/>
      <c r="G88" s="2589" t="s">
        <v>161</v>
      </c>
      <c r="H88" s="2543" t="s">
        <v>162</v>
      </c>
      <c r="I88" s="2525" t="s">
        <v>28</v>
      </c>
      <c r="J88" s="356" t="s">
        <v>164</v>
      </c>
      <c r="K88" s="27">
        <v>43190</v>
      </c>
      <c r="L88" s="28" t="s">
        <v>163</v>
      </c>
      <c r="M88" s="435"/>
      <c r="N88" s="436"/>
      <c r="O88" s="436"/>
      <c r="P88" s="436"/>
      <c r="Q88" s="436"/>
      <c r="R88" s="436"/>
      <c r="S88" s="436"/>
      <c r="T88" s="436"/>
      <c r="U88" s="436"/>
      <c r="V88" s="436"/>
      <c r="W88" s="436"/>
      <c r="X88" s="437"/>
      <c r="Y88" s="460"/>
    </row>
    <row r="89" spans="1:25" s="9" customFormat="1" ht="34.5" customHeight="1" thickBot="1" x14ac:dyDescent="0.25">
      <c r="A89" s="10"/>
      <c r="B89" s="10"/>
      <c r="C89" s="1854"/>
      <c r="D89" s="2525"/>
      <c r="E89" s="2543"/>
      <c r="F89" s="2543"/>
      <c r="G89" s="2589"/>
      <c r="H89" s="2543"/>
      <c r="I89" s="2525"/>
      <c r="J89" s="356" t="s">
        <v>165</v>
      </c>
      <c r="K89" s="27">
        <v>43281</v>
      </c>
      <c r="L89" s="28"/>
      <c r="M89" s="435"/>
      <c r="N89" s="436"/>
      <c r="O89" s="436"/>
      <c r="P89" s="436"/>
      <c r="Q89" s="436"/>
      <c r="R89" s="436"/>
      <c r="S89" s="436"/>
      <c r="T89" s="436"/>
      <c r="U89" s="436"/>
      <c r="V89" s="436"/>
      <c r="W89" s="436"/>
      <c r="X89" s="437"/>
      <c r="Y89" s="460"/>
    </row>
    <row r="90" spans="1:25" s="9" customFormat="1" ht="39" customHeight="1" thickBot="1" x14ac:dyDescent="0.25">
      <c r="A90" s="10"/>
      <c r="B90" s="10"/>
      <c r="C90" s="1854"/>
      <c r="D90" s="2525" t="s">
        <v>52</v>
      </c>
      <c r="E90" s="2543" t="s">
        <v>1270</v>
      </c>
      <c r="F90" s="2543" t="s">
        <v>166</v>
      </c>
      <c r="G90" s="2159" t="s">
        <v>167</v>
      </c>
      <c r="H90" s="2159" t="s">
        <v>168</v>
      </c>
      <c r="I90" s="2525"/>
      <c r="J90" s="358" t="s">
        <v>170</v>
      </c>
      <c r="K90" s="27">
        <v>43100</v>
      </c>
      <c r="L90" s="2532" t="s">
        <v>169</v>
      </c>
      <c r="M90" s="435"/>
      <c r="N90" s="436"/>
      <c r="O90" s="436"/>
      <c r="P90" s="436"/>
      <c r="Q90" s="436"/>
      <c r="R90" s="436"/>
      <c r="S90" s="436"/>
      <c r="T90" s="436"/>
      <c r="U90" s="436"/>
      <c r="V90" s="436"/>
      <c r="W90" s="436"/>
      <c r="X90" s="437"/>
      <c r="Y90" s="460"/>
    </row>
    <row r="91" spans="1:25" s="9" customFormat="1" ht="34.5" customHeight="1" thickBot="1" x14ac:dyDescent="0.25">
      <c r="A91" s="10"/>
      <c r="B91" s="10"/>
      <c r="C91" s="1854"/>
      <c r="D91" s="2525"/>
      <c r="E91" s="2543"/>
      <c r="F91" s="2543"/>
      <c r="G91" s="2159"/>
      <c r="H91" s="2159"/>
      <c r="I91" s="2525"/>
      <c r="J91" s="358" t="s">
        <v>171</v>
      </c>
      <c r="K91" s="27">
        <v>43100</v>
      </c>
      <c r="L91" s="2533"/>
      <c r="M91" s="435"/>
      <c r="N91" s="436"/>
      <c r="O91" s="436"/>
      <c r="P91" s="436"/>
      <c r="Q91" s="436"/>
      <c r="R91" s="436"/>
      <c r="S91" s="436"/>
      <c r="T91" s="436"/>
      <c r="U91" s="436"/>
      <c r="V91" s="436"/>
      <c r="W91" s="436"/>
      <c r="X91" s="437"/>
      <c r="Y91" s="460"/>
    </row>
    <row r="92" spans="1:25" s="9" customFormat="1" ht="34.5" customHeight="1" thickBot="1" x14ac:dyDescent="0.25">
      <c r="A92" s="10"/>
      <c r="B92" s="10"/>
      <c r="C92" s="1854"/>
      <c r="D92" s="2525"/>
      <c r="E92" s="2543"/>
      <c r="F92" s="2543"/>
      <c r="G92" s="2159"/>
      <c r="H92" s="2159"/>
      <c r="I92" s="2525"/>
      <c r="J92" s="358" t="s">
        <v>172</v>
      </c>
      <c r="K92" s="318" t="s">
        <v>174</v>
      </c>
      <c r="L92" s="2533"/>
      <c r="M92" s="435"/>
      <c r="N92" s="436"/>
      <c r="O92" s="436"/>
      <c r="P92" s="436"/>
      <c r="Q92" s="436"/>
      <c r="R92" s="436"/>
      <c r="S92" s="436"/>
      <c r="T92" s="436"/>
      <c r="U92" s="436"/>
      <c r="V92" s="436"/>
      <c r="W92" s="436"/>
      <c r="X92" s="437"/>
      <c r="Y92" s="460"/>
    </row>
    <row r="93" spans="1:25" s="9" customFormat="1" ht="28.5" customHeight="1" thickBot="1" x14ac:dyDescent="0.25">
      <c r="A93" s="10"/>
      <c r="B93" s="10"/>
      <c r="C93" s="1854"/>
      <c r="D93" s="2525"/>
      <c r="E93" s="2543"/>
      <c r="F93" s="2543"/>
      <c r="G93" s="2159"/>
      <c r="H93" s="2159"/>
      <c r="I93" s="2525"/>
      <c r="J93" s="358" t="s">
        <v>173</v>
      </c>
      <c r="K93" s="318" t="s">
        <v>174</v>
      </c>
      <c r="L93" s="2534"/>
      <c r="M93" s="435"/>
      <c r="N93" s="436"/>
      <c r="O93" s="436"/>
      <c r="P93" s="436"/>
      <c r="Q93" s="436"/>
      <c r="R93" s="436"/>
      <c r="S93" s="436"/>
      <c r="T93" s="436"/>
      <c r="U93" s="436"/>
      <c r="V93" s="436"/>
      <c r="W93" s="436"/>
      <c r="X93" s="437"/>
      <c r="Y93" s="460"/>
    </row>
    <row r="94" spans="1:25" s="9" customFormat="1" ht="48" customHeight="1" thickBot="1" x14ac:dyDescent="0.25">
      <c r="A94" s="10"/>
      <c r="B94" s="10"/>
      <c r="C94" s="1854"/>
      <c r="D94" s="2525" t="s">
        <v>52</v>
      </c>
      <c r="E94" s="2525" t="s">
        <v>1271</v>
      </c>
      <c r="F94" s="2525" t="s">
        <v>176</v>
      </c>
      <c r="G94" s="2525" t="s">
        <v>177</v>
      </c>
      <c r="H94" s="2525" t="s">
        <v>178</v>
      </c>
      <c r="I94" s="2525"/>
      <c r="J94" s="358" t="s">
        <v>180</v>
      </c>
      <c r="K94" s="318" t="s">
        <v>182</v>
      </c>
      <c r="L94" s="2529" t="s">
        <v>179</v>
      </c>
      <c r="M94" s="435"/>
      <c r="N94" s="436"/>
      <c r="O94" s="436"/>
      <c r="P94" s="436"/>
      <c r="Q94" s="436"/>
      <c r="R94" s="436"/>
      <c r="S94" s="436"/>
      <c r="T94" s="436"/>
      <c r="U94" s="436"/>
      <c r="V94" s="436"/>
      <c r="W94" s="436"/>
      <c r="X94" s="437"/>
      <c r="Y94" s="460"/>
    </row>
    <row r="95" spans="1:25" s="9" customFormat="1" ht="35.25" customHeight="1" thickBot="1" x14ac:dyDescent="0.25">
      <c r="A95" s="10"/>
      <c r="B95" s="10"/>
      <c r="C95" s="1854"/>
      <c r="D95" s="2525"/>
      <c r="E95" s="2525"/>
      <c r="F95" s="2525"/>
      <c r="G95" s="2525"/>
      <c r="H95" s="2525"/>
      <c r="I95" s="2525"/>
      <c r="J95" s="358" t="s">
        <v>181</v>
      </c>
      <c r="K95" s="318" t="s">
        <v>182</v>
      </c>
      <c r="L95" s="2530"/>
      <c r="M95" s="435"/>
      <c r="N95" s="436"/>
      <c r="O95" s="436"/>
      <c r="P95" s="436"/>
      <c r="Q95" s="436"/>
      <c r="R95" s="436"/>
      <c r="S95" s="436"/>
      <c r="T95" s="436"/>
      <c r="U95" s="436"/>
      <c r="V95" s="436"/>
      <c r="W95" s="436"/>
      <c r="X95" s="437"/>
      <c r="Y95" s="460"/>
    </row>
    <row r="96" spans="1:25" s="9" customFormat="1" ht="36" customHeight="1" thickBot="1" x14ac:dyDescent="0.25">
      <c r="A96" s="10"/>
      <c r="B96" s="10"/>
      <c r="C96" s="1854"/>
      <c r="D96" s="2525"/>
      <c r="E96" s="2525"/>
      <c r="F96" s="2525"/>
      <c r="G96" s="2525"/>
      <c r="H96" s="2525"/>
      <c r="I96" s="2525"/>
      <c r="J96" s="358" t="s">
        <v>172</v>
      </c>
      <c r="K96" s="318" t="s">
        <v>183</v>
      </c>
      <c r="L96" s="2530"/>
      <c r="M96" s="435"/>
      <c r="N96" s="436"/>
      <c r="O96" s="436"/>
      <c r="P96" s="436"/>
      <c r="Q96" s="436"/>
      <c r="R96" s="436"/>
      <c r="S96" s="436"/>
      <c r="T96" s="436"/>
      <c r="U96" s="436"/>
      <c r="V96" s="436"/>
      <c r="W96" s="436"/>
      <c r="X96" s="437"/>
      <c r="Y96" s="460"/>
    </row>
    <row r="97" spans="1:25" s="9" customFormat="1" ht="28.5" customHeight="1" thickBot="1" x14ac:dyDescent="0.25">
      <c r="A97" s="10"/>
      <c r="B97" s="10"/>
      <c r="C97" s="1854"/>
      <c r="D97" s="2525"/>
      <c r="E97" s="2525"/>
      <c r="F97" s="2525"/>
      <c r="G97" s="2525"/>
      <c r="H97" s="2525"/>
      <c r="I97" s="2525"/>
      <c r="J97" s="358" t="s">
        <v>173</v>
      </c>
      <c r="K97" s="318" t="s">
        <v>182</v>
      </c>
      <c r="L97" s="2531"/>
      <c r="M97" s="435"/>
      <c r="N97" s="436"/>
      <c r="O97" s="436"/>
      <c r="P97" s="436"/>
      <c r="Q97" s="436"/>
      <c r="R97" s="436"/>
      <c r="S97" s="436"/>
      <c r="T97" s="436"/>
      <c r="U97" s="436"/>
      <c r="V97" s="436"/>
      <c r="W97" s="436"/>
      <c r="X97" s="437"/>
      <c r="Y97" s="460"/>
    </row>
    <row r="98" spans="1:25" s="9" customFormat="1" ht="44.25" customHeight="1" thickBot="1" x14ac:dyDescent="0.25">
      <c r="A98" s="10"/>
      <c r="B98" s="10"/>
      <c r="C98" s="1854"/>
      <c r="D98" s="2525" t="s">
        <v>52</v>
      </c>
      <c r="E98" s="2525" t="s">
        <v>1272</v>
      </c>
      <c r="F98" s="2525" t="s">
        <v>185</v>
      </c>
      <c r="G98" s="2525" t="s">
        <v>186</v>
      </c>
      <c r="H98" s="2525" t="s">
        <v>187</v>
      </c>
      <c r="I98" s="2525"/>
      <c r="J98" s="358" t="s">
        <v>180</v>
      </c>
      <c r="K98" s="27">
        <v>43100</v>
      </c>
      <c r="L98" s="2529" t="s">
        <v>179</v>
      </c>
      <c r="M98" s="435"/>
      <c r="N98" s="436"/>
      <c r="O98" s="436"/>
      <c r="P98" s="436"/>
      <c r="Q98" s="436"/>
      <c r="R98" s="436"/>
      <c r="S98" s="436"/>
      <c r="T98" s="436"/>
      <c r="U98" s="436"/>
      <c r="V98" s="436"/>
      <c r="W98" s="436"/>
      <c r="X98" s="437"/>
      <c r="Y98" s="460"/>
    </row>
    <row r="99" spans="1:25" s="9" customFormat="1" ht="55.5" customHeight="1" thickBot="1" x14ac:dyDescent="0.25">
      <c r="A99" s="10"/>
      <c r="B99" s="10"/>
      <c r="C99" s="1854"/>
      <c r="D99" s="2525"/>
      <c r="E99" s="2525"/>
      <c r="F99" s="2525"/>
      <c r="G99" s="2525"/>
      <c r="H99" s="2525"/>
      <c r="I99" s="2525"/>
      <c r="J99" s="358" t="s">
        <v>188</v>
      </c>
      <c r="K99" s="27">
        <v>43100</v>
      </c>
      <c r="L99" s="2530"/>
      <c r="M99" s="435"/>
      <c r="N99" s="436"/>
      <c r="O99" s="436"/>
      <c r="P99" s="436"/>
      <c r="Q99" s="436"/>
      <c r="R99" s="436"/>
      <c r="S99" s="436"/>
      <c r="T99" s="436"/>
      <c r="U99" s="436"/>
      <c r="V99" s="436"/>
      <c r="W99" s="436"/>
      <c r="X99" s="437"/>
      <c r="Y99" s="460"/>
    </row>
    <row r="100" spans="1:25" s="9" customFormat="1" ht="28.5" customHeight="1" thickBot="1" x14ac:dyDescent="0.25">
      <c r="A100" s="10"/>
      <c r="B100" s="10"/>
      <c r="C100" s="1854"/>
      <c r="D100" s="2525"/>
      <c r="E100" s="2525"/>
      <c r="F100" s="2525"/>
      <c r="G100" s="2525"/>
      <c r="H100" s="2525"/>
      <c r="I100" s="2525"/>
      <c r="J100" s="358" t="s">
        <v>172</v>
      </c>
      <c r="K100" s="318" t="s">
        <v>183</v>
      </c>
      <c r="L100" s="2530"/>
      <c r="M100" s="435"/>
      <c r="N100" s="436"/>
      <c r="O100" s="436"/>
      <c r="P100" s="436"/>
      <c r="Q100" s="436"/>
      <c r="R100" s="436"/>
      <c r="S100" s="436"/>
      <c r="T100" s="436"/>
      <c r="U100" s="436"/>
      <c r="V100" s="436"/>
      <c r="W100" s="436"/>
      <c r="X100" s="437"/>
      <c r="Y100" s="460"/>
    </row>
    <row r="101" spans="1:25" s="9" customFormat="1" ht="28.5" customHeight="1" thickBot="1" x14ac:dyDescent="0.25">
      <c r="A101" s="10"/>
      <c r="B101" s="10"/>
      <c r="C101" s="1854"/>
      <c r="D101" s="2525"/>
      <c r="E101" s="2525"/>
      <c r="F101" s="2525"/>
      <c r="G101" s="2525"/>
      <c r="H101" s="2525"/>
      <c r="I101" s="2525"/>
      <c r="J101" s="358" t="s">
        <v>173</v>
      </c>
      <c r="K101" s="318" t="s">
        <v>182</v>
      </c>
      <c r="L101" s="2531"/>
      <c r="M101" s="435"/>
      <c r="N101" s="436"/>
      <c r="O101" s="436"/>
      <c r="P101" s="436"/>
      <c r="Q101" s="436"/>
      <c r="R101" s="436"/>
      <c r="S101" s="436"/>
      <c r="T101" s="436"/>
      <c r="U101" s="436"/>
      <c r="V101" s="436"/>
      <c r="W101" s="436"/>
      <c r="X101" s="437"/>
      <c r="Y101" s="460"/>
    </row>
    <row r="102" spans="1:25" s="9" customFormat="1" ht="39.75" customHeight="1" thickBot="1" x14ac:dyDescent="0.25">
      <c r="A102" s="10"/>
      <c r="B102" s="10"/>
      <c r="C102" s="1854"/>
      <c r="D102" s="2525" t="s">
        <v>52</v>
      </c>
      <c r="E102" s="2525" t="s">
        <v>1273</v>
      </c>
      <c r="F102" s="2525" t="s">
        <v>224</v>
      </c>
      <c r="G102" s="2525" t="s">
        <v>225</v>
      </c>
      <c r="H102" s="2525" t="s">
        <v>190</v>
      </c>
      <c r="I102" s="2525"/>
      <c r="J102" s="358" t="s">
        <v>227</v>
      </c>
      <c r="K102" s="27">
        <v>43100</v>
      </c>
      <c r="L102" s="2529" t="s">
        <v>226</v>
      </c>
      <c r="M102" s="435"/>
      <c r="N102" s="436"/>
      <c r="O102" s="436"/>
      <c r="P102" s="436"/>
      <c r="Q102" s="436"/>
      <c r="R102" s="436"/>
      <c r="S102" s="436"/>
      <c r="T102" s="436"/>
      <c r="U102" s="436"/>
      <c r="V102" s="436"/>
      <c r="W102" s="436"/>
      <c r="X102" s="437"/>
      <c r="Y102" s="460"/>
    </row>
    <row r="103" spans="1:25" s="9" customFormat="1" ht="33.75" customHeight="1" thickBot="1" x14ac:dyDescent="0.25">
      <c r="A103" s="10"/>
      <c r="B103" s="10"/>
      <c r="C103" s="1854"/>
      <c r="D103" s="2525"/>
      <c r="E103" s="2525"/>
      <c r="F103" s="2525"/>
      <c r="G103" s="2525"/>
      <c r="H103" s="2525"/>
      <c r="I103" s="2525"/>
      <c r="J103" s="358" t="s">
        <v>228</v>
      </c>
      <c r="K103" s="27">
        <v>43100</v>
      </c>
      <c r="L103" s="2530"/>
      <c r="M103" s="435"/>
      <c r="N103" s="436"/>
      <c r="O103" s="436"/>
      <c r="P103" s="436"/>
      <c r="Q103" s="436"/>
      <c r="R103" s="436"/>
      <c r="S103" s="436"/>
      <c r="T103" s="436"/>
      <c r="U103" s="436"/>
      <c r="V103" s="436"/>
      <c r="W103" s="436"/>
      <c r="X103" s="437"/>
      <c r="Y103" s="460"/>
    </row>
    <row r="104" spans="1:25" s="9" customFormat="1" ht="28.5" customHeight="1" thickBot="1" x14ac:dyDescent="0.25">
      <c r="A104" s="10"/>
      <c r="B104" s="10"/>
      <c r="C104" s="1854"/>
      <c r="D104" s="2525"/>
      <c r="E104" s="2525"/>
      <c r="F104" s="2525"/>
      <c r="G104" s="2525"/>
      <c r="H104" s="2525"/>
      <c r="I104" s="2525"/>
      <c r="J104" s="358" t="s">
        <v>229</v>
      </c>
      <c r="K104" s="318" t="s">
        <v>183</v>
      </c>
      <c r="L104" s="2530"/>
      <c r="M104" s="435"/>
      <c r="N104" s="436"/>
      <c r="O104" s="436"/>
      <c r="P104" s="436"/>
      <c r="Q104" s="436"/>
      <c r="R104" s="436"/>
      <c r="S104" s="436"/>
      <c r="T104" s="436"/>
      <c r="U104" s="436"/>
      <c r="V104" s="436"/>
      <c r="W104" s="436"/>
      <c r="X104" s="437"/>
      <c r="Y104" s="460"/>
    </row>
    <row r="105" spans="1:25" s="9" customFormat="1" ht="28.5" customHeight="1" thickBot="1" x14ac:dyDescent="0.25">
      <c r="A105" s="10"/>
      <c r="B105" s="10"/>
      <c r="C105" s="1854"/>
      <c r="D105" s="2525"/>
      <c r="E105" s="2525"/>
      <c r="F105" s="2525"/>
      <c r="G105" s="2525"/>
      <c r="H105" s="2525"/>
      <c r="I105" s="2525"/>
      <c r="J105" s="358" t="s">
        <v>230</v>
      </c>
      <c r="K105" s="318" t="s">
        <v>182</v>
      </c>
      <c r="L105" s="2531"/>
      <c r="M105" s="435"/>
      <c r="N105" s="436"/>
      <c r="O105" s="436"/>
      <c r="P105" s="436"/>
      <c r="Q105" s="436"/>
      <c r="R105" s="436"/>
      <c r="S105" s="436"/>
      <c r="T105" s="436"/>
      <c r="U105" s="436"/>
      <c r="V105" s="436"/>
      <c r="W105" s="436"/>
      <c r="X105" s="437"/>
      <c r="Y105" s="460"/>
    </row>
    <row r="106" spans="1:25" s="9" customFormat="1" ht="87" customHeight="1" thickBot="1" x14ac:dyDescent="0.25">
      <c r="A106" s="10"/>
      <c r="B106" s="10"/>
      <c r="C106" s="1854"/>
      <c r="D106" s="346" t="s">
        <v>52</v>
      </c>
      <c r="E106" s="347" t="s">
        <v>1274</v>
      </c>
      <c r="F106" s="347" t="s">
        <v>1280</v>
      </c>
      <c r="G106" s="348" t="s">
        <v>191</v>
      </c>
      <c r="H106" s="346" t="s">
        <v>192</v>
      </c>
      <c r="I106" s="2525"/>
      <c r="J106" s="358" t="s">
        <v>194</v>
      </c>
      <c r="K106" s="27" t="s">
        <v>183</v>
      </c>
      <c r="L106" s="29" t="s">
        <v>193</v>
      </c>
      <c r="M106" s="435"/>
      <c r="N106" s="436"/>
      <c r="O106" s="436"/>
      <c r="P106" s="436"/>
      <c r="Q106" s="436"/>
      <c r="R106" s="436"/>
      <c r="S106" s="436"/>
      <c r="T106" s="436"/>
      <c r="U106" s="436"/>
      <c r="V106" s="436"/>
      <c r="W106" s="436"/>
      <c r="X106" s="437"/>
      <c r="Y106" s="460"/>
    </row>
    <row r="107" spans="1:25" s="9" customFormat="1" ht="57" customHeight="1" thickBot="1" x14ac:dyDescent="0.25">
      <c r="A107" s="10"/>
      <c r="B107" s="10"/>
      <c r="C107" s="1854"/>
      <c r="D107" s="2525" t="s">
        <v>52</v>
      </c>
      <c r="E107" s="2525" t="s">
        <v>1275</v>
      </c>
      <c r="F107" s="2525"/>
      <c r="G107" s="2590" t="s">
        <v>196</v>
      </c>
      <c r="H107" s="2525" t="s">
        <v>197</v>
      </c>
      <c r="I107" s="2525"/>
      <c r="J107" s="358" t="s">
        <v>199</v>
      </c>
      <c r="K107" s="27">
        <v>43190</v>
      </c>
      <c r="L107" s="2529" t="s">
        <v>198</v>
      </c>
      <c r="M107" s="435"/>
      <c r="N107" s="436"/>
      <c r="O107" s="436"/>
      <c r="P107" s="436"/>
      <c r="Q107" s="436"/>
      <c r="R107" s="436"/>
      <c r="S107" s="436"/>
      <c r="T107" s="436"/>
      <c r="U107" s="436"/>
      <c r="V107" s="436"/>
      <c r="W107" s="436"/>
      <c r="X107" s="437"/>
      <c r="Y107" s="460"/>
    </row>
    <row r="108" spans="1:25" s="9" customFormat="1" ht="51.75" customHeight="1" thickBot="1" x14ac:dyDescent="0.25">
      <c r="A108" s="10"/>
      <c r="B108" s="10"/>
      <c r="C108" s="1854"/>
      <c r="D108" s="2525"/>
      <c r="E108" s="2525"/>
      <c r="F108" s="2525"/>
      <c r="G108" s="2590"/>
      <c r="H108" s="2525"/>
      <c r="I108" s="2525"/>
      <c r="J108" s="358" t="s">
        <v>200</v>
      </c>
      <c r="K108" s="27">
        <v>43220</v>
      </c>
      <c r="L108" s="2531"/>
      <c r="M108" s="435"/>
      <c r="N108" s="436"/>
      <c r="O108" s="436"/>
      <c r="P108" s="436"/>
      <c r="Q108" s="436"/>
      <c r="R108" s="436"/>
      <c r="S108" s="436"/>
      <c r="T108" s="436"/>
      <c r="U108" s="436"/>
      <c r="V108" s="436"/>
      <c r="W108" s="436"/>
      <c r="X108" s="437"/>
      <c r="Y108" s="460"/>
    </row>
    <row r="109" spans="1:25" s="9" customFormat="1" ht="28.5" customHeight="1" thickBot="1" x14ac:dyDescent="0.25">
      <c r="A109" s="10"/>
      <c r="B109" s="10"/>
      <c r="C109" s="1854"/>
      <c r="D109" s="2525" t="s">
        <v>52</v>
      </c>
      <c r="E109" s="2525" t="s">
        <v>1266</v>
      </c>
      <c r="F109" s="2525"/>
      <c r="G109" s="2525" t="s">
        <v>202</v>
      </c>
      <c r="H109" s="2525" t="s">
        <v>203</v>
      </c>
      <c r="I109" s="2525"/>
      <c r="J109" s="358" t="s">
        <v>205</v>
      </c>
      <c r="K109" s="27">
        <v>43159</v>
      </c>
      <c r="L109" s="2532" t="s">
        <v>204</v>
      </c>
      <c r="M109" s="435"/>
      <c r="N109" s="436"/>
      <c r="O109" s="436"/>
      <c r="P109" s="436"/>
      <c r="Q109" s="436"/>
      <c r="R109" s="436"/>
      <c r="S109" s="436"/>
      <c r="T109" s="436"/>
      <c r="U109" s="436"/>
      <c r="V109" s="436"/>
      <c r="W109" s="436"/>
      <c r="X109" s="437"/>
      <c r="Y109" s="460"/>
    </row>
    <row r="110" spans="1:25" s="9" customFormat="1" ht="28.5" customHeight="1" thickBot="1" x14ac:dyDescent="0.25">
      <c r="A110" s="10"/>
      <c r="B110" s="10"/>
      <c r="C110" s="1854"/>
      <c r="D110" s="2525"/>
      <c r="E110" s="2525"/>
      <c r="F110" s="2525"/>
      <c r="G110" s="2525"/>
      <c r="H110" s="2525"/>
      <c r="I110" s="2525"/>
      <c r="J110" s="358" t="s">
        <v>206</v>
      </c>
      <c r="K110" s="27">
        <v>43220</v>
      </c>
      <c r="L110" s="2533"/>
      <c r="M110" s="435"/>
      <c r="N110" s="436"/>
      <c r="O110" s="436"/>
      <c r="P110" s="436"/>
      <c r="Q110" s="436"/>
      <c r="R110" s="436"/>
      <c r="S110" s="436"/>
      <c r="T110" s="436"/>
      <c r="U110" s="436"/>
      <c r="V110" s="436"/>
      <c r="W110" s="436"/>
      <c r="X110" s="437"/>
      <c r="Y110" s="460"/>
    </row>
    <row r="111" spans="1:25" s="9" customFormat="1" ht="28.5" customHeight="1" thickBot="1" x14ac:dyDescent="0.25">
      <c r="A111" s="10"/>
      <c r="B111" s="10"/>
      <c r="C111" s="1854"/>
      <c r="D111" s="2525"/>
      <c r="E111" s="2525"/>
      <c r="F111" s="2525"/>
      <c r="G111" s="2525"/>
      <c r="H111" s="2525"/>
      <c r="I111" s="2525"/>
      <c r="J111" s="358" t="s">
        <v>207</v>
      </c>
      <c r="K111" s="27">
        <v>43281</v>
      </c>
      <c r="L111" s="2533"/>
      <c r="M111" s="435"/>
      <c r="N111" s="436"/>
      <c r="O111" s="436"/>
      <c r="P111" s="436"/>
      <c r="Q111" s="436"/>
      <c r="R111" s="436"/>
      <c r="S111" s="436"/>
      <c r="T111" s="436"/>
      <c r="U111" s="436"/>
      <c r="V111" s="436"/>
      <c r="W111" s="436"/>
      <c r="X111" s="437"/>
      <c r="Y111" s="460"/>
    </row>
    <row r="112" spans="1:25" s="9" customFormat="1" ht="28.5" customHeight="1" thickBot="1" x14ac:dyDescent="0.25">
      <c r="A112" s="10"/>
      <c r="B112" s="10"/>
      <c r="C112" s="1854"/>
      <c r="D112" s="2525"/>
      <c r="E112" s="2525"/>
      <c r="F112" s="2525"/>
      <c r="G112" s="2525"/>
      <c r="H112" s="2525"/>
      <c r="I112" s="2525"/>
      <c r="J112" s="358" t="s">
        <v>208</v>
      </c>
      <c r="K112" s="27">
        <v>43343</v>
      </c>
      <c r="L112" s="2533"/>
      <c r="M112" s="435"/>
      <c r="N112" s="436"/>
      <c r="O112" s="436"/>
      <c r="P112" s="436"/>
      <c r="Q112" s="436"/>
      <c r="R112" s="436"/>
      <c r="S112" s="436"/>
      <c r="T112" s="436"/>
      <c r="U112" s="436"/>
      <c r="V112" s="436"/>
      <c r="W112" s="436"/>
      <c r="X112" s="437"/>
      <c r="Y112" s="460"/>
    </row>
    <row r="113" spans="1:25" s="9" customFormat="1" ht="28.5" customHeight="1" thickBot="1" x14ac:dyDescent="0.25">
      <c r="A113" s="10"/>
      <c r="B113" s="10"/>
      <c r="C113" s="1854"/>
      <c r="D113" s="2525"/>
      <c r="E113" s="2525"/>
      <c r="F113" s="2525"/>
      <c r="G113" s="2525"/>
      <c r="H113" s="2525"/>
      <c r="I113" s="2525"/>
      <c r="J113" s="358" t="s">
        <v>209</v>
      </c>
      <c r="K113" s="27">
        <v>43404</v>
      </c>
      <c r="L113" s="2533"/>
      <c r="M113" s="435"/>
      <c r="N113" s="436"/>
      <c r="O113" s="436"/>
      <c r="P113" s="436"/>
      <c r="Q113" s="436"/>
      <c r="R113" s="436"/>
      <c r="S113" s="436"/>
      <c r="T113" s="436"/>
      <c r="U113" s="436"/>
      <c r="V113" s="436"/>
      <c r="W113" s="436"/>
      <c r="X113" s="437"/>
      <c r="Y113" s="460"/>
    </row>
    <row r="114" spans="1:25" s="9" customFormat="1" ht="39.75" customHeight="1" thickBot="1" x14ac:dyDescent="0.25">
      <c r="A114" s="10"/>
      <c r="B114" s="10"/>
      <c r="C114" s="1854"/>
      <c r="D114" s="2525"/>
      <c r="E114" s="2525"/>
      <c r="F114" s="2525"/>
      <c r="G114" s="2525"/>
      <c r="H114" s="2525"/>
      <c r="I114" s="2525"/>
      <c r="J114" s="358" t="s">
        <v>210</v>
      </c>
      <c r="K114" s="27">
        <v>43465</v>
      </c>
      <c r="L114" s="2534"/>
      <c r="M114" s="435"/>
      <c r="N114" s="436"/>
      <c r="O114" s="436"/>
      <c r="P114" s="436"/>
      <c r="Q114" s="436"/>
      <c r="R114" s="436"/>
      <c r="S114" s="436"/>
      <c r="T114" s="436"/>
      <c r="U114" s="436"/>
      <c r="V114" s="436"/>
      <c r="W114" s="436"/>
      <c r="X114" s="437"/>
      <c r="Y114" s="460"/>
    </row>
    <row r="115" spans="1:25" s="9" customFormat="1" ht="58.5" customHeight="1" thickBot="1" x14ac:dyDescent="0.25">
      <c r="A115" s="10"/>
      <c r="B115" s="10"/>
      <c r="C115" s="1854"/>
      <c r="D115" s="2525" t="s">
        <v>52</v>
      </c>
      <c r="E115" s="2525" t="s">
        <v>1267</v>
      </c>
      <c r="F115" s="2525"/>
      <c r="G115" s="2525"/>
      <c r="H115" s="2525"/>
      <c r="I115" s="2525"/>
      <c r="J115" s="358" t="s">
        <v>212</v>
      </c>
      <c r="K115" s="27">
        <v>43465</v>
      </c>
      <c r="L115" s="2532" t="s">
        <v>211</v>
      </c>
      <c r="M115" s="435"/>
      <c r="N115" s="436"/>
      <c r="O115" s="436"/>
      <c r="P115" s="436"/>
      <c r="Q115" s="436"/>
      <c r="R115" s="436"/>
      <c r="S115" s="436"/>
      <c r="T115" s="436"/>
      <c r="U115" s="436"/>
      <c r="V115" s="436"/>
      <c r="W115" s="436"/>
      <c r="X115" s="437"/>
      <c r="Y115" s="460"/>
    </row>
    <row r="116" spans="1:25" s="9" customFormat="1" ht="28.5" customHeight="1" thickBot="1" x14ac:dyDescent="0.25">
      <c r="A116" s="10"/>
      <c r="B116" s="10"/>
      <c r="C116" s="1854"/>
      <c r="D116" s="2525"/>
      <c r="E116" s="2525"/>
      <c r="F116" s="2525"/>
      <c r="G116" s="2525"/>
      <c r="H116" s="2525"/>
      <c r="I116" s="2525"/>
      <c r="J116" s="358" t="s">
        <v>214</v>
      </c>
      <c r="K116" s="27">
        <v>43465</v>
      </c>
      <c r="L116" s="2533"/>
      <c r="M116" s="435"/>
      <c r="N116" s="436"/>
      <c r="O116" s="436"/>
      <c r="P116" s="436"/>
      <c r="Q116" s="436"/>
      <c r="R116" s="436"/>
      <c r="S116" s="436"/>
      <c r="T116" s="436"/>
      <c r="U116" s="436"/>
      <c r="V116" s="436"/>
      <c r="W116" s="436"/>
      <c r="X116" s="437"/>
      <c r="Y116" s="460"/>
    </row>
    <row r="117" spans="1:25" s="9" customFormat="1" ht="28.5" customHeight="1" thickBot="1" x14ac:dyDescent="0.25">
      <c r="A117" s="10"/>
      <c r="B117" s="10"/>
      <c r="C117" s="1854"/>
      <c r="D117" s="2525"/>
      <c r="E117" s="2525"/>
      <c r="F117" s="2525"/>
      <c r="G117" s="2525"/>
      <c r="H117" s="2525"/>
      <c r="I117" s="2525"/>
      <c r="J117" s="358" t="s">
        <v>213</v>
      </c>
      <c r="K117" s="27">
        <v>43455</v>
      </c>
      <c r="L117" s="2534"/>
      <c r="M117" s="435"/>
      <c r="N117" s="436"/>
      <c r="O117" s="436"/>
      <c r="P117" s="436"/>
      <c r="Q117" s="436"/>
      <c r="R117" s="436"/>
      <c r="S117" s="436"/>
      <c r="T117" s="436"/>
      <c r="U117" s="436"/>
      <c r="V117" s="436"/>
      <c r="W117" s="436"/>
      <c r="X117" s="437"/>
      <c r="Y117" s="460"/>
    </row>
    <row r="118" spans="1:25" s="9" customFormat="1" ht="47.25" customHeight="1" thickBot="1" x14ac:dyDescent="0.25">
      <c r="A118" s="10"/>
      <c r="B118" s="10"/>
      <c r="C118" s="1854"/>
      <c r="D118" s="2525" t="s">
        <v>52</v>
      </c>
      <c r="E118" s="2525" t="s">
        <v>1268</v>
      </c>
      <c r="F118" s="2525"/>
      <c r="G118" s="2525"/>
      <c r="H118" s="2525"/>
      <c r="I118" s="2525"/>
      <c r="J118" s="358" t="s">
        <v>216</v>
      </c>
      <c r="K118" s="27">
        <v>43465</v>
      </c>
      <c r="L118" s="2532" t="s">
        <v>215</v>
      </c>
      <c r="M118" s="435"/>
      <c r="N118" s="436"/>
      <c r="O118" s="436"/>
      <c r="P118" s="436"/>
      <c r="Q118" s="436"/>
      <c r="R118" s="436"/>
      <c r="S118" s="436"/>
      <c r="T118" s="436"/>
      <c r="U118" s="436"/>
      <c r="V118" s="436"/>
      <c r="W118" s="436"/>
      <c r="X118" s="437"/>
      <c r="Y118" s="460"/>
    </row>
    <row r="119" spans="1:25" s="9" customFormat="1" ht="47.25" customHeight="1" thickBot="1" x14ac:dyDescent="0.25">
      <c r="A119" s="10"/>
      <c r="B119" s="10"/>
      <c r="C119" s="1854"/>
      <c r="D119" s="2525"/>
      <c r="E119" s="2525"/>
      <c r="F119" s="2525"/>
      <c r="G119" s="2525"/>
      <c r="H119" s="2525"/>
      <c r="I119" s="2525"/>
      <c r="J119" s="356" t="s">
        <v>217</v>
      </c>
      <c r="K119" s="27">
        <v>43465</v>
      </c>
      <c r="L119" s="2534"/>
      <c r="M119" s="435"/>
      <c r="N119" s="436"/>
      <c r="O119" s="436"/>
      <c r="P119" s="436"/>
      <c r="Q119" s="436"/>
      <c r="R119" s="436"/>
      <c r="S119" s="436"/>
      <c r="T119" s="436"/>
      <c r="U119" s="436"/>
      <c r="V119" s="436"/>
      <c r="W119" s="436"/>
      <c r="X119" s="437"/>
      <c r="Y119" s="460"/>
    </row>
    <row r="120" spans="1:25" s="9" customFormat="1" ht="48" customHeight="1" thickBot="1" x14ac:dyDescent="0.25">
      <c r="A120" s="10"/>
      <c r="B120" s="10"/>
      <c r="C120" s="2634" t="s">
        <v>1302</v>
      </c>
      <c r="D120" s="2591" t="s">
        <v>67</v>
      </c>
      <c r="E120" s="2593" t="s">
        <v>1281</v>
      </c>
      <c r="F120" s="2593" t="s">
        <v>257</v>
      </c>
      <c r="G120" s="2593" t="s">
        <v>1282</v>
      </c>
      <c r="H120" s="2593" t="s">
        <v>256</v>
      </c>
      <c r="I120" s="2591" t="s">
        <v>261</v>
      </c>
      <c r="J120" s="529" t="s">
        <v>258</v>
      </c>
      <c r="K120" s="530">
        <v>43190</v>
      </c>
      <c r="L120" s="2591" t="s">
        <v>249</v>
      </c>
      <c r="M120" s="531"/>
      <c r="N120" s="532"/>
      <c r="O120" s="532"/>
      <c r="P120" s="532"/>
      <c r="Q120" s="532"/>
      <c r="R120" s="532"/>
      <c r="S120" s="532"/>
      <c r="T120" s="532"/>
      <c r="U120" s="532"/>
      <c r="V120" s="532"/>
      <c r="W120" s="532"/>
      <c r="X120" s="533"/>
      <c r="Y120" s="460"/>
    </row>
    <row r="121" spans="1:25" s="9" customFormat="1" ht="36.75" customHeight="1" thickBot="1" x14ac:dyDescent="0.25">
      <c r="A121" s="10"/>
      <c r="B121" s="10"/>
      <c r="C121" s="2635"/>
      <c r="D121" s="2591"/>
      <c r="E121" s="2593"/>
      <c r="F121" s="2593"/>
      <c r="G121" s="2593"/>
      <c r="H121" s="2593"/>
      <c r="I121" s="2591"/>
      <c r="J121" s="529" t="s">
        <v>259</v>
      </c>
      <c r="K121" s="530">
        <v>43220</v>
      </c>
      <c r="L121" s="2591"/>
      <c r="M121" s="531"/>
      <c r="N121" s="532"/>
      <c r="O121" s="532"/>
      <c r="P121" s="532"/>
      <c r="Q121" s="532"/>
      <c r="R121" s="532"/>
      <c r="S121" s="532"/>
      <c r="T121" s="532"/>
      <c r="U121" s="532"/>
      <c r="V121" s="532"/>
      <c r="W121" s="532"/>
      <c r="X121" s="533"/>
      <c r="Y121" s="460"/>
    </row>
    <row r="122" spans="1:25" s="9" customFormat="1" ht="46.5" customHeight="1" thickBot="1" x14ac:dyDescent="0.25">
      <c r="A122" s="10"/>
      <c r="B122" s="10"/>
      <c r="C122" s="2635"/>
      <c r="D122" s="2591"/>
      <c r="E122" s="2593"/>
      <c r="F122" s="2593"/>
      <c r="G122" s="2593"/>
      <c r="H122" s="2593"/>
      <c r="I122" s="2591"/>
      <c r="J122" s="534" t="s">
        <v>1276</v>
      </c>
      <c r="K122" s="530">
        <v>43373</v>
      </c>
      <c r="L122" s="2591"/>
      <c r="M122" s="531"/>
      <c r="N122" s="532"/>
      <c r="O122" s="532"/>
      <c r="P122" s="532"/>
      <c r="Q122" s="532"/>
      <c r="R122" s="532"/>
      <c r="S122" s="532"/>
      <c r="T122" s="532"/>
      <c r="U122" s="532"/>
      <c r="V122" s="532"/>
      <c r="W122" s="532"/>
      <c r="X122" s="533"/>
      <c r="Y122" s="460"/>
    </row>
    <row r="123" spans="1:25" s="9" customFormat="1" ht="38.25" customHeight="1" thickBot="1" x14ac:dyDescent="0.25">
      <c r="A123" s="10"/>
      <c r="B123" s="10"/>
      <c r="C123" s="2635"/>
      <c r="D123" s="2591"/>
      <c r="E123" s="2593"/>
      <c r="F123" s="2593"/>
      <c r="G123" s="2593"/>
      <c r="H123" s="2593"/>
      <c r="I123" s="2591"/>
      <c r="J123" s="529" t="s">
        <v>1277</v>
      </c>
      <c r="K123" s="530">
        <v>43403</v>
      </c>
      <c r="L123" s="2591"/>
      <c r="M123" s="531"/>
      <c r="N123" s="532"/>
      <c r="O123" s="532"/>
      <c r="P123" s="532"/>
      <c r="Q123" s="532"/>
      <c r="R123" s="532"/>
      <c r="S123" s="532"/>
      <c r="T123" s="532"/>
      <c r="U123" s="532"/>
      <c r="V123" s="532"/>
      <c r="W123" s="532"/>
      <c r="X123" s="533"/>
      <c r="Y123" s="460"/>
    </row>
    <row r="124" spans="1:25" s="9" customFormat="1" ht="47.25" customHeight="1" thickBot="1" x14ac:dyDescent="0.25">
      <c r="A124" s="10"/>
      <c r="B124" s="10"/>
      <c r="C124" s="2635"/>
      <c r="D124" s="2591"/>
      <c r="E124" s="2593"/>
      <c r="F124" s="2593"/>
      <c r="G124" s="2593"/>
      <c r="H124" s="2593"/>
      <c r="I124" s="2591"/>
      <c r="J124" s="529" t="s">
        <v>260</v>
      </c>
      <c r="K124" s="530">
        <v>43434</v>
      </c>
      <c r="L124" s="2591"/>
      <c r="M124" s="531"/>
      <c r="N124" s="532"/>
      <c r="O124" s="532"/>
      <c r="P124" s="532"/>
      <c r="Q124" s="532"/>
      <c r="R124" s="532"/>
      <c r="S124" s="532"/>
      <c r="T124" s="532"/>
      <c r="U124" s="532"/>
      <c r="V124" s="532"/>
      <c r="W124" s="532"/>
      <c r="X124" s="533"/>
      <c r="Y124" s="460"/>
    </row>
    <row r="125" spans="1:25" s="9" customFormat="1" ht="61.5" customHeight="1" thickBot="1" x14ac:dyDescent="0.25">
      <c r="A125" s="10"/>
      <c r="B125" s="10"/>
      <c r="C125" s="2635"/>
      <c r="D125" s="2591" t="s">
        <v>50</v>
      </c>
      <c r="E125" s="2591" t="s">
        <v>1283</v>
      </c>
      <c r="F125" s="2591" t="s">
        <v>1284</v>
      </c>
      <c r="G125" s="2591" t="s">
        <v>237</v>
      </c>
      <c r="H125" s="2591" t="s">
        <v>238</v>
      </c>
      <c r="I125" s="2591" t="s">
        <v>236</v>
      </c>
      <c r="J125" s="534" t="s">
        <v>1278</v>
      </c>
      <c r="K125" s="530">
        <v>43312</v>
      </c>
      <c r="L125" s="2591" t="s">
        <v>239</v>
      </c>
      <c r="M125" s="531"/>
      <c r="N125" s="532"/>
      <c r="O125" s="532"/>
      <c r="P125" s="532"/>
      <c r="Q125" s="532"/>
      <c r="R125" s="532"/>
      <c r="S125" s="532"/>
      <c r="T125" s="532"/>
      <c r="U125" s="532"/>
      <c r="V125" s="532"/>
      <c r="W125" s="532"/>
      <c r="X125" s="533"/>
      <c r="Y125" s="460"/>
    </row>
    <row r="126" spans="1:25" s="9" customFormat="1" ht="61.5" customHeight="1" thickBot="1" x14ac:dyDescent="0.25">
      <c r="A126" s="10"/>
      <c r="B126" s="10"/>
      <c r="C126" s="2635"/>
      <c r="D126" s="2591"/>
      <c r="E126" s="2591"/>
      <c r="F126" s="2591"/>
      <c r="G126" s="2591"/>
      <c r="H126" s="2591"/>
      <c r="I126" s="2591"/>
      <c r="J126" s="535" t="s">
        <v>240</v>
      </c>
      <c r="K126" s="530">
        <v>43465</v>
      </c>
      <c r="L126" s="2591"/>
      <c r="M126" s="531"/>
      <c r="N126" s="532"/>
      <c r="O126" s="532"/>
      <c r="P126" s="532"/>
      <c r="Q126" s="532"/>
      <c r="R126" s="532"/>
      <c r="S126" s="532"/>
      <c r="T126" s="532"/>
      <c r="U126" s="532"/>
      <c r="V126" s="532"/>
      <c r="W126" s="532"/>
      <c r="X126" s="533"/>
      <c r="Y126" s="460"/>
    </row>
    <row r="127" spans="1:25" s="9" customFormat="1" ht="61.5" customHeight="1" thickBot="1" x14ac:dyDescent="0.25">
      <c r="A127" s="10"/>
      <c r="B127" s="10"/>
      <c r="C127" s="2635"/>
      <c r="D127" s="2591"/>
      <c r="E127" s="2592" t="s">
        <v>1285</v>
      </c>
      <c r="F127" s="2591" t="s">
        <v>1286</v>
      </c>
      <c r="G127" s="2591" t="s">
        <v>241</v>
      </c>
      <c r="H127" s="2591" t="s">
        <v>242</v>
      </c>
      <c r="I127" s="2591" t="s">
        <v>236</v>
      </c>
      <c r="J127" s="534" t="s">
        <v>244</v>
      </c>
      <c r="K127" s="530">
        <v>43465</v>
      </c>
      <c r="L127" s="2594" t="s">
        <v>243</v>
      </c>
      <c r="M127" s="531"/>
      <c r="N127" s="532"/>
      <c r="O127" s="532"/>
      <c r="P127" s="532"/>
      <c r="Q127" s="532"/>
      <c r="R127" s="532"/>
      <c r="S127" s="532"/>
      <c r="T127" s="532"/>
      <c r="U127" s="532"/>
      <c r="V127" s="532"/>
      <c r="W127" s="532"/>
      <c r="X127" s="533"/>
      <c r="Y127" s="460"/>
    </row>
    <row r="128" spans="1:25" s="9" customFormat="1" ht="61.5" customHeight="1" thickBot="1" x14ac:dyDescent="0.25">
      <c r="A128" s="10"/>
      <c r="B128" s="10"/>
      <c r="C128" s="2635"/>
      <c r="D128" s="2591"/>
      <c r="E128" s="2592"/>
      <c r="F128" s="2591"/>
      <c r="G128" s="2591"/>
      <c r="H128" s="2591"/>
      <c r="I128" s="2591"/>
      <c r="J128" s="529" t="s">
        <v>245</v>
      </c>
      <c r="K128" s="530">
        <v>43465</v>
      </c>
      <c r="L128" s="2595"/>
      <c r="M128" s="531"/>
      <c r="N128" s="532"/>
      <c r="O128" s="532"/>
      <c r="P128" s="532"/>
      <c r="Q128" s="532"/>
      <c r="R128" s="532"/>
      <c r="S128" s="532"/>
      <c r="T128" s="532"/>
      <c r="U128" s="532"/>
      <c r="V128" s="532"/>
      <c r="W128" s="532"/>
      <c r="X128" s="533"/>
      <c r="Y128" s="460"/>
    </row>
    <row r="129" spans="1:25" s="9" customFormat="1" ht="61.5" customHeight="1" thickBot="1" x14ac:dyDescent="0.25">
      <c r="A129" s="10"/>
      <c r="B129" s="10"/>
      <c r="C129" s="2635"/>
      <c r="D129" s="2591"/>
      <c r="E129" s="2592" t="s">
        <v>246</v>
      </c>
      <c r="F129" s="2593" t="s">
        <v>1287</v>
      </c>
      <c r="G129" s="2593" t="s">
        <v>247</v>
      </c>
      <c r="H129" s="2593" t="s">
        <v>248</v>
      </c>
      <c r="I129" s="2593" t="s">
        <v>236</v>
      </c>
      <c r="J129" s="536" t="s">
        <v>250</v>
      </c>
      <c r="K129" s="530">
        <v>43159</v>
      </c>
      <c r="L129" s="2591" t="s">
        <v>249</v>
      </c>
      <c r="M129" s="531"/>
      <c r="N129" s="532"/>
      <c r="O129" s="532"/>
      <c r="P129" s="532"/>
      <c r="Q129" s="532"/>
      <c r="R129" s="532"/>
      <c r="S129" s="532"/>
      <c r="T129" s="532"/>
      <c r="U129" s="532"/>
      <c r="V129" s="532"/>
      <c r="W129" s="532"/>
      <c r="X129" s="533"/>
      <c r="Y129" s="460"/>
    </row>
    <row r="130" spans="1:25" s="9" customFormat="1" ht="61.5" customHeight="1" thickBot="1" x14ac:dyDescent="0.25">
      <c r="A130" s="10"/>
      <c r="B130" s="10"/>
      <c r="C130" s="2635"/>
      <c r="D130" s="2591"/>
      <c r="E130" s="2592"/>
      <c r="F130" s="2593"/>
      <c r="G130" s="2593"/>
      <c r="H130" s="2593"/>
      <c r="I130" s="2593"/>
      <c r="J130" s="536" t="s">
        <v>251</v>
      </c>
      <c r="K130" s="530">
        <v>43220</v>
      </c>
      <c r="L130" s="2591"/>
      <c r="M130" s="531"/>
      <c r="N130" s="532"/>
      <c r="O130" s="532"/>
      <c r="P130" s="532"/>
      <c r="Q130" s="532"/>
      <c r="R130" s="532"/>
      <c r="S130" s="532"/>
      <c r="T130" s="532"/>
      <c r="U130" s="532"/>
      <c r="V130" s="532"/>
      <c r="W130" s="532"/>
      <c r="X130" s="533"/>
      <c r="Y130" s="460"/>
    </row>
    <row r="131" spans="1:25" s="9" customFormat="1" ht="61.5" customHeight="1" thickBot="1" x14ac:dyDescent="0.25">
      <c r="A131" s="10"/>
      <c r="B131" s="10"/>
      <c r="C131" s="2635"/>
      <c r="D131" s="2591"/>
      <c r="E131" s="2592"/>
      <c r="F131" s="2593"/>
      <c r="G131" s="2593"/>
      <c r="H131" s="2593"/>
      <c r="I131" s="2593"/>
      <c r="J131" s="536" t="s">
        <v>252</v>
      </c>
      <c r="K131" s="530">
        <v>43281</v>
      </c>
      <c r="L131" s="2591"/>
      <c r="M131" s="531"/>
      <c r="N131" s="532"/>
      <c r="O131" s="532"/>
      <c r="P131" s="532"/>
      <c r="Q131" s="532"/>
      <c r="R131" s="532"/>
      <c r="S131" s="532"/>
      <c r="T131" s="532"/>
      <c r="U131" s="532"/>
      <c r="V131" s="532"/>
      <c r="W131" s="532"/>
      <c r="X131" s="533"/>
      <c r="Y131" s="460"/>
    </row>
    <row r="132" spans="1:25" s="9" customFormat="1" ht="61.5" customHeight="1" thickBot="1" x14ac:dyDescent="0.25">
      <c r="A132" s="10"/>
      <c r="B132" s="10"/>
      <c r="C132" s="2635"/>
      <c r="D132" s="2591"/>
      <c r="E132" s="2592"/>
      <c r="F132" s="2593"/>
      <c r="G132" s="2593"/>
      <c r="H132" s="2593"/>
      <c r="I132" s="2593"/>
      <c r="J132" s="535" t="s">
        <v>253</v>
      </c>
      <c r="K132" s="530">
        <v>43281</v>
      </c>
      <c r="L132" s="2591"/>
      <c r="M132" s="531"/>
      <c r="N132" s="532"/>
      <c r="O132" s="532"/>
      <c r="P132" s="532"/>
      <c r="Q132" s="532"/>
      <c r="R132" s="532"/>
      <c r="S132" s="532"/>
      <c r="T132" s="532"/>
      <c r="U132" s="532"/>
      <c r="V132" s="532"/>
      <c r="W132" s="532"/>
      <c r="X132" s="533"/>
      <c r="Y132" s="460"/>
    </row>
    <row r="133" spans="1:25" s="9" customFormat="1" ht="61.5" customHeight="1" thickBot="1" x14ac:dyDescent="0.25">
      <c r="A133" s="10"/>
      <c r="B133" s="10"/>
      <c r="C133" s="2635"/>
      <c r="D133" s="2591"/>
      <c r="E133" s="2592"/>
      <c r="F133" s="2593"/>
      <c r="G133" s="2593"/>
      <c r="H133" s="2593"/>
      <c r="I133" s="2593"/>
      <c r="J133" s="536" t="s">
        <v>254</v>
      </c>
      <c r="K133" s="530">
        <v>43465</v>
      </c>
      <c r="L133" s="2591"/>
      <c r="M133" s="531"/>
      <c r="N133" s="532"/>
      <c r="O133" s="532"/>
      <c r="P133" s="532"/>
      <c r="Q133" s="532"/>
      <c r="R133" s="532"/>
      <c r="S133" s="532"/>
      <c r="T133" s="532"/>
      <c r="U133" s="532"/>
      <c r="V133" s="532"/>
      <c r="W133" s="532"/>
      <c r="X133" s="533"/>
      <c r="Y133" s="460"/>
    </row>
    <row r="134" spans="1:25" s="9" customFormat="1" ht="61.5" customHeight="1" thickBot="1" x14ac:dyDescent="0.25">
      <c r="A134" s="10"/>
      <c r="B134" s="10"/>
      <c r="C134" s="2635"/>
      <c r="D134" s="2591"/>
      <c r="E134" s="2592"/>
      <c r="F134" s="2593"/>
      <c r="G134" s="2593"/>
      <c r="H134" s="2593"/>
      <c r="I134" s="2593"/>
      <c r="J134" s="536" t="s">
        <v>255</v>
      </c>
      <c r="K134" s="530">
        <v>43465</v>
      </c>
      <c r="L134" s="2591"/>
      <c r="M134" s="531"/>
      <c r="N134" s="532"/>
      <c r="O134" s="532"/>
      <c r="P134" s="532"/>
      <c r="Q134" s="532"/>
      <c r="R134" s="532"/>
      <c r="S134" s="532"/>
      <c r="T134" s="532"/>
      <c r="U134" s="532"/>
      <c r="V134" s="532"/>
      <c r="W134" s="532"/>
      <c r="X134" s="533"/>
      <c r="Y134" s="460"/>
    </row>
    <row r="135" spans="1:25" s="9" customFormat="1" ht="154.5" customHeight="1" thickBot="1" x14ac:dyDescent="0.25">
      <c r="A135" s="10"/>
      <c r="B135" s="10"/>
      <c r="C135" s="2635"/>
      <c r="D135" s="2591"/>
      <c r="E135" s="2592" t="s">
        <v>1288</v>
      </c>
      <c r="F135" s="2593" t="s">
        <v>262</v>
      </c>
      <c r="G135" s="2593"/>
      <c r="H135" s="2593" t="s">
        <v>263</v>
      </c>
      <c r="I135" s="2593" t="s">
        <v>264</v>
      </c>
      <c r="J135" s="536" t="s">
        <v>265</v>
      </c>
      <c r="K135" s="530">
        <v>43220</v>
      </c>
      <c r="L135" s="2599" t="s">
        <v>239</v>
      </c>
      <c r="M135" s="531"/>
      <c r="N135" s="532"/>
      <c r="O135" s="532"/>
      <c r="P135" s="532"/>
      <c r="Q135" s="532"/>
      <c r="R135" s="532"/>
      <c r="S135" s="532"/>
      <c r="T135" s="532"/>
      <c r="U135" s="532"/>
      <c r="V135" s="532"/>
      <c r="W135" s="532"/>
      <c r="X135" s="533"/>
      <c r="Y135" s="460"/>
    </row>
    <row r="136" spans="1:25" s="9" customFormat="1" ht="61.5" customHeight="1" thickBot="1" x14ac:dyDescent="0.25">
      <c r="A136" s="10"/>
      <c r="B136" s="10"/>
      <c r="C136" s="2635"/>
      <c r="D136" s="2591"/>
      <c r="E136" s="2592"/>
      <c r="F136" s="2593"/>
      <c r="G136" s="2593"/>
      <c r="H136" s="2593"/>
      <c r="I136" s="2593"/>
      <c r="J136" s="536" t="s">
        <v>266</v>
      </c>
      <c r="K136" s="530">
        <v>43281</v>
      </c>
      <c r="L136" s="2599"/>
      <c r="M136" s="531"/>
      <c r="N136" s="532"/>
      <c r="O136" s="532"/>
      <c r="P136" s="532"/>
      <c r="Q136" s="532"/>
      <c r="R136" s="532"/>
      <c r="S136" s="532"/>
      <c r="T136" s="532"/>
      <c r="U136" s="532"/>
      <c r="V136" s="532"/>
      <c r="W136" s="532"/>
      <c r="X136" s="533"/>
      <c r="Y136" s="460"/>
    </row>
    <row r="137" spans="1:25" s="9" customFormat="1" ht="61.5" customHeight="1" thickBot="1" x14ac:dyDescent="0.25">
      <c r="A137" s="10"/>
      <c r="B137" s="10"/>
      <c r="C137" s="2635"/>
      <c r="D137" s="2591"/>
      <c r="E137" s="2592" t="s">
        <v>267</v>
      </c>
      <c r="F137" s="2596" t="s">
        <v>268</v>
      </c>
      <c r="G137" s="2597" t="s">
        <v>269</v>
      </c>
      <c r="H137" s="2597" t="s">
        <v>270</v>
      </c>
      <c r="I137" s="2598" t="s">
        <v>264</v>
      </c>
      <c r="J137" s="536" t="s">
        <v>1279</v>
      </c>
      <c r="K137" s="530">
        <v>43220</v>
      </c>
      <c r="L137" s="2594" t="s">
        <v>239</v>
      </c>
      <c r="M137" s="531"/>
      <c r="N137" s="532"/>
      <c r="O137" s="532"/>
      <c r="P137" s="532"/>
      <c r="Q137" s="532"/>
      <c r="R137" s="532"/>
      <c r="S137" s="532"/>
      <c r="T137" s="532"/>
      <c r="U137" s="532"/>
      <c r="V137" s="532"/>
      <c r="W137" s="532"/>
      <c r="X137" s="533"/>
      <c r="Y137" s="460"/>
    </row>
    <row r="138" spans="1:25" s="9" customFormat="1" ht="61.5" customHeight="1" thickBot="1" x14ac:dyDescent="0.25">
      <c r="A138" s="10"/>
      <c r="B138" s="10"/>
      <c r="C138" s="2635"/>
      <c r="D138" s="2591"/>
      <c r="E138" s="2592"/>
      <c r="F138" s="2596"/>
      <c r="G138" s="2597"/>
      <c r="H138" s="2597"/>
      <c r="I138" s="2598"/>
      <c r="J138" s="536" t="s">
        <v>271</v>
      </c>
      <c r="K138" s="530">
        <v>43281</v>
      </c>
      <c r="L138" s="2595"/>
      <c r="M138" s="531"/>
      <c r="N138" s="532"/>
      <c r="O138" s="532"/>
      <c r="P138" s="532"/>
      <c r="Q138" s="532"/>
      <c r="R138" s="532"/>
      <c r="S138" s="532"/>
      <c r="T138" s="532"/>
      <c r="U138" s="532"/>
      <c r="V138" s="532"/>
      <c r="W138" s="532"/>
      <c r="X138" s="533"/>
      <c r="Y138" s="460"/>
    </row>
    <row r="139" spans="1:25" s="9" customFormat="1" ht="114.75" customHeight="1" thickBot="1" x14ac:dyDescent="0.25">
      <c r="A139" s="10"/>
      <c r="B139" s="10"/>
      <c r="C139" s="2635"/>
      <c r="D139" s="2591"/>
      <c r="E139" s="2592" t="s">
        <v>272</v>
      </c>
      <c r="F139" s="2603">
        <v>1</v>
      </c>
      <c r="G139" s="2604" t="s">
        <v>273</v>
      </c>
      <c r="H139" s="2605" t="s">
        <v>274</v>
      </c>
      <c r="I139" s="2602" t="s">
        <v>264</v>
      </c>
      <c r="J139" s="537" t="s">
        <v>276</v>
      </c>
      <c r="K139" s="530">
        <v>43465</v>
      </c>
      <c r="L139" s="2599" t="s">
        <v>275</v>
      </c>
      <c r="M139" s="531"/>
      <c r="N139" s="532"/>
      <c r="O139" s="532"/>
      <c r="P139" s="532"/>
      <c r="Q139" s="532"/>
      <c r="R139" s="532"/>
      <c r="S139" s="532"/>
      <c r="T139" s="532"/>
      <c r="U139" s="532"/>
      <c r="V139" s="532"/>
      <c r="W139" s="532"/>
      <c r="X139" s="533"/>
      <c r="Y139" s="460"/>
    </row>
    <row r="140" spans="1:25" s="9" customFormat="1" ht="61.5" customHeight="1" thickBot="1" x14ac:dyDescent="0.25">
      <c r="A140" s="10"/>
      <c r="B140" s="10"/>
      <c r="C140" s="2635"/>
      <c r="D140" s="2591"/>
      <c r="E140" s="2592"/>
      <c r="F140" s="2603"/>
      <c r="G140" s="2604"/>
      <c r="H140" s="2605"/>
      <c r="I140" s="2602"/>
      <c r="J140" s="537" t="s">
        <v>277</v>
      </c>
      <c r="K140" s="530">
        <v>43465</v>
      </c>
      <c r="L140" s="2599"/>
      <c r="M140" s="531"/>
      <c r="N140" s="532"/>
      <c r="O140" s="532"/>
      <c r="P140" s="532"/>
      <c r="Q140" s="532"/>
      <c r="R140" s="532"/>
      <c r="S140" s="532"/>
      <c r="T140" s="532"/>
      <c r="U140" s="532"/>
      <c r="V140" s="532"/>
      <c r="W140" s="532"/>
      <c r="X140" s="533"/>
      <c r="Y140" s="460"/>
    </row>
    <row r="141" spans="1:25" s="9" customFormat="1" ht="90.75" customHeight="1" thickBot="1" x14ac:dyDescent="0.25">
      <c r="A141" s="10"/>
      <c r="B141" s="10"/>
      <c r="C141" s="2635"/>
      <c r="D141" s="2591"/>
      <c r="E141" s="2592"/>
      <c r="F141" s="2603"/>
      <c r="G141" s="2604"/>
      <c r="H141" s="2605"/>
      <c r="I141" s="2602"/>
      <c r="J141" s="537" t="s">
        <v>278</v>
      </c>
      <c r="K141" s="530">
        <v>43131</v>
      </c>
      <c r="L141" s="2599"/>
      <c r="M141" s="531"/>
      <c r="N141" s="532"/>
      <c r="O141" s="532"/>
      <c r="P141" s="532"/>
      <c r="Q141" s="532"/>
      <c r="R141" s="532"/>
      <c r="S141" s="532"/>
      <c r="T141" s="532"/>
      <c r="U141" s="532"/>
      <c r="V141" s="532"/>
      <c r="W141" s="532"/>
      <c r="X141" s="533"/>
      <c r="Y141" s="460"/>
    </row>
    <row r="142" spans="1:25" s="9" customFormat="1" ht="61.5" customHeight="1" thickBot="1" x14ac:dyDescent="0.25">
      <c r="A142" s="10"/>
      <c r="B142" s="10"/>
      <c r="C142" s="2635"/>
      <c r="D142" s="2591"/>
      <c r="E142" s="2592"/>
      <c r="F142" s="2603"/>
      <c r="G142" s="2604"/>
      <c r="H142" s="2605"/>
      <c r="I142" s="2602"/>
      <c r="J142" s="529" t="s">
        <v>279</v>
      </c>
      <c r="K142" s="530">
        <v>43131</v>
      </c>
      <c r="L142" s="2599"/>
      <c r="M142" s="531"/>
      <c r="N142" s="532"/>
      <c r="O142" s="532"/>
      <c r="P142" s="532"/>
      <c r="Q142" s="532"/>
      <c r="R142" s="532"/>
      <c r="S142" s="532"/>
      <c r="T142" s="532"/>
      <c r="U142" s="532"/>
      <c r="V142" s="532"/>
      <c r="W142" s="532"/>
      <c r="X142" s="533"/>
      <c r="Y142" s="460"/>
    </row>
    <row r="143" spans="1:25" s="9" customFormat="1" ht="61.5" customHeight="1" thickBot="1" x14ac:dyDescent="0.25">
      <c r="A143" s="10"/>
      <c r="B143" s="10"/>
      <c r="C143" s="2635"/>
      <c r="D143" s="2591"/>
      <c r="E143" s="2600" t="s">
        <v>280</v>
      </c>
      <c r="F143" s="2597" t="s">
        <v>281</v>
      </c>
      <c r="G143" s="2601" t="s">
        <v>282</v>
      </c>
      <c r="H143" s="2601" t="s">
        <v>283</v>
      </c>
      <c r="I143" s="2602" t="s">
        <v>264</v>
      </c>
      <c r="J143" s="537" t="s">
        <v>285</v>
      </c>
      <c r="K143" s="538">
        <v>43373</v>
      </c>
      <c r="L143" s="2591" t="s">
        <v>284</v>
      </c>
      <c r="M143" s="531"/>
      <c r="N143" s="532"/>
      <c r="O143" s="532"/>
      <c r="P143" s="532"/>
      <c r="Q143" s="532"/>
      <c r="R143" s="532"/>
      <c r="S143" s="532"/>
      <c r="T143" s="532"/>
      <c r="U143" s="532"/>
      <c r="V143" s="532"/>
      <c r="W143" s="532"/>
      <c r="X143" s="533"/>
      <c r="Y143" s="460"/>
    </row>
    <row r="144" spans="1:25" s="9" customFormat="1" ht="61.5" customHeight="1" thickBot="1" x14ac:dyDescent="0.25">
      <c r="A144" s="10"/>
      <c r="B144" s="10"/>
      <c r="C144" s="2635"/>
      <c r="D144" s="2591"/>
      <c r="E144" s="2600"/>
      <c r="F144" s="2597"/>
      <c r="G144" s="2601"/>
      <c r="H144" s="2601"/>
      <c r="I144" s="2602"/>
      <c r="J144" s="537" t="s">
        <v>286</v>
      </c>
      <c r="K144" s="538" t="s">
        <v>275</v>
      </c>
      <c r="L144" s="2591"/>
      <c r="M144" s="531"/>
      <c r="N144" s="532"/>
      <c r="O144" s="532"/>
      <c r="P144" s="532"/>
      <c r="Q144" s="532"/>
      <c r="R144" s="532"/>
      <c r="S144" s="532"/>
      <c r="T144" s="532"/>
      <c r="U144" s="532"/>
      <c r="V144" s="532"/>
      <c r="W144" s="532"/>
      <c r="X144" s="533"/>
      <c r="Y144" s="460"/>
    </row>
    <row r="145" spans="1:25" s="9" customFormat="1" ht="61.5" customHeight="1" thickBot="1" x14ac:dyDescent="0.25">
      <c r="A145" s="10"/>
      <c r="B145" s="10"/>
      <c r="C145" s="2636"/>
      <c r="D145" s="2591"/>
      <c r="E145" s="2600"/>
      <c r="F145" s="2597"/>
      <c r="G145" s="2601"/>
      <c r="H145" s="2601"/>
      <c r="I145" s="2602"/>
      <c r="J145" s="537" t="s">
        <v>287</v>
      </c>
      <c r="K145" s="538" t="s">
        <v>275</v>
      </c>
      <c r="L145" s="2591"/>
      <c r="M145" s="539"/>
      <c r="N145" s="540"/>
      <c r="O145" s="540"/>
      <c r="P145" s="540"/>
      <c r="Q145" s="540"/>
      <c r="R145" s="540"/>
      <c r="S145" s="540"/>
      <c r="T145" s="540"/>
      <c r="U145" s="540"/>
      <c r="V145" s="540"/>
      <c r="W145" s="540"/>
      <c r="X145" s="541"/>
      <c r="Y145" s="460"/>
    </row>
    <row r="146" spans="1:25" s="9" customFormat="1" ht="61.5" customHeight="1" thickBot="1" x14ac:dyDescent="0.25">
      <c r="A146" s="10"/>
      <c r="B146" s="10"/>
      <c r="C146" s="2522" t="s">
        <v>1334</v>
      </c>
      <c r="D146" s="1854" t="s">
        <v>50</v>
      </c>
      <c r="E146" s="2607" t="s">
        <v>308</v>
      </c>
      <c r="F146" s="2607"/>
      <c r="G146" s="2607" t="s">
        <v>309</v>
      </c>
      <c r="H146" s="2607" t="s">
        <v>310</v>
      </c>
      <c r="I146" s="2606" t="s">
        <v>69</v>
      </c>
      <c r="J146" s="352" t="s">
        <v>312</v>
      </c>
      <c r="K146" s="332">
        <v>43159</v>
      </c>
      <c r="L146" s="1889" t="s">
        <v>311</v>
      </c>
      <c r="M146" s="423"/>
      <c r="N146" s="424"/>
      <c r="O146" s="424"/>
      <c r="P146" s="424"/>
      <c r="Q146" s="424"/>
      <c r="R146" s="424"/>
      <c r="S146" s="424"/>
      <c r="T146" s="424"/>
      <c r="U146" s="424"/>
      <c r="V146" s="424"/>
      <c r="W146" s="424"/>
      <c r="X146" s="424"/>
      <c r="Y146" s="404"/>
    </row>
    <row r="147" spans="1:25" s="9" customFormat="1" ht="61.5" customHeight="1" thickBot="1" x14ac:dyDescent="0.25">
      <c r="A147" s="10"/>
      <c r="B147" s="10"/>
      <c r="C147" s="2523"/>
      <c r="D147" s="1854"/>
      <c r="E147" s="2607"/>
      <c r="F147" s="2607"/>
      <c r="G147" s="2607"/>
      <c r="H147" s="2607"/>
      <c r="I147" s="2606"/>
      <c r="J147" s="352" t="s">
        <v>313</v>
      </c>
      <c r="K147" s="332">
        <v>43190</v>
      </c>
      <c r="L147" s="1889"/>
      <c r="M147" s="426"/>
      <c r="N147" s="427"/>
      <c r="O147" s="427"/>
      <c r="P147" s="427"/>
      <c r="Q147" s="427"/>
      <c r="R147" s="427"/>
      <c r="S147" s="427"/>
      <c r="T147" s="427"/>
      <c r="U147" s="427"/>
      <c r="V147" s="427"/>
      <c r="W147" s="427"/>
      <c r="X147" s="427"/>
      <c r="Y147" s="407"/>
    </row>
    <row r="148" spans="1:25" s="9" customFormat="1" ht="61.5" customHeight="1" thickBot="1" x14ac:dyDescent="0.25">
      <c r="A148" s="10"/>
      <c r="B148" s="10"/>
      <c r="C148" s="2523"/>
      <c r="D148" s="1854"/>
      <c r="E148" s="2607"/>
      <c r="F148" s="2607"/>
      <c r="G148" s="2607"/>
      <c r="H148" s="2607"/>
      <c r="I148" s="2606"/>
      <c r="J148" s="352" t="s">
        <v>314</v>
      </c>
      <c r="K148" s="332">
        <v>43190</v>
      </c>
      <c r="L148" s="1889"/>
      <c r="M148" s="426"/>
      <c r="N148" s="427"/>
      <c r="O148" s="427"/>
      <c r="P148" s="427"/>
      <c r="Q148" s="427"/>
      <c r="R148" s="427"/>
      <c r="S148" s="427"/>
      <c r="T148" s="427"/>
      <c r="U148" s="427"/>
      <c r="V148" s="427"/>
      <c r="W148" s="427"/>
      <c r="X148" s="427"/>
      <c r="Y148" s="407"/>
    </row>
    <row r="149" spans="1:25" s="9" customFormat="1" ht="61.5" customHeight="1" thickBot="1" x14ac:dyDescent="0.25">
      <c r="A149" s="10"/>
      <c r="B149" s="10"/>
      <c r="C149" s="2523"/>
      <c r="D149" s="1854"/>
      <c r="E149" s="2607"/>
      <c r="F149" s="2607"/>
      <c r="G149" s="2607"/>
      <c r="H149" s="2607"/>
      <c r="I149" s="2606"/>
      <c r="J149" s="352" t="s">
        <v>315</v>
      </c>
      <c r="K149" s="332">
        <v>43220</v>
      </c>
      <c r="L149" s="1889"/>
      <c r="M149" s="426"/>
      <c r="N149" s="427"/>
      <c r="O149" s="427"/>
      <c r="P149" s="427"/>
      <c r="Q149" s="427"/>
      <c r="R149" s="427"/>
      <c r="S149" s="427"/>
      <c r="T149" s="427"/>
      <c r="U149" s="427"/>
      <c r="V149" s="427"/>
      <c r="W149" s="427"/>
      <c r="X149" s="427"/>
      <c r="Y149" s="407"/>
    </row>
    <row r="150" spans="1:25" s="9" customFormat="1" ht="61.5" customHeight="1" thickBot="1" x14ac:dyDescent="0.25">
      <c r="A150" s="10"/>
      <c r="B150" s="10"/>
      <c r="C150" s="2523"/>
      <c r="D150" s="1854" t="s">
        <v>50</v>
      </c>
      <c r="E150" s="2607" t="s">
        <v>316</v>
      </c>
      <c r="F150" s="2608"/>
      <c r="G150" s="2609" t="s">
        <v>317</v>
      </c>
      <c r="H150" s="2609" t="s">
        <v>318</v>
      </c>
      <c r="I150" s="2606" t="s">
        <v>69</v>
      </c>
      <c r="J150" s="352" t="s">
        <v>320</v>
      </c>
      <c r="K150" s="332">
        <v>43159</v>
      </c>
      <c r="L150" s="2610" t="s">
        <v>319</v>
      </c>
      <c r="M150" s="426"/>
      <c r="N150" s="427"/>
      <c r="O150" s="427"/>
      <c r="P150" s="427"/>
      <c r="Q150" s="427"/>
      <c r="R150" s="427"/>
      <c r="S150" s="427"/>
      <c r="T150" s="427"/>
      <c r="U150" s="427"/>
      <c r="V150" s="427"/>
      <c r="W150" s="427"/>
      <c r="X150" s="427"/>
      <c r="Y150" s="407"/>
    </row>
    <row r="151" spans="1:25" s="9" customFormat="1" ht="61.5" customHeight="1" thickBot="1" x14ac:dyDescent="0.25">
      <c r="A151" s="10"/>
      <c r="B151" s="10"/>
      <c r="C151" s="2523"/>
      <c r="D151" s="1854"/>
      <c r="E151" s="2607"/>
      <c r="F151" s="2608"/>
      <c r="G151" s="2609"/>
      <c r="H151" s="2609"/>
      <c r="I151" s="2606"/>
      <c r="J151" s="352" t="s">
        <v>321</v>
      </c>
      <c r="K151" s="332">
        <v>43190</v>
      </c>
      <c r="L151" s="2611"/>
      <c r="M151" s="426"/>
      <c r="N151" s="427"/>
      <c r="O151" s="427"/>
      <c r="P151" s="427"/>
      <c r="Q151" s="427"/>
      <c r="R151" s="427"/>
      <c r="S151" s="427"/>
      <c r="T151" s="427"/>
      <c r="U151" s="427"/>
      <c r="V151" s="427"/>
      <c r="W151" s="427"/>
      <c r="X151" s="427"/>
      <c r="Y151" s="407"/>
    </row>
    <row r="152" spans="1:25" s="9" customFormat="1" ht="61.5" customHeight="1" thickBot="1" x14ac:dyDescent="0.25">
      <c r="A152" s="10"/>
      <c r="B152" s="10"/>
      <c r="C152" s="2523"/>
      <c r="D152" s="1854"/>
      <c r="E152" s="2607"/>
      <c r="F152" s="2608"/>
      <c r="G152" s="2609"/>
      <c r="H152" s="2609"/>
      <c r="I152" s="2606"/>
      <c r="J152" s="352" t="s">
        <v>322</v>
      </c>
      <c r="K152" s="332">
        <v>43220</v>
      </c>
      <c r="L152" s="2611"/>
      <c r="M152" s="426"/>
      <c r="N152" s="427"/>
      <c r="O152" s="427"/>
      <c r="P152" s="427"/>
      <c r="Q152" s="427"/>
      <c r="R152" s="427"/>
      <c r="S152" s="427"/>
      <c r="T152" s="427"/>
      <c r="U152" s="427"/>
      <c r="V152" s="427"/>
      <c r="W152" s="427"/>
      <c r="X152" s="427"/>
      <c r="Y152" s="407"/>
    </row>
    <row r="153" spans="1:25" s="9" customFormat="1" ht="61.5" customHeight="1" thickBot="1" x14ac:dyDescent="0.25">
      <c r="A153" s="10"/>
      <c r="B153" s="10"/>
      <c r="C153" s="2524"/>
      <c r="D153" s="1854"/>
      <c r="E153" s="2607"/>
      <c r="F153" s="2608"/>
      <c r="G153" s="2609"/>
      <c r="H153" s="2609"/>
      <c r="I153" s="2606"/>
      <c r="J153" s="352" t="s">
        <v>323</v>
      </c>
      <c r="K153" s="332">
        <v>43159</v>
      </c>
      <c r="L153" s="2612"/>
      <c r="M153" s="426"/>
      <c r="N153" s="427"/>
      <c r="O153" s="427"/>
      <c r="P153" s="427"/>
      <c r="Q153" s="427"/>
      <c r="R153" s="427"/>
      <c r="S153" s="427"/>
      <c r="T153" s="427"/>
      <c r="U153" s="427"/>
      <c r="V153" s="427"/>
      <c r="W153" s="427"/>
      <c r="X153" s="427"/>
      <c r="Y153" s="407"/>
    </row>
    <row r="154" spans="1:25" s="9" customFormat="1" ht="72" customHeight="1" thickBot="1" x14ac:dyDescent="0.25">
      <c r="A154" s="10"/>
      <c r="B154" s="10"/>
      <c r="C154" s="2569" t="s">
        <v>1303</v>
      </c>
      <c r="D154" s="2615" t="s">
        <v>50</v>
      </c>
      <c r="E154" s="2615" t="s">
        <v>288</v>
      </c>
      <c r="F154" s="2617" t="s">
        <v>289</v>
      </c>
      <c r="G154" s="2613" t="s">
        <v>290</v>
      </c>
      <c r="H154" s="2613" t="s">
        <v>291</v>
      </c>
      <c r="I154" s="2613" t="s">
        <v>70</v>
      </c>
      <c r="J154" s="359" t="s">
        <v>293</v>
      </c>
      <c r="K154" s="308">
        <v>43465</v>
      </c>
      <c r="L154" s="2614" t="s">
        <v>292</v>
      </c>
      <c r="M154" s="461"/>
      <c r="N154" s="462"/>
      <c r="O154" s="462"/>
      <c r="P154" s="462"/>
      <c r="Q154" s="462"/>
      <c r="R154" s="462"/>
      <c r="S154" s="462"/>
      <c r="T154" s="462"/>
      <c r="U154" s="462"/>
      <c r="V154" s="462"/>
      <c r="W154" s="462"/>
      <c r="X154" s="462"/>
      <c r="Y154" s="407"/>
    </row>
    <row r="155" spans="1:25" s="9" customFormat="1" ht="29.25" customHeight="1" thickBot="1" x14ac:dyDescent="0.25">
      <c r="A155" s="10"/>
      <c r="B155" s="10"/>
      <c r="C155" s="2569"/>
      <c r="D155" s="2615"/>
      <c r="E155" s="2615"/>
      <c r="F155" s="2617"/>
      <c r="G155" s="2613"/>
      <c r="H155" s="2613"/>
      <c r="I155" s="2613"/>
      <c r="J155" s="359" t="s">
        <v>294</v>
      </c>
      <c r="K155" s="308">
        <v>43465</v>
      </c>
      <c r="L155" s="1898"/>
      <c r="M155" s="461"/>
      <c r="N155" s="462"/>
      <c r="O155" s="462"/>
      <c r="P155" s="462"/>
      <c r="Q155" s="462"/>
      <c r="R155" s="462"/>
      <c r="S155" s="462"/>
      <c r="T155" s="462"/>
      <c r="U155" s="462"/>
      <c r="V155" s="462"/>
      <c r="W155" s="462"/>
      <c r="X155" s="462"/>
      <c r="Y155" s="407"/>
    </row>
    <row r="156" spans="1:25" s="9" customFormat="1" ht="22.5" customHeight="1" thickBot="1" x14ac:dyDescent="0.25">
      <c r="A156" s="10"/>
      <c r="B156" s="10"/>
      <c r="C156" s="2569"/>
      <c r="D156" s="2615"/>
      <c r="E156" s="2615"/>
      <c r="F156" s="2617"/>
      <c r="G156" s="2613"/>
      <c r="H156" s="2613"/>
      <c r="I156" s="2613"/>
      <c r="J156" s="359" t="s">
        <v>295</v>
      </c>
      <c r="K156" s="308">
        <v>43465</v>
      </c>
      <c r="L156" s="1898"/>
      <c r="M156" s="461"/>
      <c r="N156" s="462"/>
      <c r="O156" s="462"/>
      <c r="P156" s="462"/>
      <c r="Q156" s="462"/>
      <c r="R156" s="462"/>
      <c r="S156" s="462"/>
      <c r="T156" s="462"/>
      <c r="U156" s="462"/>
      <c r="V156" s="462"/>
      <c r="W156" s="462"/>
      <c r="X156" s="462"/>
      <c r="Y156" s="407"/>
    </row>
    <row r="157" spans="1:25" s="9" customFormat="1" ht="40.5" customHeight="1" thickBot="1" x14ac:dyDescent="0.35">
      <c r="A157" s="10"/>
      <c r="B157" s="10"/>
      <c r="C157" s="2569"/>
      <c r="D157" s="2615"/>
      <c r="E157" s="2615" t="s">
        <v>296</v>
      </c>
      <c r="F157" s="2613" t="s">
        <v>297</v>
      </c>
      <c r="G157" s="2613" t="s">
        <v>298</v>
      </c>
      <c r="H157" s="2613" t="s">
        <v>299</v>
      </c>
      <c r="I157" s="2613"/>
      <c r="J157" s="360" t="s">
        <v>300</v>
      </c>
      <c r="K157" s="308"/>
      <c r="L157" s="1899" t="s">
        <v>302</v>
      </c>
      <c r="M157" s="461"/>
      <c r="N157" s="462"/>
      <c r="O157" s="462"/>
      <c r="P157" s="462"/>
      <c r="Q157" s="462"/>
      <c r="R157" s="462"/>
      <c r="S157" s="462"/>
      <c r="T157" s="462"/>
      <c r="U157" s="462"/>
      <c r="V157" s="462"/>
      <c r="W157" s="462"/>
      <c r="X157" s="462"/>
      <c r="Y157" s="407"/>
    </row>
    <row r="158" spans="1:25" s="9" customFormat="1" ht="40.5" customHeight="1" thickBot="1" x14ac:dyDescent="0.35">
      <c r="A158" s="10"/>
      <c r="B158" s="10"/>
      <c r="C158" s="2569"/>
      <c r="D158" s="2615"/>
      <c r="E158" s="2615"/>
      <c r="F158" s="2613"/>
      <c r="G158" s="2613"/>
      <c r="H158" s="2613"/>
      <c r="I158" s="2613"/>
      <c r="J158" s="360" t="s">
        <v>301</v>
      </c>
      <c r="K158" s="308"/>
      <c r="L158" s="2616"/>
      <c r="M158" s="461"/>
      <c r="N158" s="462"/>
      <c r="O158" s="462"/>
      <c r="P158" s="462"/>
      <c r="Q158" s="462"/>
      <c r="R158" s="462"/>
      <c r="S158" s="462"/>
      <c r="T158" s="462"/>
      <c r="U158" s="462"/>
      <c r="V158" s="462"/>
      <c r="W158" s="462"/>
      <c r="X158" s="462"/>
      <c r="Y158" s="407"/>
    </row>
    <row r="159" spans="1:25" s="9" customFormat="1" ht="54.75" customHeight="1" thickBot="1" x14ac:dyDescent="0.35">
      <c r="A159" s="10"/>
      <c r="B159" s="10"/>
      <c r="C159" s="1869" t="s">
        <v>1413</v>
      </c>
      <c r="D159" s="1854" t="s">
        <v>50</v>
      </c>
      <c r="E159" s="2619" t="s">
        <v>1048</v>
      </c>
      <c r="F159" s="2620">
        <v>1</v>
      </c>
      <c r="G159" s="2619" t="s">
        <v>1049</v>
      </c>
      <c r="H159" s="2619" t="s">
        <v>1050</v>
      </c>
      <c r="I159" s="2618" t="s">
        <v>1051</v>
      </c>
      <c r="J159" s="515" t="s">
        <v>1053</v>
      </c>
      <c r="K159" s="332">
        <v>43465</v>
      </c>
      <c r="L159" s="2522" t="s">
        <v>1052</v>
      </c>
      <c r="M159" s="516"/>
      <c r="N159" s="517" t="s">
        <v>4</v>
      </c>
      <c r="O159" s="517" t="s">
        <v>4</v>
      </c>
      <c r="P159" s="517" t="s">
        <v>4</v>
      </c>
      <c r="Q159" s="517"/>
      <c r="R159" s="517"/>
      <c r="S159" s="517"/>
      <c r="T159" s="517"/>
      <c r="U159" s="517"/>
      <c r="V159" s="517"/>
      <c r="W159" s="517"/>
      <c r="X159" s="517"/>
      <c r="Y159" s="407"/>
    </row>
    <row r="160" spans="1:25" s="9" customFormat="1" ht="60.75" customHeight="1" thickBot="1" x14ac:dyDescent="0.35">
      <c r="A160" s="10"/>
      <c r="B160" s="10"/>
      <c r="C160" s="1870"/>
      <c r="D160" s="1854"/>
      <c r="E160" s="2619"/>
      <c r="F160" s="2619"/>
      <c r="G160" s="2619"/>
      <c r="H160" s="2619"/>
      <c r="I160" s="2618"/>
      <c r="J160" s="515" t="s">
        <v>1054</v>
      </c>
      <c r="K160" s="332">
        <v>43465</v>
      </c>
      <c r="L160" s="2523"/>
      <c r="M160" s="516"/>
      <c r="N160" s="517" t="s">
        <v>4</v>
      </c>
      <c r="O160" s="517" t="s">
        <v>4</v>
      </c>
      <c r="P160" s="517" t="s">
        <v>4</v>
      </c>
      <c r="Q160" s="517" t="s">
        <v>4</v>
      </c>
      <c r="R160" s="517" t="s">
        <v>4</v>
      </c>
      <c r="S160" s="517" t="s">
        <v>4</v>
      </c>
      <c r="T160" s="517" t="s">
        <v>4</v>
      </c>
      <c r="U160" s="517" t="s">
        <v>4</v>
      </c>
      <c r="V160" s="517" t="s">
        <v>4</v>
      </c>
      <c r="W160" s="517" t="s">
        <v>4</v>
      </c>
      <c r="X160" s="517" t="s">
        <v>4</v>
      </c>
      <c r="Y160" s="407"/>
    </row>
    <row r="161" spans="1:25" s="9" customFormat="1" ht="90" customHeight="1" thickBot="1" x14ac:dyDescent="0.35">
      <c r="A161" s="10"/>
      <c r="B161" s="10"/>
      <c r="C161" s="1870"/>
      <c r="D161" s="1854"/>
      <c r="E161" s="2619"/>
      <c r="F161" s="2619"/>
      <c r="G161" s="2619"/>
      <c r="H161" s="2619"/>
      <c r="I161" s="2618"/>
      <c r="J161" s="515" t="s">
        <v>1055</v>
      </c>
      <c r="K161" s="332">
        <v>43465</v>
      </c>
      <c r="L161" s="2524"/>
      <c r="M161" s="516"/>
      <c r="N161" s="517" t="s">
        <v>4</v>
      </c>
      <c r="O161" s="517" t="s">
        <v>4</v>
      </c>
      <c r="P161" s="517"/>
      <c r="Q161" s="517"/>
      <c r="R161" s="517" t="s">
        <v>4</v>
      </c>
      <c r="S161" s="517" t="s">
        <v>4</v>
      </c>
      <c r="T161" s="517"/>
      <c r="U161" s="517"/>
      <c r="V161" s="517"/>
      <c r="W161" s="517" t="s">
        <v>4</v>
      </c>
      <c r="X161" s="517" t="s">
        <v>4</v>
      </c>
      <c r="Y161" s="407"/>
    </row>
    <row r="162" spans="1:25" s="9" customFormat="1" ht="160.5" customHeight="1" thickBot="1" x14ac:dyDescent="0.35">
      <c r="A162" s="10"/>
      <c r="B162" s="10"/>
      <c r="C162" s="1870"/>
      <c r="D162" s="1854" t="s">
        <v>50</v>
      </c>
      <c r="E162" s="1854" t="s">
        <v>1056</v>
      </c>
      <c r="F162" s="2552">
        <v>1</v>
      </c>
      <c r="G162" s="1854" t="s">
        <v>1049</v>
      </c>
      <c r="H162" s="1854" t="s">
        <v>1057</v>
      </c>
      <c r="I162" s="1854" t="s">
        <v>1051</v>
      </c>
      <c r="J162" s="515" t="s">
        <v>1383</v>
      </c>
      <c r="K162" s="332">
        <v>43465</v>
      </c>
      <c r="L162" s="1854" t="s">
        <v>1052</v>
      </c>
      <c r="M162" s="516"/>
      <c r="N162" s="517" t="s">
        <v>4</v>
      </c>
      <c r="O162" s="517" t="s">
        <v>4</v>
      </c>
      <c r="P162" s="517"/>
      <c r="Q162" s="517"/>
      <c r="R162" s="517" t="s">
        <v>4</v>
      </c>
      <c r="S162" s="517" t="s">
        <v>4</v>
      </c>
      <c r="T162" s="517"/>
      <c r="U162" s="517"/>
      <c r="V162" s="517"/>
      <c r="W162" s="517" t="s">
        <v>4</v>
      </c>
      <c r="X162" s="517" t="s">
        <v>4</v>
      </c>
      <c r="Y162" s="407"/>
    </row>
    <row r="163" spans="1:25" s="9" customFormat="1" ht="94.5" customHeight="1" thickBot="1" x14ac:dyDescent="0.25">
      <c r="A163" s="10"/>
      <c r="B163" s="10"/>
      <c r="C163" s="1870"/>
      <c r="D163" s="1854"/>
      <c r="E163" s="1854"/>
      <c r="F163" s="1854"/>
      <c r="G163" s="1854"/>
      <c r="H163" s="1854"/>
      <c r="I163" s="1854"/>
      <c r="J163" s="518" t="s">
        <v>1058</v>
      </c>
      <c r="K163" s="332">
        <v>43465</v>
      </c>
      <c r="L163" s="1854"/>
      <c r="M163" s="516"/>
      <c r="N163" s="517" t="s">
        <v>4</v>
      </c>
      <c r="O163" s="517" t="s">
        <v>4</v>
      </c>
      <c r="P163" s="517" t="s">
        <v>4</v>
      </c>
      <c r="Q163" s="517" t="s">
        <v>4</v>
      </c>
      <c r="R163" s="517" t="s">
        <v>4</v>
      </c>
      <c r="S163" s="517" t="s">
        <v>4</v>
      </c>
      <c r="T163" s="517" t="s">
        <v>4</v>
      </c>
      <c r="U163" s="517" t="s">
        <v>4</v>
      </c>
      <c r="V163" s="517" t="s">
        <v>4</v>
      </c>
      <c r="W163" s="517" t="s">
        <v>4</v>
      </c>
      <c r="X163" s="517" t="s">
        <v>4</v>
      </c>
      <c r="Y163" s="407"/>
    </row>
    <row r="164" spans="1:25" s="9" customFormat="1" ht="45" customHeight="1" thickBot="1" x14ac:dyDescent="0.35">
      <c r="A164" s="10"/>
      <c r="B164" s="10"/>
      <c r="C164" s="1870"/>
      <c r="D164" s="334" t="s">
        <v>50</v>
      </c>
      <c r="E164" s="334" t="s">
        <v>1059</v>
      </c>
      <c r="F164" s="331">
        <v>1</v>
      </c>
      <c r="G164" s="334" t="s">
        <v>1060</v>
      </c>
      <c r="H164" s="334" t="s">
        <v>1061</v>
      </c>
      <c r="I164" s="334" t="s">
        <v>1051</v>
      </c>
      <c r="J164" s="515" t="s">
        <v>1063</v>
      </c>
      <c r="K164" s="332">
        <v>43465</v>
      </c>
      <c r="L164" s="334" t="s">
        <v>1062</v>
      </c>
      <c r="M164" s="426"/>
      <c r="N164" s="427"/>
      <c r="O164" s="427"/>
      <c r="P164" s="427"/>
      <c r="Q164" s="427"/>
      <c r="R164" s="427"/>
      <c r="S164" s="427"/>
      <c r="T164" s="427"/>
      <c r="U164" s="427"/>
      <c r="V164" s="427"/>
      <c r="W164" s="427"/>
      <c r="X164" s="427"/>
      <c r="Y164" s="407"/>
    </row>
    <row r="165" spans="1:25" s="9" customFormat="1" ht="56.25" customHeight="1" thickBot="1" x14ac:dyDescent="0.35">
      <c r="A165" s="10"/>
      <c r="B165" s="10"/>
      <c r="C165" s="1870"/>
      <c r="D165" s="1854" t="s">
        <v>50</v>
      </c>
      <c r="E165" s="1854" t="s">
        <v>1064</v>
      </c>
      <c r="F165" s="2621">
        <v>1</v>
      </c>
      <c r="G165" s="1854" t="s">
        <v>1065</v>
      </c>
      <c r="H165" s="1854" t="s">
        <v>1066</v>
      </c>
      <c r="I165" s="1854" t="s">
        <v>1051</v>
      </c>
      <c r="J165" s="515" t="s">
        <v>1067</v>
      </c>
      <c r="K165" s="332">
        <v>43465</v>
      </c>
      <c r="L165" s="1854" t="s">
        <v>1052</v>
      </c>
      <c r="M165" s="516"/>
      <c r="N165" s="517" t="s">
        <v>4</v>
      </c>
      <c r="O165" s="517" t="s">
        <v>4</v>
      </c>
      <c r="P165" s="517" t="s">
        <v>4</v>
      </c>
      <c r="Q165" s="517" t="s">
        <v>4</v>
      </c>
      <c r="R165" s="517" t="s">
        <v>4</v>
      </c>
      <c r="S165" s="517" t="s">
        <v>4</v>
      </c>
      <c r="T165" s="517"/>
      <c r="U165" s="517"/>
      <c r="V165" s="517"/>
      <c r="W165" s="517"/>
      <c r="X165" s="517"/>
      <c r="Y165" s="407"/>
    </row>
    <row r="166" spans="1:25" s="9" customFormat="1" ht="78" customHeight="1" thickBot="1" x14ac:dyDescent="0.25">
      <c r="A166" s="10"/>
      <c r="B166" s="10"/>
      <c r="C166" s="1870"/>
      <c r="D166" s="1854"/>
      <c r="E166" s="1854"/>
      <c r="F166" s="2621"/>
      <c r="G166" s="1854"/>
      <c r="H166" s="1854"/>
      <c r="I166" s="1854"/>
      <c r="J166" s="519" t="s">
        <v>1384</v>
      </c>
      <c r="K166" s="332"/>
      <c r="L166" s="1854"/>
      <c r="M166" s="516"/>
      <c r="N166" s="517" t="s">
        <v>4</v>
      </c>
      <c r="O166" s="517" t="s">
        <v>4</v>
      </c>
      <c r="P166" s="517" t="s">
        <v>4</v>
      </c>
      <c r="Q166" s="517" t="s">
        <v>4</v>
      </c>
      <c r="R166" s="517" t="s">
        <v>4</v>
      </c>
      <c r="S166" s="517" t="s">
        <v>4</v>
      </c>
      <c r="T166" s="517"/>
      <c r="U166" s="517"/>
      <c r="V166" s="517"/>
      <c r="W166" s="517"/>
      <c r="X166" s="517"/>
      <c r="Y166" s="407"/>
    </row>
    <row r="167" spans="1:25" ht="76.5" customHeight="1" thickBot="1" x14ac:dyDescent="0.3">
      <c r="C167" s="1870"/>
      <c r="D167" s="1854"/>
      <c r="E167" s="1854"/>
      <c r="F167" s="2621"/>
      <c r="G167" s="1854"/>
      <c r="H167" s="1854"/>
      <c r="I167" s="1854"/>
      <c r="J167" s="519" t="s">
        <v>1385</v>
      </c>
      <c r="K167" s="332">
        <v>43465</v>
      </c>
      <c r="L167" s="1854"/>
      <c r="M167" s="516"/>
      <c r="N167" s="517"/>
      <c r="O167" s="517"/>
      <c r="P167" s="517"/>
      <c r="Q167" s="517"/>
      <c r="R167" s="517"/>
      <c r="S167" s="517"/>
      <c r="T167" s="517" t="s">
        <v>4</v>
      </c>
      <c r="U167" s="517" t="s">
        <v>4</v>
      </c>
      <c r="V167" s="517" t="s">
        <v>4</v>
      </c>
      <c r="W167" s="517" t="s">
        <v>4</v>
      </c>
      <c r="X167" s="517" t="s">
        <v>4</v>
      </c>
      <c r="Y167" s="412"/>
    </row>
    <row r="168" spans="1:25" ht="37.5" customHeight="1" thickBot="1" x14ac:dyDescent="0.35">
      <c r="C168" s="1870"/>
      <c r="D168" s="1854" t="s">
        <v>50</v>
      </c>
      <c r="E168" s="1854" t="s">
        <v>1068</v>
      </c>
      <c r="F168" s="2552">
        <v>1</v>
      </c>
      <c r="G168" s="1854" t="s">
        <v>1069</v>
      </c>
      <c r="H168" s="1854" t="s">
        <v>1387</v>
      </c>
      <c r="I168" s="1854" t="s">
        <v>1051</v>
      </c>
      <c r="J168" s="515" t="s">
        <v>1389</v>
      </c>
      <c r="K168" s="332">
        <v>43465</v>
      </c>
      <c r="L168" s="1854" t="s">
        <v>1052</v>
      </c>
      <c r="M168" s="516"/>
      <c r="N168" s="517"/>
      <c r="O168" s="517" t="s">
        <v>4</v>
      </c>
      <c r="P168" s="517" t="s">
        <v>4</v>
      </c>
      <c r="Q168" s="517" t="s">
        <v>4</v>
      </c>
      <c r="R168" s="517" t="s">
        <v>4</v>
      </c>
      <c r="S168" s="517" t="s">
        <v>4</v>
      </c>
      <c r="T168" s="517" t="s">
        <v>4</v>
      </c>
      <c r="U168" s="517" t="s">
        <v>4</v>
      </c>
      <c r="V168" s="517" t="s">
        <v>4</v>
      </c>
      <c r="W168" s="517" t="s">
        <v>4</v>
      </c>
      <c r="X168" s="517" t="s">
        <v>4</v>
      </c>
      <c r="Y168" s="412"/>
    </row>
    <row r="169" spans="1:25" ht="49.5" customHeight="1" thickBot="1" x14ac:dyDescent="0.3">
      <c r="C169" s="1870"/>
      <c r="D169" s="1854"/>
      <c r="E169" s="1854"/>
      <c r="F169" s="1854"/>
      <c r="G169" s="1854"/>
      <c r="H169" s="1854"/>
      <c r="I169" s="1854"/>
      <c r="J169" s="518" t="s">
        <v>1070</v>
      </c>
      <c r="K169" s="332">
        <v>43465</v>
      </c>
      <c r="L169" s="1854"/>
      <c r="M169" s="516"/>
      <c r="N169" s="517"/>
      <c r="O169" s="517" t="s">
        <v>4</v>
      </c>
      <c r="P169" s="517" t="s">
        <v>4</v>
      </c>
      <c r="Q169" s="517" t="s">
        <v>4</v>
      </c>
      <c r="R169" s="517" t="s">
        <v>4</v>
      </c>
      <c r="S169" s="517" t="s">
        <v>4</v>
      </c>
      <c r="T169" s="517" t="s">
        <v>4</v>
      </c>
      <c r="U169" s="517" t="s">
        <v>4</v>
      </c>
      <c r="V169" s="517" t="s">
        <v>4</v>
      </c>
      <c r="W169" s="517" t="s">
        <v>4</v>
      </c>
      <c r="X169" s="517" t="s">
        <v>4</v>
      </c>
      <c r="Y169" s="412"/>
    </row>
    <row r="170" spans="1:25" ht="49.5" customHeight="1" thickBot="1" x14ac:dyDescent="0.3">
      <c r="C170" s="1870"/>
      <c r="D170" s="2522" t="s">
        <v>50</v>
      </c>
      <c r="E170" s="2522" t="s">
        <v>1071</v>
      </c>
      <c r="F170" s="2535">
        <v>1</v>
      </c>
      <c r="G170" s="2522" t="s">
        <v>1386</v>
      </c>
      <c r="H170" s="2522" t="s">
        <v>1388</v>
      </c>
      <c r="I170" s="2522" t="s">
        <v>1051</v>
      </c>
      <c r="J170" s="518" t="s">
        <v>1390</v>
      </c>
      <c r="K170" s="332"/>
      <c r="L170" s="334"/>
      <c r="M170" s="516" t="s">
        <v>4</v>
      </c>
      <c r="N170" s="517" t="s">
        <v>4</v>
      </c>
      <c r="O170" s="517" t="s">
        <v>4</v>
      </c>
      <c r="P170" s="517" t="s">
        <v>4</v>
      </c>
      <c r="Q170" s="517" t="s">
        <v>4</v>
      </c>
      <c r="R170" s="517" t="s">
        <v>4</v>
      </c>
      <c r="S170" s="517" t="s">
        <v>4</v>
      </c>
      <c r="T170" s="517" t="s">
        <v>4</v>
      </c>
      <c r="U170" s="517" t="s">
        <v>4</v>
      </c>
      <c r="V170" s="517" t="s">
        <v>4</v>
      </c>
      <c r="W170" s="517" t="s">
        <v>4</v>
      </c>
      <c r="X170" s="517" t="s">
        <v>4</v>
      </c>
      <c r="Y170" s="412"/>
    </row>
    <row r="171" spans="1:25" ht="49.5" customHeight="1" thickBot="1" x14ac:dyDescent="0.3">
      <c r="C171" s="1870"/>
      <c r="D171" s="2523"/>
      <c r="E171" s="2523"/>
      <c r="F171" s="2536"/>
      <c r="G171" s="2523"/>
      <c r="H171" s="2523"/>
      <c r="I171" s="2523"/>
      <c r="J171" s="518" t="s">
        <v>1391</v>
      </c>
      <c r="K171" s="332"/>
      <c r="L171" s="334"/>
      <c r="M171" s="516" t="s">
        <v>4</v>
      </c>
      <c r="N171" s="517" t="s">
        <v>4</v>
      </c>
      <c r="O171" s="517" t="s">
        <v>4</v>
      </c>
      <c r="P171" s="517" t="s">
        <v>4</v>
      </c>
      <c r="Q171" s="517" t="s">
        <v>4</v>
      </c>
      <c r="R171" s="517" t="s">
        <v>4</v>
      </c>
      <c r="S171" s="517" t="s">
        <v>4</v>
      </c>
      <c r="T171" s="517" t="s">
        <v>4</v>
      </c>
      <c r="U171" s="517" t="s">
        <v>4</v>
      </c>
      <c r="V171" s="517" t="s">
        <v>4</v>
      </c>
      <c r="W171" s="517" t="s">
        <v>4</v>
      </c>
      <c r="X171" s="517" t="s">
        <v>4</v>
      </c>
      <c r="Y171" s="412"/>
    </row>
    <row r="172" spans="1:25" ht="75.75" customHeight="1" thickBot="1" x14ac:dyDescent="0.3">
      <c r="C172" s="1870"/>
      <c r="D172" s="2524"/>
      <c r="E172" s="2524"/>
      <c r="F172" s="2537"/>
      <c r="G172" s="2524"/>
      <c r="H172" s="2524"/>
      <c r="I172" s="2524"/>
      <c r="J172" s="518" t="s">
        <v>1392</v>
      </c>
      <c r="K172" s="332">
        <v>42916</v>
      </c>
      <c r="L172" s="334" t="s">
        <v>1072</v>
      </c>
      <c r="M172" s="516" t="s">
        <v>4</v>
      </c>
      <c r="N172" s="517" t="s">
        <v>4</v>
      </c>
      <c r="O172" s="517" t="s">
        <v>4</v>
      </c>
      <c r="P172" s="517" t="s">
        <v>4</v>
      </c>
      <c r="Q172" s="517" t="s">
        <v>4</v>
      </c>
      <c r="R172" s="517" t="s">
        <v>4</v>
      </c>
      <c r="S172" s="517" t="s">
        <v>4</v>
      </c>
      <c r="T172" s="517" t="s">
        <v>4</v>
      </c>
      <c r="U172" s="517" t="s">
        <v>4</v>
      </c>
      <c r="V172" s="517" t="s">
        <v>4</v>
      </c>
      <c r="W172" s="517" t="s">
        <v>4</v>
      </c>
      <c r="X172" s="517" t="s">
        <v>4</v>
      </c>
      <c r="Y172" s="412"/>
    </row>
    <row r="173" spans="1:25" ht="74.25" customHeight="1" thickBot="1" x14ac:dyDescent="0.3">
      <c r="C173" s="1870"/>
      <c r="D173" s="1854" t="s">
        <v>50</v>
      </c>
      <c r="E173" s="1854" t="s">
        <v>1073</v>
      </c>
      <c r="F173" s="1854" t="s">
        <v>1074</v>
      </c>
      <c r="G173" s="1854" t="s">
        <v>1075</v>
      </c>
      <c r="H173" s="1854" t="s">
        <v>1076</v>
      </c>
      <c r="I173" s="1854" t="s">
        <v>1051</v>
      </c>
      <c r="J173" s="518" t="s">
        <v>1078</v>
      </c>
      <c r="K173" s="332">
        <v>43159</v>
      </c>
      <c r="L173" s="1854" t="s">
        <v>1077</v>
      </c>
      <c r="M173" s="516"/>
      <c r="N173" s="517"/>
      <c r="O173" s="517" t="s">
        <v>4</v>
      </c>
      <c r="P173" s="517"/>
      <c r="Q173" s="517"/>
      <c r="R173" s="517"/>
      <c r="S173" s="517"/>
      <c r="T173" s="517"/>
      <c r="U173" s="517"/>
      <c r="V173" s="517"/>
      <c r="W173" s="517"/>
      <c r="X173" s="517"/>
      <c r="Y173" s="412"/>
    </row>
    <row r="174" spans="1:25" ht="13.5" customHeight="1" thickBot="1" x14ac:dyDescent="0.3">
      <c r="C174" s="1870"/>
      <c r="D174" s="1854"/>
      <c r="E174" s="1854"/>
      <c r="F174" s="1854"/>
      <c r="G174" s="1854"/>
      <c r="H174" s="1854"/>
      <c r="I174" s="1854"/>
      <c r="J174" s="518" t="s">
        <v>1079</v>
      </c>
      <c r="K174" s="332">
        <v>43190</v>
      </c>
      <c r="L174" s="1854"/>
      <c r="M174" s="516"/>
      <c r="N174" s="517"/>
      <c r="O174" s="517"/>
      <c r="P174" s="517"/>
      <c r="Q174" s="517"/>
      <c r="R174" s="517"/>
      <c r="S174" s="517" t="s">
        <v>4</v>
      </c>
      <c r="T174" s="517"/>
      <c r="U174" s="517"/>
      <c r="V174" s="517"/>
      <c r="W174" s="517"/>
      <c r="X174" s="517"/>
      <c r="Y174" s="412"/>
    </row>
    <row r="175" spans="1:25" ht="9.75" hidden="1" customHeight="1" x14ac:dyDescent="0.25">
      <c r="C175" s="1870"/>
      <c r="D175" s="1854"/>
      <c r="E175" s="1854"/>
      <c r="F175" s="1854"/>
      <c r="G175" s="1854"/>
      <c r="H175" s="1854"/>
      <c r="I175" s="1854"/>
      <c r="J175" s="518" t="s">
        <v>1080</v>
      </c>
      <c r="K175" s="520" t="s">
        <v>1081</v>
      </c>
      <c r="L175" s="1854"/>
      <c r="M175" s="516"/>
      <c r="N175" s="517"/>
      <c r="O175" s="517"/>
      <c r="P175" s="517"/>
      <c r="Q175" s="517"/>
      <c r="R175" s="517"/>
      <c r="S175" s="517"/>
      <c r="T175" s="517"/>
      <c r="U175" s="517"/>
      <c r="V175" s="517"/>
      <c r="W175" s="517"/>
      <c r="X175" s="517"/>
      <c r="Y175" s="412"/>
    </row>
    <row r="176" spans="1:25" s="9" customFormat="1" ht="54.75" customHeight="1" thickBot="1" x14ac:dyDescent="0.25">
      <c r="A176" s="10"/>
      <c r="B176" s="10"/>
      <c r="C176" s="1870"/>
      <c r="D176" s="1854" t="s">
        <v>50</v>
      </c>
      <c r="E176" s="1854" t="s">
        <v>1082</v>
      </c>
      <c r="F176" s="2552">
        <v>0.9</v>
      </c>
      <c r="G176" s="1854" t="s">
        <v>1083</v>
      </c>
      <c r="H176" s="1854" t="s">
        <v>1084</v>
      </c>
      <c r="I176" s="1854" t="s">
        <v>1051</v>
      </c>
      <c r="J176" s="518" t="s">
        <v>1085</v>
      </c>
      <c r="K176" s="520">
        <v>43465</v>
      </c>
      <c r="L176" s="1854" t="s">
        <v>1052</v>
      </c>
      <c r="M176" s="516"/>
      <c r="N176" s="517" t="s">
        <v>4</v>
      </c>
      <c r="O176" s="517" t="s">
        <v>4</v>
      </c>
      <c r="P176" s="517" t="s">
        <v>4</v>
      </c>
      <c r="Q176" s="517" t="s">
        <v>4</v>
      </c>
      <c r="R176" s="517" t="s">
        <v>4</v>
      </c>
      <c r="S176" s="517" t="s">
        <v>4</v>
      </c>
      <c r="T176" s="517" t="s">
        <v>4</v>
      </c>
      <c r="U176" s="517" t="s">
        <v>4</v>
      </c>
      <c r="V176" s="517" t="s">
        <v>4</v>
      </c>
      <c r="W176" s="517" t="s">
        <v>4</v>
      </c>
      <c r="X176" s="517" t="s">
        <v>4</v>
      </c>
      <c r="Y176" s="407"/>
    </row>
    <row r="177" spans="1:25" s="9" customFormat="1" ht="33" customHeight="1" thickBot="1" x14ac:dyDescent="0.25">
      <c r="A177" s="10"/>
      <c r="B177" s="10"/>
      <c r="C177" s="1870"/>
      <c r="D177" s="1854"/>
      <c r="E177" s="1854"/>
      <c r="F177" s="2552"/>
      <c r="G177" s="1854"/>
      <c r="H177" s="1854"/>
      <c r="I177" s="1854"/>
      <c r="J177" s="518" t="s">
        <v>1086</v>
      </c>
      <c r="K177" s="520">
        <v>43465</v>
      </c>
      <c r="L177" s="1854"/>
      <c r="M177" s="516"/>
      <c r="N177" s="517" t="s">
        <v>4</v>
      </c>
      <c r="O177" s="517" t="s">
        <v>4</v>
      </c>
      <c r="P177" s="517" t="s">
        <v>4</v>
      </c>
      <c r="Q177" s="517" t="s">
        <v>4</v>
      </c>
      <c r="R177" s="517" t="s">
        <v>4</v>
      </c>
      <c r="S177" s="517" t="s">
        <v>4</v>
      </c>
      <c r="T177" s="517" t="s">
        <v>4</v>
      </c>
      <c r="U177" s="517" t="s">
        <v>4</v>
      </c>
      <c r="V177" s="517" t="s">
        <v>4</v>
      </c>
      <c r="W177" s="517" t="s">
        <v>4</v>
      </c>
      <c r="X177" s="517" t="s">
        <v>4</v>
      </c>
      <c r="Y177" s="407"/>
    </row>
    <row r="178" spans="1:25" s="9" customFormat="1" ht="39.75" hidden="1" customHeight="1" x14ac:dyDescent="0.2">
      <c r="A178" s="10"/>
      <c r="B178" s="10"/>
      <c r="C178" s="1870"/>
      <c r="D178" s="1854"/>
      <c r="E178" s="1854"/>
      <c r="F178" s="2552"/>
      <c r="G178" s="1854"/>
      <c r="H178" s="1854"/>
      <c r="I178" s="1854"/>
      <c r="J178" s="518" t="s">
        <v>1087</v>
      </c>
      <c r="K178" s="520">
        <v>43465</v>
      </c>
      <c r="L178" s="1854"/>
      <c r="M178" s="516"/>
      <c r="N178" s="517"/>
      <c r="O178" s="517"/>
      <c r="P178" s="517"/>
      <c r="Q178" s="517"/>
      <c r="R178" s="517"/>
      <c r="S178" s="517"/>
      <c r="T178" s="517"/>
      <c r="U178" s="517"/>
      <c r="V178" s="517"/>
      <c r="W178" s="517"/>
      <c r="X178" s="517"/>
      <c r="Y178" s="407"/>
    </row>
    <row r="179" spans="1:25" ht="33.75" thickBot="1" x14ac:dyDescent="0.3">
      <c r="C179" s="1871"/>
      <c r="D179" s="1854"/>
      <c r="E179" s="1854"/>
      <c r="F179" s="2552"/>
      <c r="G179" s="1854"/>
      <c r="H179" s="1854"/>
      <c r="I179" s="1854"/>
      <c r="J179" s="518" t="s">
        <v>1088</v>
      </c>
      <c r="K179" s="520">
        <v>43465</v>
      </c>
      <c r="L179" s="1854"/>
      <c r="M179" s="516"/>
      <c r="N179" s="517" t="s">
        <v>4</v>
      </c>
      <c r="O179" s="517" t="s">
        <v>4</v>
      </c>
      <c r="P179" s="517" t="s">
        <v>4</v>
      </c>
      <c r="Q179" s="517" t="s">
        <v>4</v>
      </c>
      <c r="R179" s="517" t="s">
        <v>4</v>
      </c>
      <c r="S179" s="517" t="s">
        <v>4</v>
      </c>
      <c r="T179" s="517" t="s">
        <v>4</v>
      </c>
      <c r="U179" s="517" t="s">
        <v>4</v>
      </c>
      <c r="V179" s="517" t="s">
        <v>4</v>
      </c>
      <c r="W179" s="517" t="s">
        <v>4</v>
      </c>
      <c r="X179" s="517" t="s">
        <v>4</v>
      </c>
      <c r="Y179" s="412"/>
    </row>
    <row r="180" spans="1:25" ht="66.75" thickBot="1" x14ac:dyDescent="0.3">
      <c r="C180" s="2637" t="s">
        <v>1303</v>
      </c>
      <c r="D180" s="1908" t="s">
        <v>50</v>
      </c>
      <c r="E180" s="1908" t="s">
        <v>1089</v>
      </c>
      <c r="F180" s="2622">
        <v>0.6</v>
      </c>
      <c r="G180" s="1908" t="s">
        <v>1090</v>
      </c>
      <c r="H180" s="1908" t="s">
        <v>1091</v>
      </c>
      <c r="I180" s="1908" t="s">
        <v>1092</v>
      </c>
      <c r="J180" s="361" t="s">
        <v>1093</v>
      </c>
      <c r="K180" s="308" t="s">
        <v>1096</v>
      </c>
      <c r="L180" s="1908" t="s">
        <v>249</v>
      </c>
      <c r="M180" s="461"/>
      <c r="N180" s="462"/>
      <c r="O180" s="462"/>
      <c r="P180" s="462"/>
      <c r="Q180" s="462"/>
      <c r="R180" s="462"/>
      <c r="S180" s="462"/>
      <c r="T180" s="462"/>
      <c r="U180" s="462"/>
      <c r="V180" s="462"/>
      <c r="W180" s="462"/>
      <c r="X180" s="462"/>
      <c r="Y180" s="412"/>
    </row>
    <row r="181" spans="1:25" ht="39" thickBot="1" x14ac:dyDescent="0.3">
      <c r="C181" s="2638"/>
      <c r="D181" s="1908"/>
      <c r="E181" s="1908"/>
      <c r="F181" s="2622"/>
      <c r="G181" s="1908"/>
      <c r="H181" s="1908"/>
      <c r="I181" s="1908"/>
      <c r="J181" s="361" t="s">
        <v>1094</v>
      </c>
      <c r="K181" s="308" t="s">
        <v>1097</v>
      </c>
      <c r="L181" s="1908"/>
      <c r="M181" s="461"/>
      <c r="N181" s="462"/>
      <c r="O181" s="462"/>
      <c r="P181" s="462"/>
      <c r="Q181" s="462"/>
      <c r="R181" s="462"/>
      <c r="S181" s="462"/>
      <c r="T181" s="462"/>
      <c r="U181" s="462"/>
      <c r="V181" s="462"/>
      <c r="W181" s="462"/>
      <c r="X181" s="462"/>
      <c r="Y181" s="412"/>
    </row>
    <row r="182" spans="1:25" ht="50.25" thickBot="1" x14ac:dyDescent="0.3">
      <c r="C182" s="2638"/>
      <c r="D182" s="1908"/>
      <c r="E182" s="1908"/>
      <c r="F182" s="2622"/>
      <c r="G182" s="1908"/>
      <c r="H182" s="1908"/>
      <c r="I182" s="1908"/>
      <c r="J182" s="361" t="s">
        <v>1095</v>
      </c>
      <c r="K182" s="308" t="s">
        <v>1097</v>
      </c>
      <c r="L182" s="1908"/>
      <c r="M182" s="461"/>
      <c r="N182" s="462"/>
      <c r="O182" s="462"/>
      <c r="P182" s="462"/>
      <c r="Q182" s="462"/>
      <c r="R182" s="462"/>
      <c r="S182" s="462"/>
      <c r="T182" s="462"/>
      <c r="U182" s="462"/>
      <c r="V182" s="462"/>
      <c r="W182" s="462"/>
      <c r="X182" s="462"/>
      <c r="Y182" s="412"/>
    </row>
    <row r="183" spans="1:25" ht="30" customHeight="1" thickBot="1" x14ac:dyDescent="0.3">
      <c r="C183" s="2638"/>
      <c r="D183" s="1908" t="s">
        <v>50</v>
      </c>
      <c r="E183" s="1908" t="s">
        <v>1098</v>
      </c>
      <c r="F183" s="1908" t="s">
        <v>1099</v>
      </c>
      <c r="G183" s="1908" t="s">
        <v>1100</v>
      </c>
      <c r="H183" s="1908" t="s">
        <v>1101</v>
      </c>
      <c r="I183" s="1908" t="s">
        <v>1102</v>
      </c>
      <c r="J183" s="361" t="s">
        <v>1104</v>
      </c>
      <c r="K183" s="309">
        <v>43131</v>
      </c>
      <c r="L183" s="1908" t="s">
        <v>1103</v>
      </c>
      <c r="M183" s="461"/>
      <c r="N183" s="462"/>
      <c r="O183" s="462"/>
      <c r="P183" s="462"/>
      <c r="Q183" s="462"/>
      <c r="R183" s="462"/>
      <c r="S183" s="462"/>
      <c r="T183" s="462"/>
      <c r="U183" s="462"/>
      <c r="V183" s="462"/>
      <c r="W183" s="462"/>
      <c r="X183" s="462"/>
      <c r="Y183" s="412"/>
    </row>
    <row r="184" spans="1:25" ht="24" customHeight="1" thickBot="1" x14ac:dyDescent="0.3">
      <c r="C184" s="2638"/>
      <c r="D184" s="1908"/>
      <c r="E184" s="1908"/>
      <c r="F184" s="1908"/>
      <c r="G184" s="1908"/>
      <c r="H184" s="1908"/>
      <c r="I184" s="1908"/>
      <c r="J184" s="361" t="s">
        <v>1105</v>
      </c>
      <c r="K184" s="309">
        <v>43159</v>
      </c>
      <c r="L184" s="1908"/>
      <c r="M184" s="461"/>
      <c r="N184" s="462"/>
      <c r="O184" s="462"/>
      <c r="P184" s="462"/>
      <c r="Q184" s="462"/>
      <c r="R184" s="462"/>
      <c r="S184" s="462"/>
      <c r="T184" s="462"/>
      <c r="U184" s="462"/>
      <c r="V184" s="462"/>
      <c r="W184" s="462"/>
      <c r="X184" s="462"/>
      <c r="Y184" s="412"/>
    </row>
    <row r="185" spans="1:25" ht="39" thickBot="1" x14ac:dyDescent="0.3">
      <c r="C185" s="2638"/>
      <c r="D185" s="1908"/>
      <c r="E185" s="1908"/>
      <c r="F185" s="1908"/>
      <c r="G185" s="1908"/>
      <c r="H185" s="1908"/>
      <c r="I185" s="1908"/>
      <c r="J185" s="361" t="s">
        <v>1106</v>
      </c>
      <c r="K185" s="308" t="s">
        <v>1109</v>
      </c>
      <c r="L185" s="1908"/>
      <c r="M185" s="461"/>
      <c r="N185" s="462"/>
      <c r="O185" s="462"/>
      <c r="P185" s="462"/>
      <c r="Q185" s="462"/>
      <c r="R185" s="462"/>
      <c r="S185" s="462"/>
      <c r="T185" s="462"/>
      <c r="U185" s="462"/>
      <c r="V185" s="462"/>
      <c r="W185" s="462"/>
      <c r="X185" s="462"/>
      <c r="Y185" s="412"/>
    </row>
    <row r="186" spans="1:25" ht="44.25" customHeight="1" thickBot="1" x14ac:dyDescent="0.3">
      <c r="C186" s="2638"/>
      <c r="D186" s="1908"/>
      <c r="E186" s="1908"/>
      <c r="F186" s="1908"/>
      <c r="G186" s="1908"/>
      <c r="H186" s="1908"/>
      <c r="I186" s="1908"/>
      <c r="J186" s="361" t="s">
        <v>1107</v>
      </c>
      <c r="K186" s="309">
        <v>43281</v>
      </c>
      <c r="L186" s="1908"/>
      <c r="M186" s="461"/>
      <c r="N186" s="462"/>
      <c r="O186" s="462"/>
      <c r="P186" s="462"/>
      <c r="Q186" s="462"/>
      <c r="R186" s="462"/>
      <c r="S186" s="462"/>
      <c r="T186" s="462"/>
      <c r="U186" s="462"/>
      <c r="V186" s="462"/>
      <c r="W186" s="462"/>
      <c r="X186" s="462"/>
      <c r="Y186" s="412"/>
    </row>
    <row r="187" spans="1:25" ht="35.25" customHeight="1" thickBot="1" x14ac:dyDescent="0.3">
      <c r="C187" s="2639"/>
      <c r="D187" s="1908"/>
      <c r="E187" s="1908"/>
      <c r="F187" s="1908"/>
      <c r="G187" s="1908"/>
      <c r="H187" s="1908"/>
      <c r="I187" s="1908"/>
      <c r="J187" s="361" t="s">
        <v>1108</v>
      </c>
      <c r="K187" s="309" t="s">
        <v>1110</v>
      </c>
      <c r="L187" s="1908"/>
      <c r="M187" s="463"/>
      <c r="N187" s="464"/>
      <c r="O187" s="464"/>
      <c r="P187" s="464"/>
      <c r="Q187" s="464"/>
      <c r="R187" s="464"/>
      <c r="S187" s="464"/>
      <c r="T187" s="464"/>
      <c r="U187" s="464"/>
      <c r="V187" s="464"/>
      <c r="W187" s="464"/>
      <c r="X187" s="464"/>
      <c r="Y187" s="413"/>
    </row>
    <row r="188" spans="1:25" ht="66" customHeight="1" thickBot="1" x14ac:dyDescent="0.3">
      <c r="C188" s="1869" t="s">
        <v>1414</v>
      </c>
      <c r="D188" s="322" t="s">
        <v>50</v>
      </c>
      <c r="E188" s="322" t="s">
        <v>1119</v>
      </c>
      <c r="F188" s="322"/>
      <c r="G188" s="322" t="s">
        <v>1120</v>
      </c>
      <c r="H188" s="322" t="s">
        <v>1121</v>
      </c>
      <c r="I188" s="322" t="s">
        <v>1122</v>
      </c>
      <c r="J188" s="362" t="s">
        <v>1124</v>
      </c>
      <c r="K188" s="320">
        <v>43190</v>
      </c>
      <c r="L188" s="320" t="s">
        <v>1123</v>
      </c>
      <c r="M188" s="451"/>
      <c r="N188" s="452"/>
      <c r="O188" s="452"/>
      <c r="P188" s="452"/>
      <c r="Q188" s="452"/>
      <c r="R188" s="452"/>
      <c r="S188" s="452"/>
      <c r="T188" s="452"/>
      <c r="U188" s="452"/>
      <c r="V188" s="452"/>
      <c r="W188" s="452"/>
      <c r="X188" s="453"/>
    </row>
    <row r="189" spans="1:25" ht="75" customHeight="1" thickBot="1" x14ac:dyDescent="0.3">
      <c r="C189" s="1870"/>
      <c r="D189" s="322" t="s">
        <v>50</v>
      </c>
      <c r="E189" s="322" t="s">
        <v>1125</v>
      </c>
      <c r="F189" s="322"/>
      <c r="G189" s="321" t="s">
        <v>1126</v>
      </c>
      <c r="H189" s="364" t="s">
        <v>1127</v>
      </c>
      <c r="I189" s="322" t="s">
        <v>1128</v>
      </c>
      <c r="J189" s="362" t="s">
        <v>1129</v>
      </c>
      <c r="K189" s="320">
        <v>43190</v>
      </c>
      <c r="L189" s="320" t="s">
        <v>1123</v>
      </c>
      <c r="M189" s="451"/>
      <c r="N189" s="452"/>
      <c r="O189" s="452"/>
      <c r="P189" s="452"/>
      <c r="Q189" s="452"/>
      <c r="R189" s="452"/>
      <c r="S189" s="452"/>
      <c r="T189" s="452"/>
      <c r="U189" s="452"/>
      <c r="V189" s="452"/>
      <c r="W189" s="452"/>
      <c r="X189" s="453"/>
    </row>
    <row r="190" spans="1:25" ht="49.5" customHeight="1" thickBot="1" x14ac:dyDescent="0.3">
      <c r="C190" s="1870"/>
      <c r="D190" s="2627" t="s">
        <v>50</v>
      </c>
      <c r="E190" s="2627" t="s">
        <v>1130</v>
      </c>
      <c r="F190" s="2627"/>
      <c r="G190" s="2627" t="s">
        <v>1131</v>
      </c>
      <c r="H190" s="2627" t="s">
        <v>1136</v>
      </c>
      <c r="I190" s="2520" t="s">
        <v>1135</v>
      </c>
      <c r="J190" s="362" t="s">
        <v>1132</v>
      </c>
      <c r="K190" s="320">
        <v>43190</v>
      </c>
      <c r="L190" s="2623"/>
      <c r="M190" s="451"/>
      <c r="N190" s="452"/>
      <c r="O190" s="452"/>
      <c r="P190" s="452"/>
      <c r="Q190" s="452"/>
      <c r="R190" s="452"/>
      <c r="S190" s="452"/>
      <c r="T190" s="452"/>
      <c r="U190" s="452"/>
      <c r="V190" s="452"/>
      <c r="W190" s="452"/>
      <c r="X190" s="453"/>
    </row>
    <row r="191" spans="1:25" ht="33" customHeight="1" thickBot="1" x14ac:dyDescent="0.3">
      <c r="C191" s="1870"/>
      <c r="D191" s="2627"/>
      <c r="E191" s="2627"/>
      <c r="F191" s="2627"/>
      <c r="G191" s="2627"/>
      <c r="H191" s="2627"/>
      <c r="I191" s="2521"/>
      <c r="J191" s="362" t="s">
        <v>1133</v>
      </c>
      <c r="K191" s="320">
        <v>43190</v>
      </c>
      <c r="L191" s="2624"/>
      <c r="M191" s="451"/>
      <c r="N191" s="452"/>
      <c r="O191" s="452"/>
      <c r="P191" s="452"/>
      <c r="Q191" s="452"/>
      <c r="R191" s="452"/>
      <c r="S191" s="452"/>
      <c r="T191" s="452"/>
      <c r="U191" s="452"/>
      <c r="V191" s="452"/>
      <c r="W191" s="452"/>
      <c r="X191" s="453"/>
    </row>
    <row r="192" spans="1:25" ht="4.5" hidden="1" customHeight="1" x14ac:dyDescent="0.25">
      <c r="C192" s="1871"/>
      <c r="D192" s="2627"/>
      <c r="E192" s="2627"/>
      <c r="F192" s="2627"/>
      <c r="G192" s="2627"/>
      <c r="H192" s="2627"/>
      <c r="I192" s="322"/>
      <c r="J192" s="362" t="s">
        <v>1134</v>
      </c>
      <c r="K192" s="320">
        <v>43190</v>
      </c>
      <c r="L192" s="2625"/>
      <c r="M192" s="405"/>
      <c r="N192" s="406"/>
      <c r="O192" s="406"/>
      <c r="P192" s="406"/>
      <c r="Q192" s="406"/>
      <c r="R192" s="406"/>
      <c r="S192" s="406"/>
      <c r="T192" s="406"/>
      <c r="U192" s="406"/>
      <c r="V192" s="406"/>
      <c r="W192" s="406"/>
      <c r="X192" s="407"/>
    </row>
    <row r="193" spans="3:24" ht="96" customHeight="1" thickBot="1" x14ac:dyDescent="0.3">
      <c r="C193" s="2637" t="s">
        <v>1309</v>
      </c>
      <c r="D193" s="1853" t="s">
        <v>50</v>
      </c>
      <c r="E193" s="1853" t="s">
        <v>1174</v>
      </c>
      <c r="F193" s="2626"/>
      <c r="G193" s="1853" t="s">
        <v>1137</v>
      </c>
      <c r="H193" s="1853" t="s">
        <v>1137</v>
      </c>
      <c r="I193" s="1853" t="s">
        <v>1138</v>
      </c>
      <c r="J193" s="363" t="s">
        <v>1140</v>
      </c>
      <c r="K193" s="323">
        <v>43456</v>
      </c>
      <c r="L193" s="1853" t="s">
        <v>1139</v>
      </c>
      <c r="M193" s="457"/>
      <c r="N193" s="458"/>
      <c r="O193" s="458"/>
      <c r="P193" s="458"/>
      <c r="Q193" s="458"/>
      <c r="R193" s="458"/>
      <c r="S193" s="458"/>
      <c r="T193" s="458"/>
      <c r="U193" s="458"/>
      <c r="V193" s="458"/>
      <c r="W193" s="458"/>
      <c r="X193" s="500">
        <v>43456</v>
      </c>
    </row>
    <row r="194" spans="3:24" ht="63" customHeight="1" thickBot="1" x14ac:dyDescent="0.3">
      <c r="C194" s="2638"/>
      <c r="D194" s="1853"/>
      <c r="E194" s="1853"/>
      <c r="F194" s="2626"/>
      <c r="G194" s="1853"/>
      <c r="H194" s="1853"/>
      <c r="I194" s="1853"/>
      <c r="J194" s="363" t="s">
        <v>1141</v>
      </c>
      <c r="K194" s="323">
        <v>43456</v>
      </c>
      <c r="L194" s="1853"/>
      <c r="M194" s="457"/>
      <c r="N194" s="458"/>
      <c r="O194" s="458"/>
      <c r="P194" s="458"/>
      <c r="Q194" s="458"/>
      <c r="R194" s="458"/>
      <c r="S194" s="458"/>
      <c r="T194" s="458"/>
      <c r="U194" s="458"/>
      <c r="V194" s="458"/>
      <c r="W194" s="500">
        <v>43434</v>
      </c>
      <c r="X194" s="459"/>
    </row>
    <row r="195" spans="3:24" ht="82.5" customHeight="1" thickBot="1" x14ac:dyDescent="0.3">
      <c r="C195" s="2638"/>
      <c r="D195" s="1853"/>
      <c r="E195" s="1853"/>
      <c r="F195" s="2626"/>
      <c r="G195" s="1853"/>
      <c r="H195" s="1853"/>
      <c r="I195" s="1853"/>
      <c r="J195" s="363" t="s">
        <v>1142</v>
      </c>
      <c r="K195" s="323">
        <v>43456</v>
      </c>
      <c r="L195" s="1853"/>
      <c r="M195" s="457"/>
      <c r="N195" s="458"/>
      <c r="O195" s="458"/>
      <c r="P195" s="458"/>
      <c r="Q195" s="458"/>
      <c r="R195" s="458"/>
      <c r="S195" s="458"/>
      <c r="T195" s="458"/>
      <c r="U195" s="458"/>
      <c r="V195" s="500">
        <v>43404</v>
      </c>
      <c r="W195" s="458"/>
      <c r="X195" s="459"/>
    </row>
    <row r="196" spans="3:24" ht="80.25" customHeight="1" thickBot="1" x14ac:dyDescent="0.3">
      <c r="C196" s="2638"/>
      <c r="D196" s="1853"/>
      <c r="E196" s="1853"/>
      <c r="F196" s="2626"/>
      <c r="G196" s="1853"/>
      <c r="H196" s="1853"/>
      <c r="I196" s="1853"/>
      <c r="J196" s="363" t="s">
        <v>1143</v>
      </c>
      <c r="K196" s="323">
        <v>43465</v>
      </c>
      <c r="L196" s="1853"/>
      <c r="M196" s="457"/>
      <c r="N196" s="458"/>
      <c r="O196" s="458"/>
      <c r="P196" s="458"/>
      <c r="Q196" s="458"/>
      <c r="R196" s="458"/>
      <c r="S196" s="458"/>
      <c r="T196" s="458"/>
      <c r="U196" s="458"/>
      <c r="V196" s="458"/>
      <c r="W196" s="458"/>
      <c r="X196" s="500">
        <v>43465</v>
      </c>
    </row>
    <row r="197" spans="3:24" ht="76.5" customHeight="1" thickBot="1" x14ac:dyDescent="0.3">
      <c r="C197" s="2638"/>
      <c r="D197" s="1853" t="s">
        <v>50</v>
      </c>
      <c r="E197" s="1853" t="s">
        <v>1175</v>
      </c>
      <c r="F197" s="1853">
        <v>2</v>
      </c>
      <c r="G197" s="1853" t="s">
        <v>1144</v>
      </c>
      <c r="H197" s="1853" t="s">
        <v>1145</v>
      </c>
      <c r="I197" s="1853" t="s">
        <v>1138</v>
      </c>
      <c r="J197" s="363" t="s">
        <v>1147</v>
      </c>
      <c r="K197" s="323">
        <v>43465</v>
      </c>
      <c r="L197" s="1909" t="s">
        <v>1146</v>
      </c>
      <c r="M197" s="457"/>
      <c r="N197" s="458"/>
      <c r="O197" s="458"/>
      <c r="P197" s="458"/>
      <c r="Q197" s="458"/>
      <c r="R197" s="458"/>
      <c r="S197" s="458"/>
      <c r="T197" s="458"/>
      <c r="U197" s="458"/>
      <c r="V197" s="458"/>
      <c r="W197" s="458"/>
      <c r="X197" s="500">
        <v>43465</v>
      </c>
    </row>
    <row r="198" spans="3:24" ht="123" customHeight="1" thickBot="1" x14ac:dyDescent="0.3">
      <c r="C198" s="2638"/>
      <c r="D198" s="1853"/>
      <c r="E198" s="1853"/>
      <c r="F198" s="1853"/>
      <c r="G198" s="1853"/>
      <c r="H198" s="1853"/>
      <c r="I198" s="1853"/>
      <c r="J198" s="363" t="s">
        <v>1148</v>
      </c>
      <c r="K198" s="323">
        <v>43465</v>
      </c>
      <c r="L198" s="1909"/>
      <c r="M198" s="457"/>
      <c r="N198" s="458"/>
      <c r="O198" s="458"/>
      <c r="P198" s="458"/>
      <c r="Q198" s="458"/>
      <c r="R198" s="458"/>
      <c r="S198" s="458"/>
      <c r="T198" s="458"/>
      <c r="U198" s="458"/>
      <c r="V198" s="458"/>
      <c r="W198" s="458"/>
      <c r="X198" s="500">
        <v>43465</v>
      </c>
    </row>
    <row r="199" spans="3:24" ht="53.25" customHeight="1" thickBot="1" x14ac:dyDescent="0.3">
      <c r="C199" s="2638"/>
      <c r="D199" s="1853" t="s">
        <v>50</v>
      </c>
      <c r="E199" s="1853" t="s">
        <v>1149</v>
      </c>
      <c r="F199" s="1853">
        <v>7</v>
      </c>
      <c r="G199" s="1853" t="s">
        <v>1150</v>
      </c>
      <c r="H199" s="1853" t="s">
        <v>1151</v>
      </c>
      <c r="I199" s="1853" t="s">
        <v>1138</v>
      </c>
      <c r="J199" s="363" t="s">
        <v>1152</v>
      </c>
      <c r="K199" s="323">
        <v>43456</v>
      </c>
      <c r="L199" s="1909" t="s">
        <v>1146</v>
      </c>
      <c r="M199" s="457"/>
      <c r="N199" s="458"/>
      <c r="O199" s="458"/>
      <c r="P199" s="458"/>
      <c r="Q199" s="458"/>
      <c r="R199" s="458"/>
      <c r="S199" s="458"/>
      <c r="T199" s="458"/>
      <c r="U199" s="458"/>
      <c r="V199" s="458"/>
      <c r="W199" s="458"/>
      <c r="X199" s="500">
        <v>43456</v>
      </c>
    </row>
    <row r="200" spans="3:24" ht="78" customHeight="1" thickBot="1" x14ac:dyDescent="0.3">
      <c r="C200" s="2638"/>
      <c r="D200" s="1853"/>
      <c r="E200" s="1853"/>
      <c r="F200" s="1853"/>
      <c r="G200" s="1853"/>
      <c r="H200" s="1853"/>
      <c r="I200" s="1853"/>
      <c r="J200" s="363" t="s">
        <v>1153</v>
      </c>
      <c r="K200" s="323">
        <v>43456</v>
      </c>
      <c r="L200" s="1909"/>
      <c r="M200" s="457"/>
      <c r="N200" s="458"/>
      <c r="O200" s="458"/>
      <c r="P200" s="458"/>
      <c r="Q200" s="458"/>
      <c r="R200" s="458"/>
      <c r="S200" s="458"/>
      <c r="T200" s="458"/>
      <c r="U200" s="458"/>
      <c r="V200" s="458"/>
      <c r="W200" s="458"/>
      <c r="X200" s="500">
        <v>43456</v>
      </c>
    </row>
    <row r="201" spans="3:24" ht="86.25" customHeight="1" thickBot="1" x14ac:dyDescent="0.3">
      <c r="C201" s="2638"/>
      <c r="D201" s="1853"/>
      <c r="E201" s="1853"/>
      <c r="F201" s="1853"/>
      <c r="G201" s="1853"/>
      <c r="H201" s="1853"/>
      <c r="I201" s="1853"/>
      <c r="J201" s="363" t="s">
        <v>1154</v>
      </c>
      <c r="K201" s="323">
        <v>43456</v>
      </c>
      <c r="L201" s="1909"/>
      <c r="M201" s="457"/>
      <c r="N201" s="458"/>
      <c r="O201" s="458"/>
      <c r="P201" s="458"/>
      <c r="Q201" s="458"/>
      <c r="R201" s="458"/>
      <c r="S201" s="458"/>
      <c r="T201" s="458"/>
      <c r="U201" s="458"/>
      <c r="V201" s="458"/>
      <c r="W201" s="500">
        <v>43434</v>
      </c>
      <c r="X201" s="459"/>
    </row>
    <row r="202" spans="3:24" ht="72.75" customHeight="1" thickBot="1" x14ac:dyDescent="0.3">
      <c r="C202" s="2638"/>
      <c r="D202" s="1853"/>
      <c r="E202" s="1853"/>
      <c r="F202" s="1853"/>
      <c r="G202" s="1853"/>
      <c r="H202" s="1853"/>
      <c r="I202" s="1853"/>
      <c r="J202" s="363" t="s">
        <v>1155</v>
      </c>
      <c r="K202" s="323">
        <v>43456</v>
      </c>
      <c r="L202" s="1909"/>
      <c r="M202" s="457"/>
      <c r="N202" s="458"/>
      <c r="O202" s="458"/>
      <c r="P202" s="458"/>
      <c r="Q202" s="458"/>
      <c r="R202" s="458"/>
      <c r="S202" s="458"/>
      <c r="T202" s="458"/>
      <c r="U202" s="458"/>
      <c r="V202" s="458"/>
      <c r="W202" s="500">
        <v>43434</v>
      </c>
      <c r="X202" s="459"/>
    </row>
    <row r="203" spans="3:24" ht="86.25" customHeight="1" thickBot="1" x14ac:dyDescent="0.3">
      <c r="C203" s="2638"/>
      <c r="D203" s="1853"/>
      <c r="E203" s="1853"/>
      <c r="F203" s="1853"/>
      <c r="G203" s="1853"/>
      <c r="H203" s="1853"/>
      <c r="I203" s="1853"/>
      <c r="J203" s="363" t="s">
        <v>1156</v>
      </c>
      <c r="K203" s="323">
        <v>43456</v>
      </c>
      <c r="L203" s="1909"/>
      <c r="M203" s="457"/>
      <c r="N203" s="501"/>
      <c r="O203" s="458"/>
      <c r="P203" s="458"/>
      <c r="Q203" s="458"/>
      <c r="R203" s="458"/>
      <c r="S203" s="458"/>
      <c r="T203" s="500">
        <v>43342</v>
      </c>
      <c r="U203" s="458"/>
      <c r="V203" s="458"/>
      <c r="W203" s="458"/>
      <c r="X203" s="459"/>
    </row>
    <row r="204" spans="3:24" ht="66.75" customHeight="1" thickBot="1" x14ac:dyDescent="0.3">
      <c r="C204" s="2638"/>
      <c r="D204" s="1853"/>
      <c r="E204" s="1853"/>
      <c r="F204" s="1853"/>
      <c r="G204" s="1853"/>
      <c r="H204" s="1853"/>
      <c r="I204" s="1853"/>
      <c r="J204" s="363" t="s">
        <v>1157</v>
      </c>
      <c r="K204" s="323">
        <v>43465</v>
      </c>
      <c r="L204" s="1909"/>
      <c r="M204" s="457"/>
      <c r="N204" s="458"/>
      <c r="O204" s="458"/>
      <c r="P204" s="458"/>
      <c r="Q204" s="458"/>
      <c r="R204" s="458"/>
      <c r="S204" s="458"/>
      <c r="T204" s="458"/>
      <c r="U204" s="458"/>
      <c r="V204" s="458"/>
      <c r="W204" s="458"/>
      <c r="X204" s="500">
        <v>43465</v>
      </c>
    </row>
    <row r="205" spans="3:24" ht="74.25" customHeight="1" thickBot="1" x14ac:dyDescent="0.3">
      <c r="C205" s="2638"/>
      <c r="D205" s="1853"/>
      <c r="E205" s="1853"/>
      <c r="F205" s="1853"/>
      <c r="G205" s="1853"/>
      <c r="H205" s="1853"/>
      <c r="I205" s="1853"/>
      <c r="J205" s="363" t="s">
        <v>1158</v>
      </c>
      <c r="K205" s="323">
        <v>43465</v>
      </c>
      <c r="L205" s="1909"/>
      <c r="M205" s="457"/>
      <c r="N205" s="458"/>
      <c r="O205" s="458"/>
      <c r="P205" s="458"/>
      <c r="Q205" s="458"/>
      <c r="R205" s="458"/>
      <c r="S205" s="458"/>
      <c r="T205" s="458"/>
      <c r="U205" s="458"/>
      <c r="V205" s="458"/>
      <c r="W205" s="458"/>
      <c r="X205" s="500">
        <v>43465</v>
      </c>
    </row>
    <row r="206" spans="3:24" ht="91.5" customHeight="1" thickBot="1" x14ac:dyDescent="0.3">
      <c r="C206" s="2638"/>
      <c r="D206" s="1853" t="s">
        <v>50</v>
      </c>
      <c r="E206" s="1853" t="s">
        <v>1162</v>
      </c>
      <c r="F206" s="1853">
        <v>1</v>
      </c>
      <c r="G206" s="1853" t="s">
        <v>1159</v>
      </c>
      <c r="H206" s="1853" t="s">
        <v>1160</v>
      </c>
      <c r="I206" s="1853" t="s">
        <v>1138</v>
      </c>
      <c r="J206" s="363" t="s">
        <v>1163</v>
      </c>
      <c r="K206" s="323">
        <v>43456</v>
      </c>
      <c r="L206" s="1910" t="s">
        <v>1161</v>
      </c>
      <c r="M206" s="457"/>
      <c r="N206" s="458"/>
      <c r="O206" s="458"/>
      <c r="P206" s="458"/>
      <c r="Q206" s="458"/>
      <c r="R206" s="458"/>
      <c r="S206" s="458"/>
      <c r="T206" s="458"/>
      <c r="U206" s="458"/>
      <c r="V206" s="458"/>
      <c r="W206" s="458"/>
      <c r="X206" s="500">
        <v>43465</v>
      </c>
    </row>
    <row r="207" spans="3:24" ht="63" customHeight="1" thickBot="1" x14ac:dyDescent="0.3">
      <c r="C207" s="2638"/>
      <c r="D207" s="1853"/>
      <c r="E207" s="1853"/>
      <c r="F207" s="1853"/>
      <c r="G207" s="1853"/>
      <c r="H207" s="1853"/>
      <c r="I207" s="1853"/>
      <c r="J207" s="363" t="s">
        <v>1164</v>
      </c>
      <c r="K207" s="324">
        <v>43456</v>
      </c>
      <c r="L207" s="1911"/>
      <c r="M207" s="457"/>
      <c r="N207" s="458"/>
      <c r="O207" s="458"/>
      <c r="P207" s="458"/>
      <c r="Q207" s="458"/>
      <c r="R207" s="458"/>
      <c r="S207" s="458"/>
      <c r="T207" s="458"/>
      <c r="U207" s="458"/>
      <c r="V207" s="458"/>
      <c r="W207" s="458"/>
      <c r="X207" s="500">
        <v>43465</v>
      </c>
    </row>
    <row r="208" spans="3:24" ht="49.5" customHeight="1" thickBot="1" x14ac:dyDescent="0.3">
      <c r="C208" s="2638"/>
      <c r="D208" s="1853" t="s">
        <v>50</v>
      </c>
      <c r="E208" s="1853" t="s">
        <v>1165</v>
      </c>
      <c r="F208" s="1853">
        <v>2</v>
      </c>
      <c r="G208" s="1853" t="s">
        <v>1166</v>
      </c>
      <c r="H208" s="1853" t="s">
        <v>1167</v>
      </c>
      <c r="I208" s="1853" t="s">
        <v>1138</v>
      </c>
      <c r="J208" s="363" t="s">
        <v>1169</v>
      </c>
      <c r="K208" s="323">
        <v>43456</v>
      </c>
      <c r="L208" s="1909" t="s">
        <v>1168</v>
      </c>
      <c r="M208" s="457"/>
      <c r="N208" s="458"/>
      <c r="O208" s="458"/>
      <c r="P208" s="458"/>
      <c r="Q208" s="458"/>
      <c r="R208" s="458"/>
      <c r="S208" s="458"/>
      <c r="T208" s="458"/>
      <c r="U208" s="458"/>
      <c r="V208" s="458"/>
      <c r="W208" s="458"/>
      <c r="X208" s="500">
        <v>43465</v>
      </c>
    </row>
    <row r="209" spans="3:24" ht="49.5" customHeight="1" thickBot="1" x14ac:dyDescent="0.3">
      <c r="C209" s="2638"/>
      <c r="D209" s="1853"/>
      <c r="E209" s="1853"/>
      <c r="F209" s="1853"/>
      <c r="G209" s="1853"/>
      <c r="H209" s="1853"/>
      <c r="I209" s="1853"/>
      <c r="J209" s="363" t="s">
        <v>1170</v>
      </c>
      <c r="K209" s="323">
        <v>43456</v>
      </c>
      <c r="L209" s="1909"/>
      <c r="M209" s="457"/>
      <c r="N209" s="458"/>
      <c r="O209" s="458"/>
      <c r="P209" s="458"/>
      <c r="Q209" s="458"/>
      <c r="R209" s="458"/>
      <c r="S209" s="458"/>
      <c r="T209" s="458"/>
      <c r="U209" s="458"/>
      <c r="V209" s="458"/>
      <c r="W209" s="458"/>
      <c r="X209" s="500">
        <v>43465</v>
      </c>
    </row>
    <row r="210" spans="3:24" ht="49.5" customHeight="1" thickBot="1" x14ac:dyDescent="0.3">
      <c r="C210" s="2638"/>
      <c r="D210" s="1853"/>
      <c r="E210" s="1853"/>
      <c r="F210" s="1853"/>
      <c r="G210" s="1853"/>
      <c r="H210" s="1853"/>
      <c r="I210" s="1853"/>
      <c r="J210" s="363" t="s">
        <v>1171</v>
      </c>
      <c r="K210" s="323">
        <v>43456</v>
      </c>
      <c r="L210" s="1909"/>
      <c r="M210" s="457"/>
      <c r="N210" s="458"/>
      <c r="O210" s="458"/>
      <c r="P210" s="458"/>
      <c r="Q210" s="458"/>
      <c r="R210" s="458"/>
      <c r="S210" s="458"/>
      <c r="T210" s="458"/>
      <c r="U210" s="458"/>
      <c r="V210" s="458"/>
      <c r="W210" s="458"/>
      <c r="X210" s="500">
        <v>43455</v>
      </c>
    </row>
    <row r="211" spans="3:24" ht="49.5" customHeight="1" thickBot="1" x14ac:dyDescent="0.3">
      <c r="C211" s="2638"/>
      <c r="D211" s="1853"/>
      <c r="E211" s="1853"/>
      <c r="F211" s="1853"/>
      <c r="G211" s="1853"/>
      <c r="H211" s="1853"/>
      <c r="I211" s="1853"/>
      <c r="J211" s="363" t="s">
        <v>1172</v>
      </c>
      <c r="K211" s="323">
        <v>43456</v>
      </c>
      <c r="L211" s="1909"/>
      <c r="M211" s="457"/>
      <c r="N211" s="458"/>
      <c r="O211" s="458"/>
      <c r="P211" s="458"/>
      <c r="Q211" s="458"/>
      <c r="R211" s="458"/>
      <c r="S211" s="458"/>
      <c r="T211" s="458"/>
      <c r="U211" s="458"/>
      <c r="V211" s="458"/>
      <c r="W211" s="458"/>
      <c r="X211" s="500">
        <v>43455</v>
      </c>
    </row>
    <row r="212" spans="3:24" ht="49.5" customHeight="1" thickBot="1" x14ac:dyDescent="0.3">
      <c r="C212" s="2639"/>
      <c r="D212" s="1853"/>
      <c r="E212" s="1853"/>
      <c r="F212" s="1853"/>
      <c r="G212" s="1853"/>
      <c r="H212" s="1853"/>
      <c r="I212" s="1853"/>
      <c r="J212" s="363" t="s">
        <v>1173</v>
      </c>
      <c r="K212" s="323">
        <v>43456</v>
      </c>
      <c r="L212" s="1909"/>
      <c r="M212" s="465"/>
      <c r="N212" s="466"/>
      <c r="O212" s="466"/>
      <c r="P212" s="466"/>
      <c r="Q212" s="466"/>
      <c r="R212" s="466"/>
      <c r="S212" s="466"/>
      <c r="T212" s="466"/>
      <c r="U212" s="466"/>
      <c r="V212" s="466"/>
      <c r="W212" s="466"/>
      <c r="X212" s="500">
        <v>43455</v>
      </c>
    </row>
    <row r="213" spans="3:24" ht="123.75" customHeight="1" thickBot="1" x14ac:dyDescent="0.3">
      <c r="C213" s="1869" t="s">
        <v>1303</v>
      </c>
      <c r="D213" s="2632" t="s">
        <v>50</v>
      </c>
      <c r="E213" s="2632" t="s">
        <v>1184</v>
      </c>
      <c r="F213" s="2552">
        <v>0.8</v>
      </c>
      <c r="G213" s="2632" t="s">
        <v>1185</v>
      </c>
      <c r="H213" s="2632" t="s">
        <v>1186</v>
      </c>
      <c r="I213" s="2632" t="s">
        <v>1190</v>
      </c>
      <c r="J213" s="518" t="s">
        <v>1187</v>
      </c>
      <c r="K213" s="520">
        <v>43190</v>
      </c>
      <c r="L213" s="2628" t="s">
        <v>292</v>
      </c>
      <c r="M213" s="423"/>
      <c r="N213" s="424"/>
      <c r="O213" s="424"/>
      <c r="P213" s="424"/>
      <c r="Q213" s="424"/>
      <c r="R213" s="424"/>
      <c r="S213" s="424"/>
      <c r="T213" s="424"/>
      <c r="U213" s="424"/>
      <c r="V213" s="424"/>
      <c r="W213" s="424"/>
      <c r="X213" s="425"/>
    </row>
    <row r="214" spans="3:24" ht="49.5" customHeight="1" thickBot="1" x14ac:dyDescent="0.3">
      <c r="C214" s="1870"/>
      <c r="D214" s="2632"/>
      <c r="E214" s="2632"/>
      <c r="F214" s="2552"/>
      <c r="G214" s="2632"/>
      <c r="H214" s="2632"/>
      <c r="I214" s="2632"/>
      <c r="J214" s="518" t="s">
        <v>1188</v>
      </c>
      <c r="K214" s="520">
        <v>43465</v>
      </c>
      <c r="L214" s="2628"/>
      <c r="M214" s="426"/>
      <c r="N214" s="427"/>
      <c r="O214" s="427"/>
      <c r="P214" s="427"/>
      <c r="Q214" s="427"/>
      <c r="R214" s="427"/>
      <c r="S214" s="427"/>
      <c r="T214" s="427"/>
      <c r="U214" s="427"/>
      <c r="V214" s="427"/>
      <c r="W214" s="427"/>
      <c r="X214" s="428"/>
    </row>
    <row r="215" spans="3:24" ht="49.5" customHeight="1" thickBot="1" x14ac:dyDescent="0.3">
      <c r="C215" s="1870"/>
      <c r="D215" s="2632"/>
      <c r="E215" s="2632"/>
      <c r="F215" s="2552"/>
      <c r="G215" s="2632"/>
      <c r="H215" s="2632"/>
      <c r="I215" s="2632"/>
      <c r="J215" s="518" t="s">
        <v>1189</v>
      </c>
      <c r="K215" s="520">
        <v>43465</v>
      </c>
      <c r="L215" s="2628"/>
      <c r="M215" s="426"/>
      <c r="N215" s="427"/>
      <c r="O215" s="427"/>
      <c r="P215" s="427"/>
      <c r="Q215" s="427"/>
      <c r="R215" s="427"/>
      <c r="S215" s="427"/>
      <c r="T215" s="427"/>
      <c r="U215" s="427"/>
      <c r="V215" s="427"/>
      <c r="W215" s="427"/>
      <c r="X215" s="428"/>
    </row>
    <row r="216" spans="3:24" ht="30" customHeight="1" thickBot="1" x14ac:dyDescent="0.3">
      <c r="C216" s="1870"/>
      <c r="D216" s="1854" t="s">
        <v>50</v>
      </c>
      <c r="E216" s="1854" t="s">
        <v>1216</v>
      </c>
      <c r="F216" s="2629">
        <v>0.8</v>
      </c>
      <c r="G216" s="1854" t="s">
        <v>1185</v>
      </c>
      <c r="H216" s="1854" t="s">
        <v>1191</v>
      </c>
      <c r="I216" s="2632"/>
      <c r="J216" s="518" t="s">
        <v>1192</v>
      </c>
      <c r="K216" s="332">
        <v>43190</v>
      </c>
      <c r="L216" s="2630" t="s">
        <v>243</v>
      </c>
      <c r="M216" s="426"/>
      <c r="N216" s="427"/>
      <c r="O216" s="427"/>
      <c r="P216" s="427"/>
      <c r="Q216" s="427"/>
      <c r="R216" s="427"/>
      <c r="S216" s="427"/>
      <c r="T216" s="427"/>
      <c r="U216" s="427"/>
      <c r="V216" s="427"/>
      <c r="W216" s="427"/>
      <c r="X216" s="428"/>
    </row>
    <row r="217" spans="3:24" ht="45" customHeight="1" thickBot="1" x14ac:dyDescent="0.3">
      <c r="C217" s="1870"/>
      <c r="D217" s="1854"/>
      <c r="E217" s="1854"/>
      <c r="F217" s="2629"/>
      <c r="G217" s="1854"/>
      <c r="H217" s="1854"/>
      <c r="I217" s="2632"/>
      <c r="J217" s="518" t="s">
        <v>1193</v>
      </c>
      <c r="K217" s="332">
        <v>43465</v>
      </c>
      <c r="L217" s="2630"/>
      <c r="M217" s="426"/>
      <c r="N217" s="427"/>
      <c r="O217" s="427"/>
      <c r="P217" s="427"/>
      <c r="Q217" s="427"/>
      <c r="R217" s="427"/>
      <c r="S217" s="427"/>
      <c r="T217" s="427"/>
      <c r="U217" s="427"/>
      <c r="V217" s="427"/>
      <c r="W217" s="427"/>
      <c r="X217" s="428"/>
    </row>
    <row r="218" spans="3:24" ht="63" customHeight="1" thickBot="1" x14ac:dyDescent="0.3">
      <c r="C218" s="1870"/>
      <c r="D218" s="1854"/>
      <c r="E218" s="1854"/>
      <c r="F218" s="2629"/>
      <c r="G218" s="1854"/>
      <c r="H218" s="1854"/>
      <c r="I218" s="2632"/>
      <c r="J218" s="521" t="s">
        <v>1194</v>
      </c>
      <c r="K218" s="522">
        <v>43465</v>
      </c>
      <c r="L218" s="2631"/>
      <c r="M218" s="426"/>
      <c r="N218" s="427"/>
      <c r="O218" s="427"/>
      <c r="P218" s="427"/>
      <c r="Q218" s="427"/>
      <c r="R218" s="427"/>
      <c r="S218" s="427"/>
      <c r="T218" s="427"/>
      <c r="U218" s="427"/>
      <c r="V218" s="427"/>
      <c r="W218" s="427"/>
      <c r="X218" s="428"/>
    </row>
    <row r="219" spans="3:24" ht="86.25" customHeight="1" thickBot="1" x14ac:dyDescent="0.3">
      <c r="C219" s="1870"/>
      <c r="D219" s="1854" t="s">
        <v>50</v>
      </c>
      <c r="E219" s="2633" t="s">
        <v>1195</v>
      </c>
      <c r="F219" s="2629">
        <v>0.8</v>
      </c>
      <c r="G219" s="1854" t="s">
        <v>1196</v>
      </c>
      <c r="H219" s="1854" t="s">
        <v>1197</v>
      </c>
      <c r="I219" s="2632"/>
      <c r="J219" s="523" t="s">
        <v>1198</v>
      </c>
      <c r="K219" s="332">
        <v>43190</v>
      </c>
      <c r="L219" s="2630" t="s">
        <v>243</v>
      </c>
      <c r="M219" s="426"/>
      <c r="N219" s="427"/>
      <c r="O219" s="427"/>
      <c r="P219" s="427"/>
      <c r="Q219" s="427"/>
      <c r="R219" s="427"/>
      <c r="S219" s="427"/>
      <c r="T219" s="427"/>
      <c r="U219" s="427"/>
      <c r="V219" s="427"/>
      <c r="W219" s="427"/>
      <c r="X219" s="428"/>
    </row>
    <row r="220" spans="3:24" ht="63" customHeight="1" thickBot="1" x14ac:dyDescent="0.3">
      <c r="C220" s="1870"/>
      <c r="D220" s="1854"/>
      <c r="E220" s="2633"/>
      <c r="F220" s="2629"/>
      <c r="G220" s="1854"/>
      <c r="H220" s="1854"/>
      <c r="I220" s="2632"/>
      <c r="J220" s="523" t="s">
        <v>1199</v>
      </c>
      <c r="K220" s="332">
        <v>43465</v>
      </c>
      <c r="L220" s="2630"/>
      <c r="M220" s="426"/>
      <c r="N220" s="427"/>
      <c r="O220" s="427"/>
      <c r="P220" s="427"/>
      <c r="Q220" s="427"/>
      <c r="R220" s="427"/>
      <c r="S220" s="427"/>
      <c r="T220" s="427"/>
      <c r="U220" s="427"/>
      <c r="V220" s="427"/>
      <c r="W220" s="427"/>
      <c r="X220" s="428"/>
    </row>
    <row r="221" spans="3:24" ht="63" customHeight="1" thickBot="1" x14ac:dyDescent="0.3">
      <c r="C221" s="1870"/>
      <c r="D221" s="1854"/>
      <c r="E221" s="2633"/>
      <c r="F221" s="2629"/>
      <c r="G221" s="1854"/>
      <c r="H221" s="1854"/>
      <c r="I221" s="2632"/>
      <c r="J221" s="523" t="s">
        <v>1189</v>
      </c>
      <c r="K221" s="332">
        <v>43465</v>
      </c>
      <c r="L221" s="2630"/>
      <c r="M221" s="426"/>
      <c r="N221" s="427"/>
      <c r="O221" s="427"/>
      <c r="P221" s="427"/>
      <c r="Q221" s="427"/>
      <c r="R221" s="427"/>
      <c r="S221" s="427"/>
      <c r="T221" s="427"/>
      <c r="U221" s="427"/>
      <c r="V221" s="427"/>
      <c r="W221" s="427"/>
      <c r="X221" s="428"/>
    </row>
    <row r="222" spans="3:24" ht="81.75" customHeight="1" thickBot="1" x14ac:dyDescent="0.3">
      <c r="C222" s="1870"/>
      <c r="D222" s="1854" t="s">
        <v>50</v>
      </c>
      <c r="E222" s="2633" t="s">
        <v>1195</v>
      </c>
      <c r="F222" s="2629">
        <v>0.8</v>
      </c>
      <c r="G222" s="1854" t="s">
        <v>1217</v>
      </c>
      <c r="H222" s="1854" t="s">
        <v>1197</v>
      </c>
      <c r="I222" s="2632"/>
      <c r="J222" s="523" t="s">
        <v>1218</v>
      </c>
      <c r="K222" s="332">
        <v>43190</v>
      </c>
      <c r="L222" s="2630" t="s">
        <v>243</v>
      </c>
      <c r="M222" s="426"/>
      <c r="N222" s="427"/>
      <c r="O222" s="427"/>
      <c r="P222" s="427"/>
      <c r="Q222" s="427"/>
      <c r="R222" s="427"/>
      <c r="S222" s="427"/>
      <c r="T222" s="427"/>
      <c r="U222" s="427"/>
      <c r="V222" s="427"/>
      <c r="W222" s="427"/>
      <c r="X222" s="428"/>
    </row>
    <row r="223" spans="3:24" ht="63" customHeight="1" thickBot="1" x14ac:dyDescent="0.3">
      <c r="C223" s="1870"/>
      <c r="D223" s="1854"/>
      <c r="E223" s="2633"/>
      <c r="F223" s="2629"/>
      <c r="G223" s="1854"/>
      <c r="H223" s="1854"/>
      <c r="I223" s="2632"/>
      <c r="J223" s="523" t="s">
        <v>1199</v>
      </c>
      <c r="K223" s="332">
        <v>43465</v>
      </c>
      <c r="L223" s="2630"/>
      <c r="M223" s="426"/>
      <c r="N223" s="427"/>
      <c r="O223" s="427"/>
      <c r="P223" s="427"/>
      <c r="Q223" s="427"/>
      <c r="R223" s="427"/>
      <c r="S223" s="427"/>
      <c r="T223" s="427"/>
      <c r="U223" s="427"/>
      <c r="V223" s="427"/>
      <c r="W223" s="427"/>
      <c r="X223" s="428"/>
    </row>
    <row r="224" spans="3:24" ht="63" customHeight="1" thickBot="1" x14ac:dyDescent="0.3">
      <c r="C224" s="1870"/>
      <c r="D224" s="1854"/>
      <c r="E224" s="2633"/>
      <c r="F224" s="2629"/>
      <c r="G224" s="1854"/>
      <c r="H224" s="1854"/>
      <c r="I224" s="2632"/>
      <c r="J224" s="523" t="s">
        <v>1189</v>
      </c>
      <c r="K224" s="332">
        <v>43465</v>
      </c>
      <c r="L224" s="2630"/>
      <c r="M224" s="426"/>
      <c r="N224" s="427"/>
      <c r="O224" s="427"/>
      <c r="P224" s="427"/>
      <c r="Q224" s="427"/>
      <c r="R224" s="427"/>
      <c r="S224" s="427"/>
      <c r="T224" s="427"/>
      <c r="U224" s="427"/>
      <c r="V224" s="427"/>
      <c r="W224" s="427"/>
      <c r="X224" s="428"/>
    </row>
    <row r="225" spans="3:24" ht="63" customHeight="1" thickBot="1" x14ac:dyDescent="0.3">
      <c r="C225" s="1870"/>
      <c r="D225" s="1854" t="s">
        <v>50</v>
      </c>
      <c r="E225" s="1854" t="s">
        <v>1200</v>
      </c>
      <c r="F225" s="2629">
        <v>1</v>
      </c>
      <c r="G225" s="1854" t="s">
        <v>1201</v>
      </c>
      <c r="H225" s="1854" t="s">
        <v>1202</v>
      </c>
      <c r="I225" s="2632"/>
      <c r="J225" s="352" t="s">
        <v>1203</v>
      </c>
      <c r="K225" s="332">
        <v>43190</v>
      </c>
      <c r="L225" s="2630" t="s">
        <v>243</v>
      </c>
      <c r="M225" s="426"/>
      <c r="N225" s="427"/>
      <c r="O225" s="427"/>
      <c r="P225" s="427"/>
      <c r="Q225" s="427"/>
      <c r="R225" s="427"/>
      <c r="S225" s="427"/>
      <c r="T225" s="427"/>
      <c r="U225" s="427"/>
      <c r="V225" s="427"/>
      <c r="W225" s="427"/>
      <c r="X225" s="428"/>
    </row>
    <row r="226" spans="3:24" ht="63" customHeight="1" thickBot="1" x14ac:dyDescent="0.3">
      <c r="C226" s="1870"/>
      <c r="D226" s="1854"/>
      <c r="E226" s="1854"/>
      <c r="F226" s="2629"/>
      <c r="G226" s="1854"/>
      <c r="H226" s="1854"/>
      <c r="I226" s="2632"/>
      <c r="J226" s="352" t="s">
        <v>1204</v>
      </c>
      <c r="K226" s="332">
        <v>43343</v>
      </c>
      <c r="L226" s="2630"/>
      <c r="M226" s="426"/>
      <c r="N226" s="427"/>
      <c r="O226" s="427"/>
      <c r="P226" s="427"/>
      <c r="Q226" s="427"/>
      <c r="R226" s="427"/>
      <c r="S226" s="427"/>
      <c r="T226" s="427"/>
      <c r="U226" s="427"/>
      <c r="V226" s="427"/>
      <c r="W226" s="427"/>
      <c r="X226" s="428"/>
    </row>
    <row r="227" spans="3:24" ht="63" customHeight="1" thickBot="1" x14ac:dyDescent="0.3">
      <c r="C227" s="1870"/>
      <c r="D227" s="1854"/>
      <c r="E227" s="1854"/>
      <c r="F227" s="2629"/>
      <c r="G227" s="1854"/>
      <c r="H227" s="1854"/>
      <c r="I227" s="2632"/>
      <c r="J227" s="352" t="s">
        <v>1205</v>
      </c>
      <c r="K227" s="332">
        <v>43373</v>
      </c>
      <c r="L227" s="2630"/>
      <c r="M227" s="426"/>
      <c r="N227" s="427"/>
      <c r="O227" s="427"/>
      <c r="P227" s="427"/>
      <c r="Q227" s="427"/>
      <c r="R227" s="427"/>
      <c r="S227" s="427"/>
      <c r="T227" s="427"/>
      <c r="U227" s="427"/>
      <c r="V227" s="427"/>
      <c r="W227" s="427"/>
      <c r="X227" s="428"/>
    </row>
    <row r="228" spans="3:24" ht="63" customHeight="1" thickBot="1" x14ac:dyDescent="0.3">
      <c r="C228" s="1870"/>
      <c r="D228" s="1854"/>
      <c r="E228" s="1854"/>
      <c r="F228" s="2629"/>
      <c r="G228" s="1854"/>
      <c r="H228" s="1854"/>
      <c r="I228" s="2632"/>
      <c r="J228" s="524" t="s">
        <v>1206</v>
      </c>
      <c r="K228" s="522">
        <v>43434</v>
      </c>
      <c r="L228" s="2631"/>
      <c r="M228" s="426"/>
      <c r="N228" s="427"/>
      <c r="O228" s="427"/>
      <c r="P228" s="427"/>
      <c r="Q228" s="427"/>
      <c r="R228" s="427"/>
      <c r="S228" s="427"/>
      <c r="T228" s="427"/>
      <c r="U228" s="427"/>
      <c r="V228" s="427"/>
      <c r="W228" s="427"/>
      <c r="X228" s="428"/>
    </row>
    <row r="229" spans="3:24" ht="63" customHeight="1" thickBot="1" x14ac:dyDescent="0.3">
      <c r="C229" s="1870"/>
      <c r="D229" s="1854" t="s">
        <v>50</v>
      </c>
      <c r="E229" s="2642" t="s">
        <v>1207</v>
      </c>
      <c r="F229" s="2643">
        <v>2</v>
      </c>
      <c r="G229" s="2642" t="s">
        <v>1208</v>
      </c>
      <c r="H229" s="2642" t="s">
        <v>1209</v>
      </c>
      <c r="I229" s="2632"/>
      <c r="J229" s="523" t="s">
        <v>1211</v>
      </c>
      <c r="K229" s="525">
        <v>43281</v>
      </c>
      <c r="L229" s="2630" t="s">
        <v>1210</v>
      </c>
      <c r="M229" s="426"/>
      <c r="N229" s="427"/>
      <c r="O229" s="427"/>
      <c r="P229" s="427"/>
      <c r="Q229" s="427"/>
      <c r="R229" s="427"/>
      <c r="S229" s="427"/>
      <c r="T229" s="427"/>
      <c r="U229" s="427"/>
      <c r="V229" s="427"/>
      <c r="W229" s="427"/>
      <c r="X229" s="428"/>
    </row>
    <row r="230" spans="3:24" ht="63" customHeight="1" thickBot="1" x14ac:dyDescent="0.3">
      <c r="C230" s="1870"/>
      <c r="D230" s="1854"/>
      <c r="E230" s="2642"/>
      <c r="F230" s="2643"/>
      <c r="G230" s="2642"/>
      <c r="H230" s="2642"/>
      <c r="I230" s="2632"/>
      <c r="J230" s="523" t="s">
        <v>1212</v>
      </c>
      <c r="K230" s="525">
        <v>43434</v>
      </c>
      <c r="L230" s="2630"/>
      <c r="M230" s="426"/>
      <c r="N230" s="427"/>
      <c r="O230" s="427"/>
      <c r="P230" s="427"/>
      <c r="Q230" s="427"/>
      <c r="R230" s="427"/>
      <c r="S230" s="427"/>
      <c r="T230" s="427"/>
      <c r="U230" s="427"/>
      <c r="V230" s="427"/>
      <c r="W230" s="427"/>
      <c r="X230" s="428"/>
    </row>
    <row r="231" spans="3:24" ht="63" customHeight="1" thickBot="1" x14ac:dyDescent="0.3">
      <c r="C231" s="1870"/>
      <c r="D231" s="1854"/>
      <c r="E231" s="2642"/>
      <c r="F231" s="2643"/>
      <c r="G231" s="2642"/>
      <c r="H231" s="2642"/>
      <c r="I231" s="2632"/>
      <c r="J231" s="523" t="s">
        <v>1213</v>
      </c>
      <c r="K231" s="525">
        <v>43434</v>
      </c>
      <c r="L231" s="2630"/>
      <c r="M231" s="426"/>
      <c r="N231" s="427"/>
      <c r="O231" s="427"/>
      <c r="P231" s="427"/>
      <c r="Q231" s="427"/>
      <c r="R231" s="427"/>
      <c r="S231" s="427"/>
      <c r="T231" s="427"/>
      <c r="U231" s="427"/>
      <c r="V231" s="427"/>
      <c r="W231" s="427"/>
      <c r="X231" s="428"/>
    </row>
    <row r="232" spans="3:24" ht="63" customHeight="1" thickBot="1" x14ac:dyDescent="0.3">
      <c r="C232" s="1870"/>
      <c r="D232" s="1854"/>
      <c r="E232" s="2642"/>
      <c r="F232" s="2643"/>
      <c r="G232" s="2642"/>
      <c r="H232" s="2642"/>
      <c r="I232" s="2632"/>
      <c r="J232" s="523" t="s">
        <v>1214</v>
      </c>
      <c r="K232" s="525">
        <v>43449</v>
      </c>
      <c r="L232" s="2644"/>
      <c r="M232" s="426"/>
      <c r="N232" s="427"/>
      <c r="O232" s="427"/>
      <c r="P232" s="427"/>
      <c r="Q232" s="427"/>
      <c r="R232" s="427"/>
      <c r="S232" s="427"/>
      <c r="T232" s="427"/>
      <c r="U232" s="427"/>
      <c r="V232" s="427"/>
      <c r="W232" s="427"/>
      <c r="X232" s="428"/>
    </row>
    <row r="233" spans="3:24" ht="63" customHeight="1" thickBot="1" x14ac:dyDescent="0.3">
      <c r="C233" s="1870"/>
      <c r="D233" s="1854"/>
      <c r="E233" s="2642"/>
      <c r="F233" s="2643"/>
      <c r="G233" s="2642"/>
      <c r="H233" s="2642"/>
      <c r="I233" s="2632"/>
      <c r="J233" s="523" t="s">
        <v>1215</v>
      </c>
      <c r="K233" s="525">
        <v>43465</v>
      </c>
      <c r="L233" s="2644"/>
      <c r="M233" s="426"/>
      <c r="N233" s="427"/>
      <c r="O233" s="427"/>
      <c r="P233" s="427"/>
      <c r="Q233" s="427"/>
      <c r="R233" s="427"/>
      <c r="S233" s="427"/>
      <c r="T233" s="427"/>
      <c r="U233" s="427"/>
      <c r="V233" s="427"/>
      <c r="W233" s="427"/>
      <c r="X233" s="428"/>
    </row>
    <row r="234" spans="3:24" ht="36.75" customHeight="1" thickBot="1" x14ac:dyDescent="0.3">
      <c r="C234" s="1870"/>
      <c r="D234" s="334" t="s">
        <v>67</v>
      </c>
      <c r="E234" s="526" t="s">
        <v>46</v>
      </c>
      <c r="F234" s="527">
        <v>0.8</v>
      </c>
      <c r="G234" s="528" t="s">
        <v>45</v>
      </c>
      <c r="H234" s="528" t="s">
        <v>45</v>
      </c>
      <c r="I234" s="2632"/>
      <c r="J234" s="503"/>
      <c r="K234" s="334"/>
      <c r="L234" s="504"/>
      <c r="M234" s="426"/>
      <c r="N234" s="427"/>
      <c r="O234" s="427"/>
      <c r="P234" s="427"/>
      <c r="Q234" s="427"/>
      <c r="R234" s="427"/>
      <c r="S234" s="427"/>
      <c r="T234" s="427"/>
      <c r="U234" s="427"/>
      <c r="V234" s="427"/>
      <c r="W234" s="427"/>
      <c r="X234" s="428"/>
    </row>
    <row r="235" spans="3:24" ht="55.5" customHeight="1" thickBot="1" x14ac:dyDescent="0.3">
      <c r="C235" s="1871"/>
      <c r="D235" s="334" t="s">
        <v>68</v>
      </c>
      <c r="E235" s="526" t="s">
        <v>44</v>
      </c>
      <c r="F235" s="527">
        <v>1</v>
      </c>
      <c r="G235" s="528" t="s">
        <v>43</v>
      </c>
      <c r="H235" s="528" t="s">
        <v>43</v>
      </c>
      <c r="I235" s="2632"/>
      <c r="J235" s="503"/>
      <c r="K235" s="334"/>
      <c r="L235" s="504"/>
      <c r="M235" s="429"/>
      <c r="N235" s="430"/>
      <c r="O235" s="430"/>
      <c r="P235" s="430"/>
      <c r="Q235" s="430"/>
      <c r="R235" s="430"/>
      <c r="S235" s="430"/>
      <c r="T235" s="430"/>
      <c r="U235" s="430"/>
      <c r="V235" s="430"/>
      <c r="W235" s="430"/>
      <c r="X235" s="431"/>
    </row>
    <row r="236" spans="3:24" ht="38.25" customHeight="1" thickBot="1" x14ac:dyDescent="0.3">
      <c r="C236" s="2637" t="s">
        <v>1303</v>
      </c>
      <c r="D236" s="542" t="s">
        <v>50</v>
      </c>
      <c r="E236" s="543" t="s">
        <v>76</v>
      </c>
      <c r="F236" s="564" t="s">
        <v>1290</v>
      </c>
      <c r="G236" s="565" t="s">
        <v>1409</v>
      </c>
      <c r="H236" s="565" t="s">
        <v>77</v>
      </c>
      <c r="I236" s="542" t="s">
        <v>1410</v>
      </c>
      <c r="J236" s="542"/>
      <c r="K236" s="566"/>
      <c r="L236" s="567"/>
      <c r="M236" s="531"/>
      <c r="N236" s="532"/>
      <c r="O236" s="532"/>
      <c r="P236" s="532"/>
      <c r="Q236" s="532"/>
      <c r="R236" s="532"/>
      <c r="S236" s="532"/>
      <c r="T236" s="532"/>
      <c r="U236" s="532"/>
      <c r="V236" s="532"/>
      <c r="W236" s="532"/>
      <c r="X236" s="533"/>
    </row>
    <row r="237" spans="3:24" ht="26.25" thickBot="1" x14ac:dyDescent="0.3">
      <c r="C237" s="2638"/>
      <c r="D237" s="543" t="s">
        <v>50</v>
      </c>
      <c r="E237" s="543" t="s">
        <v>54</v>
      </c>
      <c r="F237" s="543"/>
      <c r="G237" s="543" t="s">
        <v>38</v>
      </c>
      <c r="H237" s="542" t="s">
        <v>37</v>
      </c>
      <c r="I237" s="542" t="s">
        <v>66</v>
      </c>
      <c r="J237" s="542"/>
      <c r="K237" s="566"/>
      <c r="L237" s="567"/>
      <c r="M237" s="568"/>
      <c r="N237" s="569"/>
      <c r="O237" s="569"/>
      <c r="P237" s="569"/>
      <c r="Q237" s="569"/>
      <c r="R237" s="569"/>
      <c r="S237" s="569"/>
      <c r="T237" s="569"/>
      <c r="U237" s="569"/>
      <c r="V237" s="569"/>
      <c r="W237" s="569"/>
      <c r="X237" s="570"/>
    </row>
    <row r="238" spans="3:24" ht="26.25" thickBot="1" x14ac:dyDescent="0.3">
      <c r="C238" s="2639"/>
      <c r="D238" s="543" t="s">
        <v>50</v>
      </c>
      <c r="E238" s="543" t="s">
        <v>54</v>
      </c>
      <c r="F238" s="543"/>
      <c r="G238" s="543" t="s">
        <v>1293</v>
      </c>
      <c r="H238" s="542" t="s">
        <v>1294</v>
      </c>
      <c r="I238" s="542" t="s">
        <v>66</v>
      </c>
      <c r="J238" s="542"/>
      <c r="K238" s="566"/>
      <c r="L238" s="567"/>
      <c r="M238" s="531"/>
      <c r="N238" s="532"/>
      <c r="O238" s="532"/>
      <c r="P238" s="532"/>
      <c r="Q238" s="532"/>
      <c r="R238" s="532"/>
      <c r="S238" s="532"/>
      <c r="T238" s="532"/>
      <c r="U238" s="532"/>
      <c r="V238" s="532"/>
      <c r="W238" s="532"/>
      <c r="X238" s="533"/>
    </row>
    <row r="239" spans="3:24" x14ac:dyDescent="0.3">
      <c r="C239" s="344" t="s">
        <v>1364</v>
      </c>
      <c r="D239" s="19"/>
      <c r="E239" s="19"/>
      <c r="F239" s="20"/>
      <c r="G239" s="20"/>
      <c r="H239" s="20"/>
      <c r="I239" s="20"/>
      <c r="J239" s="339"/>
      <c r="K239" s="18"/>
      <c r="M239" s="411"/>
      <c r="N239" s="411"/>
      <c r="O239" s="411"/>
      <c r="P239" s="411"/>
      <c r="Q239" s="411"/>
      <c r="R239" s="411"/>
      <c r="S239" s="411"/>
      <c r="T239" s="411"/>
      <c r="U239" s="411"/>
      <c r="V239" s="411"/>
      <c r="W239" s="411"/>
    </row>
    <row r="240" spans="3:24" x14ac:dyDescent="0.3">
      <c r="C240" s="344"/>
      <c r="D240" s="19"/>
      <c r="E240" s="19"/>
      <c r="F240" s="20"/>
      <c r="G240" s="20"/>
      <c r="H240" s="20"/>
      <c r="I240" s="20"/>
    </row>
  </sheetData>
  <mergeCells count="464">
    <mergeCell ref="C159:C179"/>
    <mergeCell ref="C188:C192"/>
    <mergeCell ref="C120:C145"/>
    <mergeCell ref="C146:C153"/>
    <mergeCell ref="C180:C187"/>
    <mergeCell ref="C193:C212"/>
    <mergeCell ref="C213:C235"/>
    <mergeCell ref="C236:C238"/>
    <mergeCell ref="M1:X1"/>
    <mergeCell ref="I82:I87"/>
    <mergeCell ref="I88:I119"/>
    <mergeCell ref="I213:I235"/>
    <mergeCell ref="L225:L228"/>
    <mergeCell ref="D229:D233"/>
    <mergeCell ref="E229:E233"/>
    <mergeCell ref="F229:F233"/>
    <mergeCell ref="G229:G233"/>
    <mergeCell ref="H229:H233"/>
    <mergeCell ref="L229:L233"/>
    <mergeCell ref="D225:D228"/>
    <mergeCell ref="E225:E228"/>
    <mergeCell ref="F225:F228"/>
    <mergeCell ref="G225:G228"/>
    <mergeCell ref="H225:H228"/>
    <mergeCell ref="L219:L221"/>
    <mergeCell ref="D222:D224"/>
    <mergeCell ref="E222:E224"/>
    <mergeCell ref="F222:F224"/>
    <mergeCell ref="G222:G224"/>
    <mergeCell ref="H222:H224"/>
    <mergeCell ref="L222:L224"/>
    <mergeCell ref="D219:D221"/>
    <mergeCell ref="E219:E221"/>
    <mergeCell ref="F219:F221"/>
    <mergeCell ref="G219:G221"/>
    <mergeCell ref="H219:H221"/>
    <mergeCell ref="L213:L215"/>
    <mergeCell ref="D216:D218"/>
    <mergeCell ref="E216:E218"/>
    <mergeCell ref="F216:F218"/>
    <mergeCell ref="G216:G218"/>
    <mergeCell ref="H216:H218"/>
    <mergeCell ref="L216:L218"/>
    <mergeCell ref="D213:D215"/>
    <mergeCell ref="E213:E215"/>
    <mergeCell ref="F213:F215"/>
    <mergeCell ref="G213:G215"/>
    <mergeCell ref="H213:H215"/>
    <mergeCell ref="I206:I207"/>
    <mergeCell ref="L206:L207"/>
    <mergeCell ref="D208:D212"/>
    <mergeCell ref="E208:E212"/>
    <mergeCell ref="F208:F212"/>
    <mergeCell ref="G208:G212"/>
    <mergeCell ref="H208:H212"/>
    <mergeCell ref="I208:I212"/>
    <mergeCell ref="L208:L212"/>
    <mergeCell ref="D206:D207"/>
    <mergeCell ref="E206:E207"/>
    <mergeCell ref="F206:F207"/>
    <mergeCell ref="G206:G207"/>
    <mergeCell ref="H206:H207"/>
    <mergeCell ref="I197:I198"/>
    <mergeCell ref="L197:L198"/>
    <mergeCell ref="D199:D205"/>
    <mergeCell ref="E199:E205"/>
    <mergeCell ref="F199:F205"/>
    <mergeCell ref="G199:G205"/>
    <mergeCell ref="H199:H205"/>
    <mergeCell ref="I199:I205"/>
    <mergeCell ref="L199:L205"/>
    <mergeCell ref="D197:D198"/>
    <mergeCell ref="E197:E198"/>
    <mergeCell ref="F197:F198"/>
    <mergeCell ref="G197:G198"/>
    <mergeCell ref="H197:H198"/>
    <mergeCell ref="L190:L192"/>
    <mergeCell ref="D193:D196"/>
    <mergeCell ref="E193:E196"/>
    <mergeCell ref="F193:F196"/>
    <mergeCell ref="G193:G196"/>
    <mergeCell ref="H193:H196"/>
    <mergeCell ref="I193:I196"/>
    <mergeCell ref="L193:L196"/>
    <mergeCell ref="D190:D192"/>
    <mergeCell ref="E190:E192"/>
    <mergeCell ref="F190:F192"/>
    <mergeCell ref="G190:G192"/>
    <mergeCell ref="H190:H192"/>
    <mergeCell ref="I180:I182"/>
    <mergeCell ref="L180:L182"/>
    <mergeCell ref="D183:D187"/>
    <mergeCell ref="E183:E187"/>
    <mergeCell ref="F183:F187"/>
    <mergeCell ref="G183:G187"/>
    <mergeCell ref="H183:H187"/>
    <mergeCell ref="I183:I187"/>
    <mergeCell ref="L183:L187"/>
    <mergeCell ref="D180:D182"/>
    <mergeCell ref="E180:E182"/>
    <mergeCell ref="F180:F182"/>
    <mergeCell ref="G180:G182"/>
    <mergeCell ref="H180:H182"/>
    <mergeCell ref="I173:I175"/>
    <mergeCell ref="L173:L175"/>
    <mergeCell ref="D176:D179"/>
    <mergeCell ref="E176:E179"/>
    <mergeCell ref="F176:F179"/>
    <mergeCell ref="G176:G179"/>
    <mergeCell ref="H176:H179"/>
    <mergeCell ref="I176:I179"/>
    <mergeCell ref="L176:L179"/>
    <mergeCell ref="D173:D175"/>
    <mergeCell ref="E173:E175"/>
    <mergeCell ref="F173:F175"/>
    <mergeCell ref="G173:G175"/>
    <mergeCell ref="H173:H175"/>
    <mergeCell ref="I165:I167"/>
    <mergeCell ref="L165:L167"/>
    <mergeCell ref="D168:D169"/>
    <mergeCell ref="E168:E169"/>
    <mergeCell ref="F168:F169"/>
    <mergeCell ref="G168:G169"/>
    <mergeCell ref="H168:H169"/>
    <mergeCell ref="I168:I169"/>
    <mergeCell ref="L168:L169"/>
    <mergeCell ref="D165:D167"/>
    <mergeCell ref="E165:E167"/>
    <mergeCell ref="F165:F167"/>
    <mergeCell ref="G165:G167"/>
    <mergeCell ref="H165:H167"/>
    <mergeCell ref="I159:I161"/>
    <mergeCell ref="L159:L161"/>
    <mergeCell ref="D162:D163"/>
    <mergeCell ref="E162:E163"/>
    <mergeCell ref="F162:F163"/>
    <mergeCell ref="G162:G163"/>
    <mergeCell ref="H162:H163"/>
    <mergeCell ref="I162:I163"/>
    <mergeCell ref="L162:L163"/>
    <mergeCell ref="D159:D161"/>
    <mergeCell ref="E159:E161"/>
    <mergeCell ref="F159:F161"/>
    <mergeCell ref="G159:G161"/>
    <mergeCell ref="H159:H161"/>
    <mergeCell ref="I154:I158"/>
    <mergeCell ref="L154:L156"/>
    <mergeCell ref="E157:E158"/>
    <mergeCell ref="F157:F158"/>
    <mergeCell ref="G157:G158"/>
    <mergeCell ref="H157:H158"/>
    <mergeCell ref="L157:L158"/>
    <mergeCell ref="C154:C158"/>
    <mergeCell ref="D154:D158"/>
    <mergeCell ref="E154:E156"/>
    <mergeCell ref="F154:F156"/>
    <mergeCell ref="G154:G156"/>
    <mergeCell ref="H154:H156"/>
    <mergeCell ref="I146:I149"/>
    <mergeCell ref="L146:L149"/>
    <mergeCell ref="D150:D153"/>
    <mergeCell ref="E150:E153"/>
    <mergeCell ref="F150:F153"/>
    <mergeCell ref="G150:G153"/>
    <mergeCell ref="H150:H153"/>
    <mergeCell ref="I150:I153"/>
    <mergeCell ref="L150:L153"/>
    <mergeCell ref="D146:D149"/>
    <mergeCell ref="E146:E149"/>
    <mergeCell ref="F146:F149"/>
    <mergeCell ref="G146:G149"/>
    <mergeCell ref="H146:H149"/>
    <mergeCell ref="E143:E145"/>
    <mergeCell ref="F143:F145"/>
    <mergeCell ref="G143:G145"/>
    <mergeCell ref="H143:H145"/>
    <mergeCell ref="I143:I145"/>
    <mergeCell ref="L143:L145"/>
    <mergeCell ref="E139:E142"/>
    <mergeCell ref="F139:F142"/>
    <mergeCell ref="G139:G142"/>
    <mergeCell ref="H139:H142"/>
    <mergeCell ref="I139:I142"/>
    <mergeCell ref="L139:L142"/>
    <mergeCell ref="I120:I124"/>
    <mergeCell ref="L120:L124"/>
    <mergeCell ref="E137:E138"/>
    <mergeCell ref="F137:F138"/>
    <mergeCell ref="G137:G138"/>
    <mergeCell ref="H137:H138"/>
    <mergeCell ref="I137:I138"/>
    <mergeCell ref="L137:L138"/>
    <mergeCell ref="E135:E136"/>
    <mergeCell ref="F135:F136"/>
    <mergeCell ref="G135:G136"/>
    <mergeCell ref="H135:H136"/>
    <mergeCell ref="I135:I136"/>
    <mergeCell ref="L135:L136"/>
    <mergeCell ref="D125:D145"/>
    <mergeCell ref="E125:E126"/>
    <mergeCell ref="F125:F126"/>
    <mergeCell ref="G125:G126"/>
    <mergeCell ref="H125:H126"/>
    <mergeCell ref="I125:I126"/>
    <mergeCell ref="L125:L126"/>
    <mergeCell ref="E127:E128"/>
    <mergeCell ref="D120:D124"/>
    <mergeCell ref="E120:E124"/>
    <mergeCell ref="F120:F124"/>
    <mergeCell ref="G120:G124"/>
    <mergeCell ref="H120:H124"/>
    <mergeCell ref="F127:F128"/>
    <mergeCell ref="G127:G128"/>
    <mergeCell ref="H127:H128"/>
    <mergeCell ref="I127:I128"/>
    <mergeCell ref="L127:L128"/>
    <mergeCell ref="E129:E134"/>
    <mergeCell ref="F129:F134"/>
    <mergeCell ref="G129:G134"/>
    <mergeCell ref="H129:H134"/>
    <mergeCell ref="I129:I134"/>
    <mergeCell ref="L129:L134"/>
    <mergeCell ref="D118:D119"/>
    <mergeCell ref="E118:E119"/>
    <mergeCell ref="F118:F119"/>
    <mergeCell ref="G118:G119"/>
    <mergeCell ref="H118:H119"/>
    <mergeCell ref="L118:L119"/>
    <mergeCell ref="D115:D117"/>
    <mergeCell ref="E115:E117"/>
    <mergeCell ref="F115:F117"/>
    <mergeCell ref="G115:G117"/>
    <mergeCell ref="H115:H117"/>
    <mergeCell ref="G90:G93"/>
    <mergeCell ref="H90:H93"/>
    <mergeCell ref="L107:L108"/>
    <mergeCell ref="D109:D114"/>
    <mergeCell ref="E109:E114"/>
    <mergeCell ref="F109:F114"/>
    <mergeCell ref="G109:G114"/>
    <mergeCell ref="H109:H114"/>
    <mergeCell ref="L109:L114"/>
    <mergeCell ref="D107:D108"/>
    <mergeCell ref="E107:E108"/>
    <mergeCell ref="F107:F108"/>
    <mergeCell ref="G107:G108"/>
    <mergeCell ref="H107:H108"/>
    <mergeCell ref="C88:C119"/>
    <mergeCell ref="D88:D89"/>
    <mergeCell ref="E88:E89"/>
    <mergeCell ref="F88:F89"/>
    <mergeCell ref="G88:G89"/>
    <mergeCell ref="H88:H89"/>
    <mergeCell ref="D98:D101"/>
    <mergeCell ref="E98:E101"/>
    <mergeCell ref="F98:F101"/>
    <mergeCell ref="G98:G101"/>
    <mergeCell ref="H98:H101"/>
    <mergeCell ref="D102:D105"/>
    <mergeCell ref="E102:E105"/>
    <mergeCell ref="F102:F105"/>
    <mergeCell ref="G102:G105"/>
    <mergeCell ref="H102:H105"/>
    <mergeCell ref="D94:D97"/>
    <mergeCell ref="E94:E97"/>
    <mergeCell ref="F94:F97"/>
    <mergeCell ref="G94:G97"/>
    <mergeCell ref="H94:H97"/>
    <mergeCell ref="D90:D93"/>
    <mergeCell ref="E90:E93"/>
    <mergeCell ref="F90:F93"/>
    <mergeCell ref="C74:C81"/>
    <mergeCell ref="I74:I81"/>
    <mergeCell ref="D80:D81"/>
    <mergeCell ref="E80:E81"/>
    <mergeCell ref="F80:F81"/>
    <mergeCell ref="G80:G81"/>
    <mergeCell ref="H80:H81"/>
    <mergeCell ref="L82:L84"/>
    <mergeCell ref="D85:D87"/>
    <mergeCell ref="E85:E87"/>
    <mergeCell ref="G85:G87"/>
    <mergeCell ref="H85:H87"/>
    <mergeCell ref="J85:J86"/>
    <mergeCell ref="L85:L87"/>
    <mergeCell ref="C82:C87"/>
    <mergeCell ref="D82:D84"/>
    <mergeCell ref="E82:E84"/>
    <mergeCell ref="F82:F87"/>
    <mergeCell ref="G82:G84"/>
    <mergeCell ref="H82:H84"/>
    <mergeCell ref="F65:F70"/>
    <mergeCell ref="G65:G70"/>
    <mergeCell ref="H65:H70"/>
    <mergeCell ref="I65:I70"/>
    <mergeCell ref="L65:L70"/>
    <mergeCell ref="C71:C73"/>
    <mergeCell ref="D71:D73"/>
    <mergeCell ref="E71:E73"/>
    <mergeCell ref="F71:F73"/>
    <mergeCell ref="G71:G73"/>
    <mergeCell ref="C59:C70"/>
    <mergeCell ref="D59:D70"/>
    <mergeCell ref="E65:E70"/>
    <mergeCell ref="H71:H73"/>
    <mergeCell ref="I71:I73"/>
    <mergeCell ref="E62:E64"/>
    <mergeCell ref="F62:F64"/>
    <mergeCell ref="G62:G64"/>
    <mergeCell ref="H62:H64"/>
    <mergeCell ref="I62:I64"/>
    <mergeCell ref="L62:L64"/>
    <mergeCell ref="I55:I58"/>
    <mergeCell ref="E59:E61"/>
    <mergeCell ref="F59:F61"/>
    <mergeCell ref="G59:G61"/>
    <mergeCell ref="H59:H61"/>
    <mergeCell ref="I59:I61"/>
    <mergeCell ref="D53:D54"/>
    <mergeCell ref="E53:E54"/>
    <mergeCell ref="F53:F54"/>
    <mergeCell ref="G53:G54"/>
    <mergeCell ref="H53:H54"/>
    <mergeCell ref="I53:I54"/>
    <mergeCell ref="C50:C58"/>
    <mergeCell ref="D50:D52"/>
    <mergeCell ref="E50:E52"/>
    <mergeCell ref="F50:F52"/>
    <mergeCell ref="G50:G52"/>
    <mergeCell ref="H50:H52"/>
    <mergeCell ref="D55:D58"/>
    <mergeCell ref="E55:E58"/>
    <mergeCell ref="F55:F58"/>
    <mergeCell ref="G55:G58"/>
    <mergeCell ref="H55:H58"/>
    <mergeCell ref="E48:E49"/>
    <mergeCell ref="F48:F49"/>
    <mergeCell ref="G48:G49"/>
    <mergeCell ref="H48:H49"/>
    <mergeCell ref="I48:I49"/>
    <mergeCell ref="L48:L49"/>
    <mergeCell ref="E45:E47"/>
    <mergeCell ref="F45:F47"/>
    <mergeCell ref="G45:G47"/>
    <mergeCell ref="H45:H47"/>
    <mergeCell ref="I45:I47"/>
    <mergeCell ref="L45:L47"/>
    <mergeCell ref="F42:F44"/>
    <mergeCell ref="G42:G44"/>
    <mergeCell ref="H42:H44"/>
    <mergeCell ref="I42:I44"/>
    <mergeCell ref="L42:L44"/>
    <mergeCell ref="H36:H37"/>
    <mergeCell ref="I36:I37"/>
    <mergeCell ref="L36:L37"/>
    <mergeCell ref="E38:E39"/>
    <mergeCell ref="F38:F39"/>
    <mergeCell ref="G38:G39"/>
    <mergeCell ref="H38:H39"/>
    <mergeCell ref="I38:I39"/>
    <mergeCell ref="L38:L39"/>
    <mergeCell ref="C36:C49"/>
    <mergeCell ref="D36:D49"/>
    <mergeCell ref="E36:E37"/>
    <mergeCell ref="F36:F37"/>
    <mergeCell ref="G36:G37"/>
    <mergeCell ref="I32:I35"/>
    <mergeCell ref="L32:L35"/>
    <mergeCell ref="H27:H31"/>
    <mergeCell ref="I27:I31"/>
    <mergeCell ref="J27:J31"/>
    <mergeCell ref="L27:L31"/>
    <mergeCell ref="C32:C35"/>
    <mergeCell ref="D32:D35"/>
    <mergeCell ref="E32:E35"/>
    <mergeCell ref="F32:F35"/>
    <mergeCell ref="G32:G35"/>
    <mergeCell ref="H32:H35"/>
    <mergeCell ref="C21:C31"/>
    <mergeCell ref="D21:D26"/>
    <mergeCell ref="D27:D31"/>
    <mergeCell ref="E27:E31"/>
    <mergeCell ref="F27:F31"/>
    <mergeCell ref="G27:G31"/>
    <mergeCell ref="E42:E44"/>
    <mergeCell ref="I21:I22"/>
    <mergeCell ref="J21:J22"/>
    <mergeCell ref="L21:L22"/>
    <mergeCell ref="E23:E26"/>
    <mergeCell ref="F23:F26"/>
    <mergeCell ref="G23:G26"/>
    <mergeCell ref="H23:H26"/>
    <mergeCell ref="I23:I26"/>
    <mergeCell ref="J23:J26"/>
    <mergeCell ref="L23:L26"/>
    <mergeCell ref="E21:E22"/>
    <mergeCell ref="F21:F22"/>
    <mergeCell ref="G21:G22"/>
    <mergeCell ref="H21:H22"/>
    <mergeCell ref="H9:H12"/>
    <mergeCell ref="E15:E17"/>
    <mergeCell ref="F15:F17"/>
    <mergeCell ref="G15:G17"/>
    <mergeCell ref="H15:H17"/>
    <mergeCell ref="I15:I17"/>
    <mergeCell ref="E18:E20"/>
    <mergeCell ref="F18:F20"/>
    <mergeCell ref="G18:G20"/>
    <mergeCell ref="H18:H20"/>
    <mergeCell ref="I18:I20"/>
    <mergeCell ref="I9:I12"/>
    <mergeCell ref="E13:E14"/>
    <mergeCell ref="F13:F14"/>
    <mergeCell ref="G13:G14"/>
    <mergeCell ref="H13:H14"/>
    <mergeCell ref="I13:I14"/>
    <mergeCell ref="H170:H172"/>
    <mergeCell ref="G170:G172"/>
    <mergeCell ref="E170:E172"/>
    <mergeCell ref="F170:F172"/>
    <mergeCell ref="D170:D172"/>
    <mergeCell ref="J38:J39"/>
    <mergeCell ref="C1:I1"/>
    <mergeCell ref="C4:C7"/>
    <mergeCell ref="D4:D7"/>
    <mergeCell ref="E4:E7"/>
    <mergeCell ref="F4:F7"/>
    <mergeCell ref="G4:G7"/>
    <mergeCell ref="H4:H7"/>
    <mergeCell ref="I4:I7"/>
    <mergeCell ref="D74:D79"/>
    <mergeCell ref="E74:E79"/>
    <mergeCell ref="F74:F79"/>
    <mergeCell ref="G74:G79"/>
    <mergeCell ref="H74:H79"/>
    <mergeCell ref="C9:C20"/>
    <mergeCell ref="D9:D20"/>
    <mergeCell ref="E9:E12"/>
    <mergeCell ref="F9:F12"/>
    <mergeCell ref="G9:G12"/>
    <mergeCell ref="V38:V39"/>
    <mergeCell ref="W38:W39"/>
    <mergeCell ref="X38:X39"/>
    <mergeCell ref="Y42:Y44"/>
    <mergeCell ref="Y45:Y47"/>
    <mergeCell ref="Y48:Y49"/>
    <mergeCell ref="I190:I191"/>
    <mergeCell ref="M38:M39"/>
    <mergeCell ref="N38:N39"/>
    <mergeCell ref="O38:O39"/>
    <mergeCell ref="P38:P39"/>
    <mergeCell ref="Q38:Q39"/>
    <mergeCell ref="R38:R39"/>
    <mergeCell ref="S38:S39"/>
    <mergeCell ref="T38:T39"/>
    <mergeCell ref="U38:U39"/>
    <mergeCell ref="I170:I172"/>
    <mergeCell ref="I50:I52"/>
    <mergeCell ref="L59:L61"/>
    <mergeCell ref="L98:L101"/>
    <mergeCell ref="L102:L105"/>
    <mergeCell ref="L90:L93"/>
    <mergeCell ref="L94:L97"/>
    <mergeCell ref="L115:L117"/>
  </mergeCells>
  <pageMargins left="0.70866141732283472" right="0.70866141732283472" top="0.74803149606299213" bottom="0.74803149606299213" header="0.31496062992125984" footer="0.31496062992125984"/>
  <pageSetup scale="27"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F42:O57"/>
  <sheetViews>
    <sheetView topLeftCell="A30" workbookViewId="0">
      <selection activeCell="C57" sqref="C57"/>
    </sheetView>
  </sheetViews>
  <sheetFormatPr baseColWidth="10" defaultRowHeight="15" x14ac:dyDescent="0.25"/>
  <sheetData>
    <row r="42" spans="6:15" x14ac:dyDescent="0.25">
      <c r="F42" s="562" t="s">
        <v>1459</v>
      </c>
      <c r="G42" s="514"/>
    </row>
    <row r="43" spans="6:15" ht="68.25" customHeight="1" x14ac:dyDescent="0.25">
      <c r="F43" s="2645" t="s">
        <v>1458</v>
      </c>
      <c r="G43" s="2645"/>
      <c r="H43" s="2645"/>
      <c r="I43" s="2645"/>
      <c r="J43" s="2645"/>
      <c r="K43" s="2645"/>
      <c r="L43" s="2645"/>
      <c r="M43" s="2645"/>
      <c r="N43" s="2645"/>
      <c r="O43" s="2645"/>
    </row>
    <row r="57" ht="48" customHeight="1" x14ac:dyDescent="0.25"/>
  </sheetData>
  <mergeCells count="1">
    <mergeCell ref="F43:O43"/>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G23"/>
  <sheetViews>
    <sheetView showGridLines="0" zoomScaleNormal="100" workbookViewId="0">
      <selection activeCell="E6" sqref="E6"/>
    </sheetView>
  </sheetViews>
  <sheetFormatPr baseColWidth="10" defaultRowHeight="15" x14ac:dyDescent="0.25"/>
  <cols>
    <col min="2" max="2" width="20.140625" customWidth="1"/>
    <col min="3" max="3" width="19.42578125" customWidth="1"/>
    <col min="4" max="4" width="52.7109375" customWidth="1"/>
    <col min="5" max="5" width="28.42578125" customWidth="1"/>
    <col min="6" max="6" width="64.7109375" customWidth="1"/>
  </cols>
  <sheetData>
    <row r="1" spans="1:7" ht="15.75" x14ac:dyDescent="0.25">
      <c r="A1" s="2646" t="s">
        <v>343</v>
      </c>
      <c r="B1" s="2647"/>
      <c r="C1" s="2647"/>
      <c r="D1" s="2647"/>
      <c r="E1" s="2647"/>
      <c r="F1" s="2648"/>
    </row>
    <row r="2" spans="1:7" x14ac:dyDescent="0.25">
      <c r="A2" s="2649" t="s">
        <v>344</v>
      </c>
      <c r="B2" s="2649"/>
      <c r="C2" s="2649" t="s">
        <v>345</v>
      </c>
      <c r="D2" s="2649"/>
      <c r="E2" s="469" t="s">
        <v>346</v>
      </c>
      <c r="F2" s="469" t="s">
        <v>347</v>
      </c>
    </row>
    <row r="3" spans="1:7" ht="75" x14ac:dyDescent="0.25">
      <c r="A3" s="470">
        <v>1</v>
      </c>
      <c r="B3" s="471" t="s">
        <v>348</v>
      </c>
      <c r="C3" s="472" t="s">
        <v>349</v>
      </c>
      <c r="D3" s="473"/>
      <c r="E3" s="474">
        <f>15/22</f>
        <v>0.68181818181818177</v>
      </c>
      <c r="F3" s="475" t="s">
        <v>1365</v>
      </c>
    </row>
    <row r="4" spans="1:7" ht="60" x14ac:dyDescent="0.25">
      <c r="A4" s="476">
        <v>1</v>
      </c>
      <c r="B4" s="477" t="s">
        <v>348</v>
      </c>
      <c r="C4" s="478" t="s">
        <v>350</v>
      </c>
      <c r="D4" s="479"/>
      <c r="E4" s="480">
        <f>+(11/553159)*1000000</f>
        <v>19.885783291964881</v>
      </c>
      <c r="F4" s="481" t="s">
        <v>1366</v>
      </c>
    </row>
    <row r="5" spans="1:7" ht="105" x14ac:dyDescent="0.25">
      <c r="A5" s="476">
        <v>2</v>
      </c>
      <c r="B5" s="477" t="s">
        <v>351</v>
      </c>
      <c r="C5" s="478" t="s">
        <v>352</v>
      </c>
      <c r="D5" s="482"/>
      <c r="E5" s="483"/>
      <c r="F5" s="484" t="s">
        <v>1367</v>
      </c>
    </row>
    <row r="6" spans="1:7" ht="105" x14ac:dyDescent="0.25">
      <c r="A6" s="476">
        <v>2</v>
      </c>
      <c r="B6" s="477" t="s">
        <v>351</v>
      </c>
      <c r="C6" s="478" t="s">
        <v>354</v>
      </c>
      <c r="D6" s="482"/>
      <c r="E6" s="483">
        <v>0.7</v>
      </c>
      <c r="F6" s="484" t="s">
        <v>1368</v>
      </c>
    </row>
    <row r="7" spans="1:7" ht="60" x14ac:dyDescent="0.25">
      <c r="A7" s="476">
        <v>3</v>
      </c>
      <c r="B7" s="477" t="s">
        <v>355</v>
      </c>
      <c r="C7" s="478" t="s">
        <v>356</v>
      </c>
      <c r="D7" s="482"/>
      <c r="E7" s="483">
        <v>0</v>
      </c>
      <c r="F7" s="484" t="s">
        <v>1369</v>
      </c>
    </row>
    <row r="8" spans="1:7" ht="105" x14ac:dyDescent="0.25">
      <c r="A8" s="476">
        <v>3</v>
      </c>
      <c r="B8" s="477" t="s">
        <v>355</v>
      </c>
      <c r="C8" s="478" t="s">
        <v>357</v>
      </c>
      <c r="D8" s="482"/>
      <c r="E8" s="482"/>
      <c r="F8" s="484" t="s">
        <v>1370</v>
      </c>
    </row>
    <row r="9" spans="1:7" ht="105" x14ac:dyDescent="0.25">
      <c r="A9" s="476">
        <v>4</v>
      </c>
      <c r="B9" s="477" t="s">
        <v>358</v>
      </c>
      <c r="C9" s="478" t="s">
        <v>359</v>
      </c>
      <c r="D9" s="482"/>
      <c r="E9" s="483"/>
      <c r="F9" s="484" t="s">
        <v>360</v>
      </c>
    </row>
    <row r="10" spans="1:7" ht="90" x14ac:dyDescent="0.25">
      <c r="A10" s="476">
        <v>4</v>
      </c>
      <c r="B10" s="477" t="s">
        <v>358</v>
      </c>
      <c r="C10" s="478" t="s">
        <v>361</v>
      </c>
      <c r="D10" s="482"/>
      <c r="E10" s="485">
        <v>0.5</v>
      </c>
      <c r="F10" s="486" t="s">
        <v>362</v>
      </c>
    </row>
    <row r="11" spans="1:7" ht="105" x14ac:dyDescent="0.25">
      <c r="A11" s="476">
        <v>5</v>
      </c>
      <c r="B11" s="477" t="s">
        <v>363</v>
      </c>
      <c r="C11" s="478" t="s">
        <v>364</v>
      </c>
      <c r="D11" s="487" t="s">
        <v>365</v>
      </c>
      <c r="E11" s="488" t="s">
        <v>366</v>
      </c>
      <c r="F11" s="487" t="s">
        <v>367</v>
      </c>
    </row>
    <row r="12" spans="1:7" ht="62.25" customHeight="1" x14ac:dyDescent="0.25">
      <c r="A12" s="476">
        <v>5</v>
      </c>
      <c r="B12" s="477" t="s">
        <v>363</v>
      </c>
      <c r="C12" s="478" t="s">
        <v>368</v>
      </c>
      <c r="D12" s="482"/>
      <c r="E12" s="488" t="s">
        <v>369</v>
      </c>
      <c r="F12" s="484" t="s">
        <v>370</v>
      </c>
    </row>
    <row r="13" spans="1:7" ht="60" x14ac:dyDescent="0.25">
      <c r="A13" s="476">
        <v>5</v>
      </c>
      <c r="B13" s="477" t="s">
        <v>363</v>
      </c>
      <c r="C13" s="478" t="s">
        <v>372</v>
      </c>
      <c r="D13" s="482"/>
      <c r="E13" s="489">
        <f>25/32</f>
        <v>0.78125</v>
      </c>
      <c r="F13" s="484" t="s">
        <v>373</v>
      </c>
    </row>
    <row r="14" spans="1:7" ht="75" x14ac:dyDescent="0.25">
      <c r="A14" s="476">
        <v>6</v>
      </c>
      <c r="B14" s="477" t="s">
        <v>374</v>
      </c>
      <c r="C14" s="478" t="s">
        <v>375</v>
      </c>
      <c r="D14" s="479" t="s">
        <v>376</v>
      </c>
      <c r="E14" s="489">
        <v>0.15</v>
      </c>
      <c r="F14" s="484" t="s">
        <v>377</v>
      </c>
    </row>
    <row r="15" spans="1:7" ht="90" x14ac:dyDescent="0.25">
      <c r="A15" s="476">
        <v>6</v>
      </c>
      <c r="B15" s="477" t="s">
        <v>374</v>
      </c>
      <c r="C15" s="478" t="s">
        <v>378</v>
      </c>
      <c r="D15" s="482"/>
      <c r="E15" s="489">
        <v>1.1160000000000001</v>
      </c>
      <c r="F15" s="484" t="s">
        <v>379</v>
      </c>
      <c r="G15" s="490"/>
    </row>
    <row r="16" spans="1:7" ht="75" x14ac:dyDescent="0.25">
      <c r="A16" s="476">
        <v>6</v>
      </c>
      <c r="B16" s="477" t="s">
        <v>374</v>
      </c>
      <c r="C16" s="478" t="s">
        <v>380</v>
      </c>
      <c r="D16" s="482"/>
      <c r="E16" s="489">
        <f>989202000/1281270000</f>
        <v>0.77204804607928068</v>
      </c>
      <c r="F16" s="491" t="s">
        <v>1371</v>
      </c>
    </row>
    <row r="17" spans="1:6" ht="75" x14ac:dyDescent="0.25">
      <c r="A17" s="476">
        <v>6</v>
      </c>
      <c r="B17" s="477" t="s">
        <v>374</v>
      </c>
      <c r="C17" s="478" t="s">
        <v>382</v>
      </c>
      <c r="D17" s="482"/>
      <c r="E17" s="489">
        <v>0.81222499999999997</v>
      </c>
      <c r="F17" s="484" t="s">
        <v>383</v>
      </c>
    </row>
    <row r="18" spans="1:6" ht="60" x14ac:dyDescent="0.25">
      <c r="A18" s="476">
        <v>6</v>
      </c>
      <c r="B18" s="477" t="s">
        <v>374</v>
      </c>
      <c r="C18" s="478" t="s">
        <v>384</v>
      </c>
      <c r="D18" s="482"/>
      <c r="E18" s="483">
        <v>0.52839999999999998</v>
      </c>
      <c r="F18" s="484" t="s">
        <v>385</v>
      </c>
    </row>
    <row r="19" spans="1:6" ht="75" x14ac:dyDescent="0.25">
      <c r="A19" s="476">
        <v>6</v>
      </c>
      <c r="B19" s="477" t="s">
        <v>374</v>
      </c>
      <c r="C19" s="478" t="s">
        <v>386</v>
      </c>
      <c r="D19" s="482"/>
      <c r="E19" s="483">
        <v>0.39</v>
      </c>
      <c r="F19" s="484" t="s">
        <v>387</v>
      </c>
    </row>
    <row r="20" spans="1:6" ht="45" x14ac:dyDescent="0.25">
      <c r="A20" s="476">
        <v>6</v>
      </c>
      <c r="B20" s="477" t="s">
        <v>374</v>
      </c>
      <c r="C20" s="478" t="s">
        <v>388</v>
      </c>
      <c r="D20" s="482"/>
      <c r="E20" s="476">
        <v>20</v>
      </c>
      <c r="F20" s="484" t="s">
        <v>389</v>
      </c>
    </row>
    <row r="21" spans="1:6" ht="45" x14ac:dyDescent="0.25">
      <c r="A21" s="476">
        <v>6</v>
      </c>
      <c r="B21" s="477" t="s">
        <v>374</v>
      </c>
      <c r="C21" s="478" t="s">
        <v>390</v>
      </c>
      <c r="D21" s="482"/>
      <c r="E21" s="483">
        <v>0.75</v>
      </c>
      <c r="F21" s="484" t="s">
        <v>391</v>
      </c>
    </row>
    <row r="22" spans="1:6" ht="45" x14ac:dyDescent="0.25">
      <c r="A22" s="476">
        <v>6</v>
      </c>
      <c r="B22" s="477" t="s">
        <v>374</v>
      </c>
      <c r="C22" s="478" t="s">
        <v>392</v>
      </c>
      <c r="D22" s="482"/>
      <c r="E22" s="483">
        <v>1</v>
      </c>
      <c r="F22" s="484" t="s">
        <v>393</v>
      </c>
    </row>
    <row r="23" spans="1:6" ht="39.75" customHeight="1" x14ac:dyDescent="0.25">
      <c r="A23" s="492">
        <v>6</v>
      </c>
      <c r="B23" s="493" t="s">
        <v>374</v>
      </c>
      <c r="C23" s="494" t="s">
        <v>394</v>
      </c>
      <c r="D23" s="495"/>
      <c r="E23" s="496"/>
      <c r="F23" s="497" t="s">
        <v>395</v>
      </c>
    </row>
  </sheetData>
  <mergeCells count="3">
    <mergeCell ref="A1:F1"/>
    <mergeCell ref="A2:B2"/>
    <mergeCell ref="C2:D2"/>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4:I95"/>
  <sheetViews>
    <sheetView workbookViewId="0">
      <selection activeCell="O85" sqref="O85"/>
    </sheetView>
  </sheetViews>
  <sheetFormatPr baseColWidth="10" defaultRowHeight="15" x14ac:dyDescent="0.25"/>
  <cols>
    <col min="1" max="1" width="29.85546875" customWidth="1"/>
    <col min="2" max="2" width="62" customWidth="1"/>
    <col min="3" max="3" width="13.140625" customWidth="1"/>
    <col min="4" max="4" width="15" customWidth="1"/>
    <col min="5" max="5" width="12.42578125" customWidth="1"/>
    <col min="6" max="6" width="12.140625" customWidth="1"/>
    <col min="7" max="7" width="13.42578125" customWidth="1"/>
    <col min="8" max="8" width="15" customWidth="1"/>
    <col min="9" max="9" width="12.42578125" customWidth="1"/>
  </cols>
  <sheetData>
    <row r="4" spans="2:2" ht="15.75" x14ac:dyDescent="0.25">
      <c r="B4" s="369" t="s">
        <v>1295</v>
      </c>
    </row>
    <row r="5" spans="2:2" ht="15.75" x14ac:dyDescent="0.25">
      <c r="B5" s="367"/>
    </row>
    <row r="6" spans="2:2" ht="31.5" x14ac:dyDescent="0.25">
      <c r="B6" s="366" t="s">
        <v>1296</v>
      </c>
    </row>
    <row r="7" spans="2:2" ht="47.25" x14ac:dyDescent="0.25">
      <c r="B7" s="366" t="s">
        <v>1297</v>
      </c>
    </row>
    <row r="8" spans="2:2" ht="15.75" x14ac:dyDescent="0.25">
      <c r="B8" s="367"/>
    </row>
    <row r="9" spans="2:2" ht="31.5" x14ac:dyDescent="0.25">
      <c r="B9" s="368" t="s">
        <v>1298</v>
      </c>
    </row>
    <row r="10" spans="2:2" ht="15.75" x14ac:dyDescent="0.25">
      <c r="B10" s="366"/>
    </row>
    <row r="11" spans="2:2" ht="47.25" x14ac:dyDescent="0.25">
      <c r="B11" s="366" t="s">
        <v>1299</v>
      </c>
    </row>
    <row r="12" spans="2:2" ht="15.75" x14ac:dyDescent="0.25">
      <c r="B12" s="367"/>
    </row>
    <row r="13" spans="2:2" ht="31.5" x14ac:dyDescent="0.25">
      <c r="B13" s="366" t="s">
        <v>1300</v>
      </c>
    </row>
    <row r="14" spans="2:2" ht="15.75" x14ac:dyDescent="0.25">
      <c r="B14" s="366"/>
    </row>
    <row r="15" spans="2:2" ht="15.75" x14ac:dyDescent="0.25">
      <c r="B15" s="366" t="s">
        <v>1301</v>
      </c>
    </row>
    <row r="17" spans="2:2" x14ac:dyDescent="0.25">
      <c r="B17" s="396" t="s">
        <v>1350</v>
      </c>
    </row>
    <row r="18" spans="2:2" ht="5.25" customHeight="1" x14ac:dyDescent="0.25"/>
    <row r="19" spans="2:2" ht="15.75" x14ac:dyDescent="0.25">
      <c r="B19" s="371" t="s">
        <v>1349</v>
      </c>
    </row>
    <row r="20" spans="2:2" ht="15.75" x14ac:dyDescent="0.25">
      <c r="B20" s="370" t="s">
        <v>1311</v>
      </c>
    </row>
    <row r="21" spans="2:2" ht="15.75" x14ac:dyDescent="0.25">
      <c r="B21" s="370" t="s">
        <v>1312</v>
      </c>
    </row>
    <row r="22" spans="2:2" ht="15.75" x14ac:dyDescent="0.25">
      <c r="B22" s="370" t="s">
        <v>1313</v>
      </c>
    </row>
    <row r="23" spans="2:2" ht="15.75" x14ac:dyDescent="0.25">
      <c r="B23" s="370" t="s">
        <v>1314</v>
      </c>
    </row>
    <row r="24" spans="2:2" ht="15.75" x14ac:dyDescent="0.25">
      <c r="B24" s="370" t="s">
        <v>1315</v>
      </c>
    </row>
    <row r="25" spans="2:2" ht="15.75" x14ac:dyDescent="0.25">
      <c r="B25" s="370" t="s">
        <v>1316</v>
      </c>
    </row>
    <row r="26" spans="2:2" ht="15.75" x14ac:dyDescent="0.25">
      <c r="B26" s="370" t="s">
        <v>1317</v>
      </c>
    </row>
    <row r="27" spans="2:2" ht="15.75" x14ac:dyDescent="0.25">
      <c r="B27" s="370" t="s">
        <v>1318</v>
      </c>
    </row>
    <row r="28" spans="2:2" ht="15.75" x14ac:dyDescent="0.25">
      <c r="B28" s="370" t="s">
        <v>1319</v>
      </c>
    </row>
    <row r="29" spans="2:2" ht="15.75" x14ac:dyDescent="0.25">
      <c r="B29" s="370" t="s">
        <v>1320</v>
      </c>
    </row>
    <row r="30" spans="2:2" ht="15.75" x14ac:dyDescent="0.25">
      <c r="B30" s="370" t="s">
        <v>1321</v>
      </c>
    </row>
    <row r="31" spans="2:2" ht="15.75" x14ac:dyDescent="0.25">
      <c r="B31" s="370" t="s">
        <v>1322</v>
      </c>
    </row>
    <row r="32" spans="2:2" ht="15.75" x14ac:dyDescent="0.25">
      <c r="B32" s="370" t="s">
        <v>1323</v>
      </c>
    </row>
    <row r="33" spans="2:9" ht="15.75" x14ac:dyDescent="0.25">
      <c r="B33" s="370" t="s">
        <v>1324</v>
      </c>
    </row>
    <row r="34" spans="2:9" ht="15.75" x14ac:dyDescent="0.25">
      <c r="B34" s="370" t="s">
        <v>1325</v>
      </c>
    </row>
    <row r="35" spans="2:9" ht="15.75" x14ac:dyDescent="0.25">
      <c r="B35" s="370" t="s">
        <v>1326</v>
      </c>
    </row>
    <row r="36" spans="2:9" ht="15.75" thickBot="1" x14ac:dyDescent="0.3">
      <c r="C36" s="2651" t="s">
        <v>1342</v>
      </c>
      <c r="D36" s="2651"/>
      <c r="E36" s="2651"/>
      <c r="F36" s="2651"/>
      <c r="G36" s="2651"/>
      <c r="H36" s="2651"/>
      <c r="I36" s="2651"/>
    </row>
    <row r="37" spans="2:9" ht="38.25" x14ac:dyDescent="0.25">
      <c r="B37" s="383" t="s">
        <v>1327</v>
      </c>
      <c r="C37" s="397" t="s">
        <v>1328</v>
      </c>
      <c r="D37" s="398" t="s">
        <v>1329</v>
      </c>
      <c r="E37" s="398" t="s">
        <v>1330</v>
      </c>
      <c r="F37" s="398" t="s">
        <v>1331</v>
      </c>
      <c r="G37" s="398" t="s">
        <v>1332</v>
      </c>
      <c r="H37" s="398" t="s">
        <v>1333</v>
      </c>
      <c r="I37" s="399" t="s">
        <v>1310</v>
      </c>
    </row>
    <row r="38" spans="2:9" x14ac:dyDescent="0.25">
      <c r="B38" s="374" t="s">
        <v>1302</v>
      </c>
      <c r="C38" s="375"/>
      <c r="D38" s="376" t="s">
        <v>4</v>
      </c>
      <c r="E38" s="376"/>
      <c r="F38" s="376"/>
      <c r="G38" s="376"/>
      <c r="H38" s="376"/>
      <c r="I38" s="377"/>
    </row>
    <row r="39" spans="2:9" x14ac:dyDescent="0.25">
      <c r="B39" s="374" t="s">
        <v>1334</v>
      </c>
      <c r="C39" s="375"/>
      <c r="D39" s="376" t="s">
        <v>4</v>
      </c>
      <c r="E39" s="376" t="s">
        <v>4</v>
      </c>
      <c r="F39" s="376"/>
      <c r="G39" s="376"/>
      <c r="H39" s="376"/>
      <c r="I39" s="377"/>
    </row>
    <row r="40" spans="2:9" x14ac:dyDescent="0.25">
      <c r="B40" s="374" t="s">
        <v>1335</v>
      </c>
      <c r="C40" s="375" t="s">
        <v>4</v>
      </c>
      <c r="D40" s="376"/>
      <c r="E40" s="376"/>
      <c r="F40" s="376"/>
      <c r="G40" s="376"/>
      <c r="H40" s="376"/>
      <c r="I40" s="377"/>
    </row>
    <row r="41" spans="2:9" x14ac:dyDescent="0.25">
      <c r="B41" s="374" t="s">
        <v>1336</v>
      </c>
      <c r="C41" s="375" t="s">
        <v>4</v>
      </c>
      <c r="D41" s="376"/>
      <c r="E41" s="376"/>
      <c r="F41" s="376"/>
      <c r="G41" s="376"/>
      <c r="H41" s="376"/>
      <c r="I41" s="377"/>
    </row>
    <row r="42" spans="2:9" x14ac:dyDescent="0.25">
      <c r="B42" s="374" t="s">
        <v>1303</v>
      </c>
      <c r="C42" s="375"/>
      <c r="D42" s="376"/>
      <c r="E42" s="376"/>
      <c r="F42" s="376"/>
      <c r="G42" s="376" t="s">
        <v>4</v>
      </c>
      <c r="H42" s="376"/>
      <c r="I42" s="377"/>
    </row>
    <row r="43" spans="2:9" x14ac:dyDescent="0.25">
      <c r="B43" s="374" t="s">
        <v>1304</v>
      </c>
      <c r="C43" s="375"/>
      <c r="D43" s="376"/>
      <c r="E43" s="376" t="s">
        <v>4</v>
      </c>
      <c r="F43" s="376"/>
      <c r="G43" s="376"/>
      <c r="H43" s="376"/>
      <c r="I43" s="377"/>
    </row>
    <row r="44" spans="2:9" x14ac:dyDescent="0.25">
      <c r="B44" s="374" t="s">
        <v>1305</v>
      </c>
      <c r="C44" s="375"/>
      <c r="D44" s="376"/>
      <c r="E44" s="376" t="s">
        <v>4</v>
      </c>
      <c r="F44" s="376"/>
      <c r="G44" s="376"/>
      <c r="H44" s="376"/>
      <c r="I44" s="377"/>
    </row>
    <row r="45" spans="2:9" x14ac:dyDescent="0.25">
      <c r="B45" s="378" t="s">
        <v>1306</v>
      </c>
      <c r="C45" s="375"/>
      <c r="D45" s="376"/>
      <c r="E45" s="376" t="s">
        <v>4</v>
      </c>
      <c r="F45" s="376"/>
      <c r="G45" s="376"/>
      <c r="H45" s="376"/>
      <c r="I45" s="377"/>
    </row>
    <row r="46" spans="2:9" x14ac:dyDescent="0.25">
      <c r="B46" s="374" t="s">
        <v>1337</v>
      </c>
      <c r="C46" s="375"/>
      <c r="D46" s="376"/>
      <c r="E46" s="376" t="s">
        <v>4</v>
      </c>
      <c r="F46" s="376"/>
      <c r="G46" s="376"/>
      <c r="H46" s="376"/>
      <c r="I46" s="377"/>
    </row>
    <row r="47" spans="2:9" x14ac:dyDescent="0.25">
      <c r="B47" s="374" t="s">
        <v>1307</v>
      </c>
      <c r="C47" s="375"/>
      <c r="D47" s="376"/>
      <c r="E47" s="376"/>
      <c r="F47" s="376"/>
      <c r="G47" s="376" t="s">
        <v>4</v>
      </c>
      <c r="H47" s="376"/>
      <c r="I47" s="377"/>
    </row>
    <row r="48" spans="2:9" x14ac:dyDescent="0.25">
      <c r="B48" s="374" t="s">
        <v>1338</v>
      </c>
      <c r="C48" s="375"/>
      <c r="D48" s="376"/>
      <c r="E48" s="376" t="s">
        <v>4</v>
      </c>
      <c r="F48" s="376"/>
      <c r="G48" s="376"/>
      <c r="H48" s="376"/>
      <c r="I48" s="377"/>
    </row>
    <row r="49" spans="1:9" x14ac:dyDescent="0.25">
      <c r="B49" s="374" t="s">
        <v>1308</v>
      </c>
      <c r="C49" s="375"/>
      <c r="D49" s="376"/>
      <c r="E49" s="376" t="s">
        <v>4</v>
      </c>
      <c r="F49" s="376"/>
      <c r="G49" s="376"/>
      <c r="H49" s="376"/>
      <c r="I49" s="377"/>
    </row>
    <row r="50" spans="1:9" x14ac:dyDescent="0.25">
      <c r="B50" s="378" t="s">
        <v>1339</v>
      </c>
      <c r="C50" s="375"/>
      <c r="D50" s="376"/>
      <c r="E50" s="376" t="s">
        <v>4</v>
      </c>
      <c r="F50" s="376"/>
      <c r="G50" s="376"/>
      <c r="H50" s="376"/>
      <c r="I50" s="377"/>
    </row>
    <row r="51" spans="1:9" x14ac:dyDescent="0.25">
      <c r="B51" s="374" t="s">
        <v>1309</v>
      </c>
      <c r="C51" s="375"/>
      <c r="D51" s="376"/>
      <c r="E51" s="376"/>
      <c r="F51" s="376"/>
      <c r="G51" s="376"/>
      <c r="H51" s="376" t="s">
        <v>4</v>
      </c>
      <c r="I51" s="377"/>
    </row>
    <row r="52" spans="1:9" x14ac:dyDescent="0.25">
      <c r="B52" s="374" t="s">
        <v>1340</v>
      </c>
      <c r="C52" s="375"/>
      <c r="D52" s="376"/>
      <c r="E52" s="376"/>
      <c r="F52" s="376"/>
      <c r="G52" s="376"/>
      <c r="H52" s="376"/>
      <c r="I52" s="377" t="s">
        <v>4</v>
      </c>
    </row>
    <row r="53" spans="1:9" ht="15.75" thickBot="1" x14ac:dyDescent="0.3">
      <c r="B53" s="379" t="s">
        <v>1341</v>
      </c>
      <c r="C53" s="380"/>
      <c r="D53" s="381"/>
      <c r="E53" s="381"/>
      <c r="F53" s="381" t="s">
        <v>4</v>
      </c>
      <c r="G53" s="381"/>
      <c r="H53" s="381"/>
      <c r="I53" s="382"/>
    </row>
    <row r="54" spans="1:9" ht="15.75" thickBot="1" x14ac:dyDescent="0.3"/>
    <row r="55" spans="1:9" ht="45.75" thickBot="1" x14ac:dyDescent="0.3">
      <c r="B55" s="383" t="s">
        <v>1343</v>
      </c>
      <c r="C55" s="393" t="s">
        <v>1328</v>
      </c>
      <c r="D55" s="394" t="s">
        <v>1329</v>
      </c>
      <c r="E55" s="394" t="s">
        <v>1330</v>
      </c>
      <c r="F55" s="394" t="s">
        <v>1331</v>
      </c>
      <c r="G55" s="394" t="s">
        <v>1332</v>
      </c>
      <c r="H55" s="394" t="s">
        <v>1333</v>
      </c>
      <c r="I55" s="395" t="s">
        <v>1310</v>
      </c>
    </row>
    <row r="56" spans="1:9" ht="45" x14ac:dyDescent="0.25">
      <c r="B56" s="384" t="s">
        <v>1344</v>
      </c>
      <c r="C56" s="372" t="s">
        <v>4</v>
      </c>
      <c r="D56" s="373"/>
      <c r="E56" s="373"/>
      <c r="F56" s="373"/>
      <c r="G56" s="373"/>
      <c r="H56" s="373"/>
      <c r="I56" s="385"/>
    </row>
    <row r="57" spans="1:9" ht="45" x14ac:dyDescent="0.25">
      <c r="B57" s="386" t="s">
        <v>1345</v>
      </c>
      <c r="C57" s="387"/>
      <c r="D57" s="388" t="s">
        <v>4</v>
      </c>
      <c r="E57" s="388" t="s">
        <v>4</v>
      </c>
      <c r="F57" s="388"/>
      <c r="G57" s="388"/>
      <c r="H57" s="388"/>
      <c r="I57" s="377"/>
    </row>
    <row r="58" spans="1:9" ht="45" x14ac:dyDescent="0.25">
      <c r="B58" s="384" t="s">
        <v>1346</v>
      </c>
      <c r="C58" s="387"/>
      <c r="D58" s="388"/>
      <c r="E58" s="388"/>
      <c r="F58" s="388" t="s">
        <v>4</v>
      </c>
      <c r="G58" s="388" t="s">
        <v>4</v>
      </c>
      <c r="H58" s="388" t="s">
        <v>4</v>
      </c>
      <c r="I58" s="377" t="s">
        <v>4</v>
      </c>
    </row>
    <row r="59" spans="1:9" ht="30" x14ac:dyDescent="0.25">
      <c r="B59" s="386" t="s">
        <v>1347</v>
      </c>
      <c r="C59" s="387"/>
      <c r="D59" s="388"/>
      <c r="E59" s="388" t="s">
        <v>4</v>
      </c>
      <c r="F59" s="388"/>
      <c r="G59" s="388"/>
      <c r="H59" s="388"/>
      <c r="I59" s="377"/>
    </row>
    <row r="60" spans="1:9" ht="30.75" thickBot="1" x14ac:dyDescent="0.3">
      <c r="B60" s="389" t="s">
        <v>1348</v>
      </c>
      <c r="C60" s="390"/>
      <c r="D60" s="391"/>
      <c r="E60" s="392" t="s">
        <v>4</v>
      </c>
      <c r="F60" s="391"/>
      <c r="G60" s="391"/>
      <c r="H60" s="391"/>
      <c r="I60" s="382"/>
    </row>
    <row r="61" spans="1:9" ht="15.75" thickBot="1" x14ac:dyDescent="0.3"/>
    <row r="62" spans="1:9" ht="45" x14ac:dyDescent="0.25">
      <c r="A62" s="545" t="s">
        <v>1457</v>
      </c>
      <c r="B62" s="553" t="s">
        <v>1416</v>
      </c>
      <c r="C62" s="393" t="s">
        <v>1328</v>
      </c>
      <c r="D62" s="394" t="s">
        <v>1329</v>
      </c>
      <c r="E62" s="394" t="s">
        <v>1330</v>
      </c>
      <c r="F62" s="394" t="s">
        <v>1331</v>
      </c>
      <c r="G62" s="394" t="s">
        <v>1332</v>
      </c>
      <c r="H62" s="395" t="s">
        <v>1333</v>
      </c>
      <c r="I62" s="548" t="s">
        <v>1310</v>
      </c>
    </row>
    <row r="63" spans="1:9" x14ac:dyDescent="0.25">
      <c r="A63" s="2653" t="s">
        <v>1429</v>
      </c>
      <c r="B63" s="554" t="s">
        <v>1417</v>
      </c>
      <c r="C63" s="387"/>
      <c r="D63" s="388" t="s">
        <v>4</v>
      </c>
      <c r="E63" s="388" t="s">
        <v>4</v>
      </c>
      <c r="F63" s="388" t="s">
        <v>4</v>
      </c>
      <c r="G63" s="388" t="s">
        <v>4</v>
      </c>
      <c r="H63" s="388"/>
      <c r="I63" s="549"/>
    </row>
    <row r="64" spans="1:9" x14ac:dyDescent="0.25">
      <c r="A64" s="2654"/>
      <c r="B64" s="554" t="s">
        <v>1418</v>
      </c>
      <c r="C64" s="387"/>
      <c r="D64" s="544" t="s">
        <v>4</v>
      </c>
      <c r="E64" s="388" t="s">
        <v>4</v>
      </c>
      <c r="F64" s="388" t="s">
        <v>4</v>
      </c>
      <c r="G64" s="388" t="s">
        <v>4</v>
      </c>
      <c r="H64" s="388" t="s">
        <v>4</v>
      </c>
      <c r="I64" s="561" t="s">
        <v>4</v>
      </c>
    </row>
    <row r="65" spans="1:9" x14ac:dyDescent="0.25">
      <c r="A65" s="2654"/>
      <c r="B65" s="555" t="s">
        <v>1419</v>
      </c>
      <c r="C65" s="387"/>
      <c r="D65" s="388" t="s">
        <v>4</v>
      </c>
      <c r="E65" s="388" t="s">
        <v>4</v>
      </c>
      <c r="F65" s="388" t="s">
        <v>4</v>
      </c>
      <c r="G65" s="388" t="s">
        <v>4</v>
      </c>
      <c r="H65" s="388" t="s">
        <v>4</v>
      </c>
      <c r="I65" s="561" t="s">
        <v>4</v>
      </c>
    </row>
    <row r="66" spans="1:9" x14ac:dyDescent="0.25">
      <c r="A66" s="2655"/>
      <c r="B66" s="555" t="s">
        <v>1420</v>
      </c>
      <c r="C66" s="387"/>
      <c r="D66" s="388" t="s">
        <v>4</v>
      </c>
      <c r="E66" s="388" t="s">
        <v>4</v>
      </c>
      <c r="F66" s="388" t="s">
        <v>4</v>
      </c>
      <c r="G66" s="388" t="s">
        <v>4</v>
      </c>
      <c r="H66" s="388" t="s">
        <v>4</v>
      </c>
      <c r="I66" s="561" t="s">
        <v>4</v>
      </c>
    </row>
    <row r="67" spans="1:9" ht="15" customHeight="1" x14ac:dyDescent="0.25">
      <c r="A67" s="2652" t="s">
        <v>1428</v>
      </c>
      <c r="B67" s="554" t="s">
        <v>1421</v>
      </c>
      <c r="C67" s="387"/>
      <c r="D67" s="388" t="s">
        <v>4</v>
      </c>
      <c r="E67" s="388" t="s">
        <v>4</v>
      </c>
      <c r="F67" s="388" t="s">
        <v>4</v>
      </c>
      <c r="G67" s="388"/>
      <c r="H67" s="388"/>
      <c r="I67" s="549"/>
    </row>
    <row r="68" spans="1:9" x14ac:dyDescent="0.25">
      <c r="A68" s="2652"/>
      <c r="B68" s="554" t="s">
        <v>1422</v>
      </c>
      <c r="C68" s="387"/>
      <c r="D68" s="388" t="s">
        <v>4</v>
      </c>
      <c r="E68" s="388" t="s">
        <v>4</v>
      </c>
      <c r="F68" s="388" t="s">
        <v>4</v>
      </c>
      <c r="G68" s="388"/>
      <c r="H68" s="388"/>
      <c r="I68" s="549"/>
    </row>
    <row r="69" spans="1:9" x14ac:dyDescent="0.25">
      <c r="A69" s="2652"/>
      <c r="B69" s="554" t="s">
        <v>1423</v>
      </c>
      <c r="C69" s="387"/>
      <c r="D69" s="388" t="s">
        <v>4</v>
      </c>
      <c r="E69" s="388" t="s">
        <v>4</v>
      </c>
      <c r="F69" s="388" t="s">
        <v>4</v>
      </c>
      <c r="G69" s="388" t="s">
        <v>4</v>
      </c>
      <c r="H69" s="388"/>
      <c r="I69" s="549"/>
    </row>
    <row r="70" spans="1:9" x14ac:dyDescent="0.25">
      <c r="A70" s="2652"/>
      <c r="B70" s="554" t="s">
        <v>1424</v>
      </c>
      <c r="C70" s="387"/>
      <c r="D70" s="388" t="s">
        <v>4</v>
      </c>
      <c r="E70" s="388" t="s">
        <v>4</v>
      </c>
      <c r="F70" s="388" t="s">
        <v>4</v>
      </c>
      <c r="G70" s="388"/>
      <c r="H70" s="388"/>
      <c r="I70" s="549"/>
    </row>
    <row r="71" spans="1:9" x14ac:dyDescent="0.25">
      <c r="A71" s="2652"/>
      <c r="B71" s="554" t="s">
        <v>1425</v>
      </c>
      <c r="C71" s="387"/>
      <c r="D71" s="388" t="s">
        <v>4</v>
      </c>
      <c r="E71" s="388" t="s">
        <v>4</v>
      </c>
      <c r="F71" s="388" t="s">
        <v>4</v>
      </c>
      <c r="G71" s="388"/>
      <c r="H71" s="388" t="s">
        <v>4</v>
      </c>
      <c r="I71" s="549"/>
    </row>
    <row r="72" spans="1:9" x14ac:dyDescent="0.25">
      <c r="A72" s="2652"/>
      <c r="B72" s="554" t="s">
        <v>1426</v>
      </c>
      <c r="C72" s="387"/>
      <c r="D72" s="388" t="s">
        <v>4</v>
      </c>
      <c r="E72" s="388" t="s">
        <v>4</v>
      </c>
      <c r="F72" s="388" t="s">
        <v>4</v>
      </c>
      <c r="G72" s="388"/>
      <c r="H72" s="388"/>
      <c r="I72" s="377"/>
    </row>
    <row r="73" spans="1:9" x14ac:dyDescent="0.25">
      <c r="A73" s="2652"/>
      <c r="B73" s="554" t="s">
        <v>1427</v>
      </c>
      <c r="C73" s="387"/>
      <c r="D73" s="388" t="s">
        <v>4</v>
      </c>
      <c r="E73" s="388" t="s">
        <v>4</v>
      </c>
      <c r="F73" s="388" t="s">
        <v>4</v>
      </c>
      <c r="G73" s="388"/>
      <c r="H73" s="388"/>
      <c r="I73" s="377"/>
    </row>
    <row r="74" spans="1:9" x14ac:dyDescent="0.25">
      <c r="A74" s="2652" t="s">
        <v>1436</v>
      </c>
      <c r="B74" s="556" t="s">
        <v>1430</v>
      </c>
      <c r="C74" s="558"/>
      <c r="D74" s="388" t="s">
        <v>4</v>
      </c>
      <c r="E74" s="388" t="s">
        <v>4</v>
      </c>
      <c r="F74" s="388" t="s">
        <v>4</v>
      </c>
      <c r="G74" s="20"/>
      <c r="H74" s="20"/>
      <c r="I74" s="550"/>
    </row>
    <row r="75" spans="1:9" x14ac:dyDescent="0.25">
      <c r="A75" s="2650"/>
      <c r="B75" s="556" t="s">
        <v>1431</v>
      </c>
      <c r="C75" s="558"/>
      <c r="D75" s="388" t="s">
        <v>4</v>
      </c>
      <c r="E75" s="388" t="s">
        <v>4</v>
      </c>
      <c r="F75" s="388" t="s">
        <v>4</v>
      </c>
      <c r="G75" s="20"/>
      <c r="H75" s="20"/>
      <c r="I75" s="550"/>
    </row>
    <row r="76" spans="1:9" x14ac:dyDescent="0.25">
      <c r="A76" s="2650"/>
      <c r="B76" s="556" t="s">
        <v>1432</v>
      </c>
      <c r="C76" s="558"/>
      <c r="D76" s="388" t="s">
        <v>4</v>
      </c>
      <c r="E76" s="388" t="s">
        <v>4</v>
      </c>
      <c r="F76" s="388" t="s">
        <v>4</v>
      </c>
      <c r="G76" s="20"/>
      <c r="H76" s="20"/>
      <c r="I76" s="550"/>
    </row>
    <row r="77" spans="1:9" x14ac:dyDescent="0.25">
      <c r="A77" s="2650"/>
      <c r="B77" s="556" t="s">
        <v>1433</v>
      </c>
      <c r="C77" s="558"/>
      <c r="D77" s="388" t="s">
        <v>4</v>
      </c>
      <c r="E77" s="388" t="s">
        <v>4</v>
      </c>
      <c r="F77" s="388" t="s">
        <v>4</v>
      </c>
      <c r="G77" s="20"/>
      <c r="H77" s="20"/>
      <c r="I77" s="550"/>
    </row>
    <row r="78" spans="1:9" x14ac:dyDescent="0.25">
      <c r="A78" s="2650"/>
      <c r="B78" s="556" t="s">
        <v>1434</v>
      </c>
      <c r="C78" s="558"/>
      <c r="D78" s="388" t="s">
        <v>4</v>
      </c>
      <c r="E78" s="388" t="s">
        <v>4</v>
      </c>
      <c r="F78" s="388" t="s">
        <v>4</v>
      </c>
      <c r="G78" s="20"/>
      <c r="H78" s="20"/>
      <c r="I78" s="550"/>
    </row>
    <row r="79" spans="1:9" x14ac:dyDescent="0.25">
      <c r="A79" s="2650"/>
      <c r="B79" s="556" t="s">
        <v>1435</v>
      </c>
      <c r="C79" s="558"/>
      <c r="D79" s="388" t="s">
        <v>4</v>
      </c>
      <c r="E79" s="388" t="s">
        <v>4</v>
      </c>
      <c r="F79" s="388" t="s">
        <v>4</v>
      </c>
      <c r="G79" s="20"/>
      <c r="H79" s="20"/>
      <c r="I79" s="550"/>
    </row>
    <row r="80" spans="1:9" x14ac:dyDescent="0.25">
      <c r="A80" s="2652" t="s">
        <v>1440</v>
      </c>
      <c r="B80" s="556" t="s">
        <v>1437</v>
      </c>
      <c r="C80" s="558"/>
      <c r="D80" s="388" t="s">
        <v>4</v>
      </c>
      <c r="E80" s="388" t="s">
        <v>4</v>
      </c>
      <c r="F80" s="388" t="s">
        <v>4</v>
      </c>
      <c r="G80" s="20"/>
      <c r="H80" s="20"/>
      <c r="I80" s="550"/>
    </row>
    <row r="81" spans="1:9" x14ac:dyDescent="0.25">
      <c r="A81" s="2652"/>
      <c r="B81" s="556" t="s">
        <v>1438</v>
      </c>
      <c r="C81" s="558"/>
      <c r="D81" s="388" t="s">
        <v>4</v>
      </c>
      <c r="E81" s="388" t="s">
        <v>4</v>
      </c>
      <c r="F81" s="388" t="s">
        <v>4</v>
      </c>
      <c r="G81" s="20"/>
      <c r="H81" s="20"/>
      <c r="I81" s="550"/>
    </row>
    <row r="82" spans="1:9" x14ac:dyDescent="0.25">
      <c r="A82" s="2652"/>
      <c r="B82" s="556" t="s">
        <v>1439</v>
      </c>
      <c r="C82" s="558"/>
      <c r="D82" s="388" t="s">
        <v>4</v>
      </c>
      <c r="E82" s="388" t="s">
        <v>4</v>
      </c>
      <c r="F82" s="388" t="s">
        <v>4</v>
      </c>
      <c r="G82" s="20"/>
      <c r="H82" s="20"/>
      <c r="I82" s="550"/>
    </row>
    <row r="83" spans="1:9" ht="30" x14ac:dyDescent="0.25">
      <c r="A83" s="546" t="s">
        <v>1442</v>
      </c>
      <c r="B83" s="556" t="s">
        <v>1441</v>
      </c>
      <c r="C83" s="560" t="s">
        <v>4</v>
      </c>
      <c r="D83" s="20"/>
      <c r="E83" s="563" t="s">
        <v>4</v>
      </c>
      <c r="F83" s="388" t="s">
        <v>4</v>
      </c>
      <c r="G83" s="20"/>
      <c r="H83" s="20"/>
      <c r="I83" s="550"/>
    </row>
    <row r="84" spans="1:9" x14ac:dyDescent="0.25">
      <c r="A84" s="2650" t="s">
        <v>1454</v>
      </c>
      <c r="B84" s="556" t="s">
        <v>1443</v>
      </c>
      <c r="C84" s="558"/>
      <c r="D84" s="388" t="s">
        <v>4</v>
      </c>
      <c r="E84" s="388" t="s">
        <v>4</v>
      </c>
      <c r="F84" s="388" t="s">
        <v>4</v>
      </c>
      <c r="G84" s="20"/>
      <c r="H84" s="20"/>
      <c r="I84" s="550"/>
    </row>
    <row r="85" spans="1:9" x14ac:dyDescent="0.25">
      <c r="A85" s="2650"/>
      <c r="B85" s="556" t="s">
        <v>1444</v>
      </c>
      <c r="C85" s="558"/>
      <c r="D85" s="388" t="s">
        <v>4</v>
      </c>
      <c r="E85" s="388" t="s">
        <v>4</v>
      </c>
      <c r="F85" s="388" t="s">
        <v>4</v>
      </c>
      <c r="G85" s="20"/>
      <c r="H85" s="20"/>
      <c r="I85" s="550"/>
    </row>
    <row r="86" spans="1:9" x14ac:dyDescent="0.25">
      <c r="A86" s="2650"/>
      <c r="B86" s="556" t="s">
        <v>1445</v>
      </c>
      <c r="C86" s="558"/>
      <c r="D86" s="388" t="s">
        <v>4</v>
      </c>
      <c r="E86" s="388" t="s">
        <v>4</v>
      </c>
      <c r="F86" s="388" t="s">
        <v>4</v>
      </c>
      <c r="G86" s="20"/>
      <c r="H86" s="20"/>
      <c r="I86" s="550"/>
    </row>
    <row r="87" spans="1:9" x14ac:dyDescent="0.25">
      <c r="A87" s="2650"/>
      <c r="B87" s="556" t="s">
        <v>1446</v>
      </c>
      <c r="C87" s="558"/>
      <c r="D87" s="388" t="s">
        <v>4</v>
      </c>
      <c r="E87" s="388" t="s">
        <v>4</v>
      </c>
      <c r="F87" s="388" t="s">
        <v>4</v>
      </c>
      <c r="G87" s="20"/>
      <c r="H87" s="20"/>
      <c r="I87" s="550"/>
    </row>
    <row r="88" spans="1:9" x14ac:dyDescent="0.25">
      <c r="A88" s="2650"/>
      <c r="B88" s="556" t="s">
        <v>1447</v>
      </c>
      <c r="C88" s="558"/>
      <c r="D88" s="388" t="s">
        <v>4</v>
      </c>
      <c r="E88" s="388" t="s">
        <v>4</v>
      </c>
      <c r="F88" s="388" t="s">
        <v>4</v>
      </c>
      <c r="G88" s="20"/>
      <c r="H88" s="20"/>
      <c r="I88" s="550"/>
    </row>
    <row r="89" spans="1:9" x14ac:dyDescent="0.25">
      <c r="A89" s="2650"/>
      <c r="B89" s="556" t="s">
        <v>1448</v>
      </c>
      <c r="C89" s="558"/>
      <c r="D89" s="388" t="s">
        <v>4</v>
      </c>
      <c r="E89" s="388" t="s">
        <v>4</v>
      </c>
      <c r="F89" s="388" t="s">
        <v>4</v>
      </c>
      <c r="G89" s="20"/>
      <c r="H89" s="20"/>
      <c r="I89" s="550"/>
    </row>
    <row r="90" spans="1:9" x14ac:dyDescent="0.25">
      <c r="A90" s="2650"/>
      <c r="B90" s="556" t="s">
        <v>1449</v>
      </c>
      <c r="C90" s="558"/>
      <c r="D90" s="388" t="s">
        <v>4</v>
      </c>
      <c r="E90" s="388" t="s">
        <v>4</v>
      </c>
      <c r="F90" s="388" t="s">
        <v>4</v>
      </c>
      <c r="G90" s="20"/>
      <c r="H90" s="20"/>
      <c r="I90" s="550"/>
    </row>
    <row r="91" spans="1:9" x14ac:dyDescent="0.25">
      <c r="A91" s="2650"/>
      <c r="B91" s="556" t="s">
        <v>1450</v>
      </c>
      <c r="C91" s="558"/>
      <c r="D91" s="388" t="s">
        <v>4</v>
      </c>
      <c r="E91" s="388" t="s">
        <v>4</v>
      </c>
      <c r="F91" s="388" t="s">
        <v>4</v>
      </c>
      <c r="G91" s="20"/>
      <c r="H91" s="20"/>
      <c r="I91" s="550"/>
    </row>
    <row r="92" spans="1:9" x14ac:dyDescent="0.25">
      <c r="A92" s="2650"/>
      <c r="B92" s="556" t="s">
        <v>1451</v>
      </c>
      <c r="C92" s="558"/>
      <c r="D92" s="388" t="s">
        <v>4</v>
      </c>
      <c r="E92" s="388" t="s">
        <v>4</v>
      </c>
      <c r="F92" s="388" t="s">
        <v>4</v>
      </c>
      <c r="G92" s="20"/>
      <c r="H92" s="20"/>
      <c r="I92" s="550"/>
    </row>
    <row r="93" spans="1:9" x14ac:dyDescent="0.25">
      <c r="A93" s="2650"/>
      <c r="B93" s="556" t="s">
        <v>1452</v>
      </c>
      <c r="C93" s="558"/>
      <c r="D93" s="388" t="s">
        <v>4</v>
      </c>
      <c r="E93" s="388" t="s">
        <v>4</v>
      </c>
      <c r="F93" s="388" t="s">
        <v>4</v>
      </c>
      <c r="G93" s="20"/>
      <c r="H93" s="20"/>
      <c r="I93" s="550"/>
    </row>
    <row r="94" spans="1:9" x14ac:dyDescent="0.25">
      <c r="A94" s="2650"/>
      <c r="B94" s="556" t="s">
        <v>1453</v>
      </c>
      <c r="C94" s="558"/>
      <c r="D94" s="388" t="s">
        <v>4</v>
      </c>
      <c r="E94" s="388" t="s">
        <v>4</v>
      </c>
      <c r="F94" s="388" t="s">
        <v>4</v>
      </c>
      <c r="G94" s="20"/>
      <c r="H94" s="20"/>
      <c r="I94" s="550"/>
    </row>
    <row r="95" spans="1:9" ht="15.75" thickBot="1" x14ac:dyDescent="0.3">
      <c r="A95" s="547" t="s">
        <v>1456</v>
      </c>
      <c r="B95" s="557" t="s">
        <v>1455</v>
      </c>
      <c r="C95" s="559"/>
      <c r="D95" s="391"/>
      <c r="E95" s="551"/>
      <c r="F95" s="391" t="s">
        <v>4</v>
      </c>
      <c r="G95" s="551"/>
      <c r="H95" s="551"/>
      <c r="I95" s="552"/>
    </row>
  </sheetData>
  <mergeCells count="6">
    <mergeCell ref="A84:A94"/>
    <mergeCell ref="C36:I36"/>
    <mergeCell ref="A67:A73"/>
    <mergeCell ref="A63:A66"/>
    <mergeCell ref="A74:A79"/>
    <mergeCell ref="A80:A8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Z1288"/>
  <sheetViews>
    <sheetView zoomScale="90" zoomScaleNormal="90" zoomScaleSheetLayoutView="70" workbookViewId="0">
      <pane xSplit="2" ySplit="7" topLeftCell="C571" activePane="bottomRight" state="frozen"/>
      <selection pane="topRight" activeCell="C1" sqref="C1"/>
      <selection pane="bottomLeft" activeCell="A8" sqref="A8"/>
      <selection pane="bottomRight" activeCell="B569" sqref="B569"/>
    </sheetView>
  </sheetViews>
  <sheetFormatPr baseColWidth="10" defaultColWidth="11.42578125" defaultRowHeight="11.25" x14ac:dyDescent="0.2"/>
  <cols>
    <col min="1" max="1" width="47" style="294" customWidth="1"/>
    <col min="2" max="2" width="14" style="295" customWidth="1"/>
    <col min="3" max="3" width="17.7109375" style="291" customWidth="1"/>
    <col min="4" max="7" width="10.42578125" style="87" bestFit="1" customWidth="1"/>
    <col min="8" max="8" width="12.85546875" style="292" bestFit="1" customWidth="1"/>
    <col min="9" max="9" width="10.42578125" style="292" bestFit="1" customWidth="1"/>
    <col min="10" max="11" width="10.42578125" style="87" bestFit="1" customWidth="1"/>
    <col min="12" max="12" width="11.7109375" style="87" bestFit="1" customWidth="1"/>
    <col min="13" max="13" width="12.85546875" style="292" bestFit="1" customWidth="1"/>
    <col min="14" max="16" width="10.42578125" style="87" bestFit="1" customWidth="1"/>
    <col min="17" max="17" width="11.7109375" style="87" bestFit="1" customWidth="1"/>
    <col min="18" max="18" width="12.28515625" style="292" bestFit="1" customWidth="1"/>
    <col min="19" max="21" width="10.42578125" style="87" bestFit="1" customWidth="1"/>
    <col min="22" max="22" width="12.140625" style="87" bestFit="1" customWidth="1"/>
    <col min="23" max="23" width="12.28515625" style="292" bestFit="1" customWidth="1"/>
    <col min="24" max="16384" width="11.42578125" style="114"/>
  </cols>
  <sheetData>
    <row r="1" spans="1:26" s="87" customFormat="1" ht="15.75" customHeight="1" x14ac:dyDescent="0.2">
      <c r="A1" s="84"/>
      <c r="B1" s="85"/>
      <c r="C1" s="86" t="s">
        <v>404</v>
      </c>
      <c r="D1" s="86"/>
      <c r="E1" s="85"/>
      <c r="F1" s="85"/>
      <c r="G1" s="85"/>
      <c r="H1" s="85"/>
      <c r="I1" s="85"/>
      <c r="J1" s="85"/>
      <c r="K1" s="85"/>
      <c r="L1" s="85"/>
      <c r="M1" s="85"/>
      <c r="N1" s="85"/>
      <c r="O1" s="85"/>
      <c r="P1" s="85"/>
      <c r="Q1" s="85"/>
      <c r="R1" s="85"/>
      <c r="S1" s="85"/>
      <c r="T1" s="85"/>
      <c r="U1" s="85"/>
      <c r="V1" s="85"/>
      <c r="W1" s="85"/>
    </row>
    <row r="2" spans="1:26" s="87" customFormat="1" ht="15.75" customHeight="1" x14ac:dyDescent="0.2">
      <c r="A2" s="88"/>
      <c r="B2" s="89"/>
      <c r="C2" s="90" t="s">
        <v>405</v>
      </c>
      <c r="D2" s="90"/>
      <c r="E2" s="90"/>
      <c r="F2" s="90"/>
      <c r="G2" s="89"/>
      <c r="H2" s="91"/>
      <c r="I2" s="91"/>
      <c r="J2" s="91"/>
      <c r="K2" s="91"/>
      <c r="L2" s="91"/>
      <c r="M2" s="91"/>
      <c r="N2" s="91"/>
      <c r="O2" s="91"/>
      <c r="P2" s="92"/>
      <c r="Q2" s="92"/>
      <c r="R2" s="91"/>
      <c r="S2" s="91"/>
      <c r="T2" s="91"/>
      <c r="U2" s="92"/>
      <c r="V2" s="92"/>
      <c r="W2" s="91"/>
    </row>
    <row r="3" spans="1:26" s="87" customFormat="1" ht="24" customHeight="1" x14ac:dyDescent="0.2">
      <c r="A3" s="93" t="s">
        <v>406</v>
      </c>
      <c r="B3" s="89"/>
      <c r="C3" s="90" t="s">
        <v>407</v>
      </c>
      <c r="D3" s="90"/>
      <c r="E3" s="90"/>
      <c r="F3" s="90"/>
      <c r="G3" s="89"/>
      <c r="H3" s="91"/>
      <c r="I3" s="91"/>
      <c r="J3" s="91"/>
      <c r="K3" s="91"/>
      <c r="L3" s="91"/>
      <c r="M3" s="91"/>
      <c r="N3" s="91"/>
      <c r="O3" s="91"/>
      <c r="P3" s="92"/>
      <c r="Q3" s="92"/>
      <c r="R3" s="91"/>
      <c r="S3" s="91"/>
      <c r="T3" s="91"/>
      <c r="U3" s="92"/>
      <c r="V3" s="92"/>
      <c r="W3" s="91"/>
    </row>
    <row r="4" spans="1:26" s="100" customFormat="1" ht="11.25" customHeight="1" x14ac:dyDescent="0.2">
      <c r="A4" s="94"/>
      <c r="B4" s="95"/>
      <c r="C4" s="96" t="s">
        <v>408</v>
      </c>
      <c r="D4" s="96"/>
      <c r="E4" s="97"/>
      <c r="F4" s="97"/>
      <c r="G4" s="97"/>
      <c r="H4" s="98"/>
      <c r="I4" s="98"/>
      <c r="J4" s="97"/>
      <c r="K4" s="97"/>
      <c r="L4" s="97"/>
      <c r="M4" s="98"/>
      <c r="N4" s="98"/>
      <c r="O4" s="97"/>
      <c r="P4" s="97" t="s">
        <v>409</v>
      </c>
      <c r="Q4" s="99">
        <v>43011</v>
      </c>
      <c r="R4" s="98"/>
      <c r="S4" s="98"/>
      <c r="T4" s="97"/>
      <c r="U4" s="97"/>
      <c r="V4" s="99"/>
      <c r="W4" s="98"/>
    </row>
    <row r="5" spans="1:26" s="100" customFormat="1" ht="11.25" customHeight="1" x14ac:dyDescent="0.2">
      <c r="A5" s="101"/>
      <c r="B5" s="97"/>
      <c r="C5" s="102"/>
      <c r="D5" s="97"/>
      <c r="E5" s="97"/>
      <c r="F5" s="97"/>
      <c r="G5" s="97"/>
      <c r="H5" s="98"/>
      <c r="I5" s="98"/>
      <c r="J5" s="97"/>
      <c r="K5" s="97"/>
      <c r="L5" s="97"/>
      <c r="M5" s="98"/>
      <c r="N5" s="97"/>
      <c r="O5" s="97"/>
      <c r="P5" s="97"/>
      <c r="Q5" s="97"/>
      <c r="R5" s="98"/>
      <c r="S5" s="97"/>
      <c r="T5" s="97"/>
      <c r="U5" s="97"/>
      <c r="V5" s="97"/>
      <c r="W5" s="98"/>
    </row>
    <row r="6" spans="1:26" s="108" customFormat="1" ht="15" x14ac:dyDescent="0.25">
      <c r="A6" s="103" t="s">
        <v>410</v>
      </c>
      <c r="B6" s="104" t="s">
        <v>411</v>
      </c>
      <c r="C6" s="105">
        <v>2014</v>
      </c>
      <c r="D6" s="106">
        <v>2015</v>
      </c>
      <c r="E6" s="106">
        <v>2016</v>
      </c>
      <c r="F6" s="106">
        <v>2017</v>
      </c>
      <c r="G6" s="106">
        <v>2018</v>
      </c>
      <c r="H6" s="107" t="s">
        <v>412</v>
      </c>
      <c r="I6" s="106">
        <v>2019</v>
      </c>
      <c r="J6" s="106">
        <v>2020</v>
      </c>
      <c r="K6" s="106">
        <v>2021</v>
      </c>
      <c r="L6" s="106">
        <v>2022</v>
      </c>
      <c r="M6" s="107" t="s">
        <v>413</v>
      </c>
      <c r="N6" s="106">
        <v>2023</v>
      </c>
      <c r="O6" s="106">
        <v>2024</v>
      </c>
      <c r="P6" s="106">
        <v>2025</v>
      </c>
      <c r="Q6" s="106">
        <v>2026</v>
      </c>
      <c r="R6" s="107" t="s">
        <v>414</v>
      </c>
      <c r="S6" s="106">
        <v>2027</v>
      </c>
      <c r="T6" s="106">
        <v>2028</v>
      </c>
      <c r="U6" s="106">
        <v>2029</v>
      </c>
      <c r="V6" s="106">
        <v>2030</v>
      </c>
      <c r="W6" s="107" t="s">
        <v>415</v>
      </c>
      <c r="Y6" s="108" t="s">
        <v>416</v>
      </c>
    </row>
    <row r="7" spans="1:26" ht="18" customHeight="1" x14ac:dyDescent="0.2">
      <c r="A7" s="109" t="s">
        <v>417</v>
      </c>
      <c r="B7" s="110"/>
      <c r="C7" s="111"/>
      <c r="D7" s="112">
        <f>+D8+D435</f>
        <v>577630.16185199982</v>
      </c>
      <c r="E7" s="112">
        <f>+E8+E435</f>
        <v>518174.72534499993</v>
      </c>
      <c r="F7" s="112">
        <f>+F8+F435</f>
        <v>571191.995995</v>
      </c>
      <c r="G7" s="112">
        <f>+G8+G435</f>
        <v>562216.5420094002</v>
      </c>
      <c r="H7" s="112">
        <f>SUM(D7:G7)</f>
        <v>2229213.4252014002</v>
      </c>
      <c r="I7" s="112">
        <f>+I8+I435</f>
        <v>815612.86622983986</v>
      </c>
      <c r="J7" s="112">
        <f>+J8+J435</f>
        <v>618688.13444127387</v>
      </c>
      <c r="K7" s="112">
        <f>+K8+K435</f>
        <v>673264.39302737161</v>
      </c>
      <c r="L7" s="112">
        <f>+L8+L435</f>
        <v>3726238.8188998853</v>
      </c>
      <c r="M7" s="113">
        <f>+I7+J7+K7+L7</f>
        <v>5833804.2125983704</v>
      </c>
      <c r="N7" s="112">
        <f>+N8+N435</f>
        <v>757141.72705129266</v>
      </c>
      <c r="O7" s="112">
        <f>+O8+O435</f>
        <v>674619.56020264572</v>
      </c>
      <c r="P7" s="112">
        <f>+P8+P435</f>
        <v>700826.76234856993</v>
      </c>
      <c r="Q7" s="112">
        <f>+Q8+Q435</f>
        <v>7502676.2622008789</v>
      </c>
      <c r="R7" s="113">
        <f>+N7+O7+P7+Q7</f>
        <v>9635264.3118033875</v>
      </c>
      <c r="S7" s="112">
        <f>+S8+S435</f>
        <v>709530.84228346567</v>
      </c>
      <c r="T7" s="112">
        <f>+T8+T435</f>
        <v>695750.24080228677</v>
      </c>
      <c r="U7" s="112">
        <f>+U8+U435</f>
        <v>655406.44218613033</v>
      </c>
      <c r="V7" s="112">
        <f>+V8+V435</f>
        <v>11235022.837075269</v>
      </c>
      <c r="W7" s="113">
        <f>+S7+T7+U7+V7</f>
        <v>13295710.362347152</v>
      </c>
      <c r="Y7" s="115">
        <f>+H7+M7+R7+W7</f>
        <v>30993992.311950311</v>
      </c>
      <c r="Z7" s="115">
        <f>+Y8+Y435</f>
        <v>30993992.311950311</v>
      </c>
    </row>
    <row r="8" spans="1:26" s="119" customFormat="1" ht="25.5" customHeight="1" x14ac:dyDescent="0.2">
      <c r="A8" s="116" t="s">
        <v>418</v>
      </c>
      <c r="B8" s="117"/>
      <c r="C8" s="117">
        <f>+C9+C19+C90+C226+C228+C236+C249+C251+C258+C265+C292+C294+C354+C357+C432</f>
        <v>155638.55990399999</v>
      </c>
      <c r="D8" s="117">
        <f>+D9+D19+D90+D226+D228+D236+D249+D251+D258+D265+D292+D294+D354+D357+D432</f>
        <v>133683.5</v>
      </c>
      <c r="E8" s="117">
        <f>+E9+E19+E90+E226+E228+E236+E249+E251+E258+E265+E292+E294+E354+E357+E432</f>
        <v>73095</v>
      </c>
      <c r="F8" s="117">
        <f>+F9+F19+F90+F226+F228+F236+F249+F251+F258+F265+F292+F294+F354+F357+F432</f>
        <v>87236.5</v>
      </c>
      <c r="G8" s="117">
        <f>+G9+G19+G90+G226+G228+G236+G249+G251+G258+G265+G292+G294+G354+G357+G432</f>
        <v>109585</v>
      </c>
      <c r="H8" s="118">
        <f>+D8+E8+F8+G8</f>
        <v>403600</v>
      </c>
      <c r="I8" s="117">
        <f>+I9+I19+I90+I226+I228+I236+I249+I251+I258+I265+I292+I294+I354+I357+I432</f>
        <v>113587</v>
      </c>
      <c r="J8" s="117">
        <f>+J9+J19+J90+J226+J228+J236+J249+J251+J258+J265+J292+J294+J354+J357+J432</f>
        <v>78540</v>
      </c>
      <c r="K8" s="117">
        <f>+K9+K19+K90+K226+K228+K236+K249+K251+K258+K265+K292+K294+K354+K357+K432</f>
        <v>78296</v>
      </c>
      <c r="L8" s="117">
        <f>+L9+L19+L90+L226+L228+L236+L249+L251+L258+L265+L292+L294+L354+L357+L432</f>
        <v>63483</v>
      </c>
      <c r="M8" s="118">
        <f>+I8+J8+K8+L8</f>
        <v>333906</v>
      </c>
      <c r="N8" s="117">
        <f>+N9+N19+N90+N226+N228+N236+N249+N251+N258+N265+N292+N294+N354+N357+N432</f>
        <v>72580</v>
      </c>
      <c r="O8" s="117">
        <f>+O9+O19+O90+O226+O228+O236+O249+O251+O258+O265+O292+O294+O354+O357+O432</f>
        <v>86807</v>
      </c>
      <c r="P8" s="117">
        <f>+P9+P19+P90+P226+P228+P236+P249+P251+P258+P265+P292+P294+P354+P357+P432</f>
        <v>94404</v>
      </c>
      <c r="Q8" s="117">
        <f>+Q9+Q19+Q90+Q226+Q228+Q236+Q249+Q251+Q258+Q265+Q292+Q294+Q354+Q357+Q432</f>
        <v>123981</v>
      </c>
      <c r="R8" s="118">
        <f>+N8+O8+P8+Q8</f>
        <v>377772</v>
      </c>
      <c r="S8" s="117">
        <f>+S9+S19+S90+S226+S228+S236+S249+S251+S258+S265+S292+S294+S354+S357+S432</f>
        <v>43084</v>
      </c>
      <c r="T8" s="117">
        <f>+T9+T19+T90+T226+T228+T236+T249+T251+T258+T265+T292+T294+T354+T357+T432</f>
        <v>40350</v>
      </c>
      <c r="U8" s="117">
        <f>+U9+U19+U90+U226+U228+U236+U249+U251+U258+U265+U292+U294+U354+U357+U432</f>
        <v>32167</v>
      </c>
      <c r="V8" s="117">
        <f>+V9+V19+V90+V226+V228+V236+V249+V251+V258+V265+V292+V294+V354+V357+V432</f>
        <v>32444</v>
      </c>
      <c r="W8" s="118">
        <f>+S8+T8+U8+V8</f>
        <v>148045</v>
      </c>
      <c r="Y8" s="120">
        <f>+H8+M8+R8+W8</f>
        <v>1263323</v>
      </c>
    </row>
    <row r="9" spans="1:26" s="124" customFormat="1" ht="34.9" customHeight="1" x14ac:dyDescent="0.2">
      <c r="A9" s="121" t="s">
        <v>419</v>
      </c>
      <c r="B9" s="122"/>
      <c r="C9" s="122">
        <f>SUM(C10:C18)</f>
        <v>37935</v>
      </c>
      <c r="D9" s="122">
        <f>SUM(D10:D18)</f>
        <v>49743</v>
      </c>
      <c r="E9" s="122">
        <f t="shared" ref="E9:G9" si="0">SUM(E10:E18)</f>
        <v>23000</v>
      </c>
      <c r="F9" s="122">
        <f t="shared" si="0"/>
        <v>6300</v>
      </c>
      <c r="G9" s="122">
        <f t="shared" si="0"/>
        <v>10000</v>
      </c>
      <c r="H9" s="122">
        <f>+D9+E9+F9+G9</f>
        <v>89043</v>
      </c>
      <c r="I9" s="122">
        <f>SUM(I10:I18)</f>
        <v>0</v>
      </c>
      <c r="J9" s="122">
        <f t="shared" ref="J9:L9" si="1">SUM(J10:J18)</f>
        <v>0</v>
      </c>
      <c r="K9" s="122">
        <f t="shared" si="1"/>
        <v>0</v>
      </c>
      <c r="L9" s="122">
        <f t="shared" si="1"/>
        <v>0</v>
      </c>
      <c r="M9" s="122">
        <f>+I9+J9+K9+L9</f>
        <v>0</v>
      </c>
      <c r="N9" s="122">
        <f>SUM(N10:N18)</f>
        <v>0</v>
      </c>
      <c r="O9" s="122">
        <f t="shared" ref="O9:Q9" si="2">SUM(O10:O18)</f>
        <v>3000</v>
      </c>
      <c r="P9" s="122">
        <f t="shared" si="2"/>
        <v>1000</v>
      </c>
      <c r="Q9" s="122">
        <f t="shared" si="2"/>
        <v>1000</v>
      </c>
      <c r="R9" s="122">
        <f>+N9+O9+P9+Q9</f>
        <v>5000</v>
      </c>
      <c r="S9" s="122">
        <f>SUM(S10:S18)</f>
        <v>0</v>
      </c>
      <c r="T9" s="122">
        <f t="shared" ref="T9:V9" si="3">SUM(T10:T18)</f>
        <v>0</v>
      </c>
      <c r="U9" s="122">
        <f t="shared" si="3"/>
        <v>0</v>
      </c>
      <c r="V9" s="122">
        <f t="shared" si="3"/>
        <v>0</v>
      </c>
      <c r="W9" s="122">
        <f>+S9+T9+U9+V9</f>
        <v>0</v>
      </c>
      <c r="X9" s="123">
        <v>43004</v>
      </c>
      <c r="Y9" s="124" t="s">
        <v>420</v>
      </c>
    </row>
    <row r="10" spans="1:26" s="119" customFormat="1" ht="66" customHeight="1" x14ac:dyDescent="0.2">
      <c r="A10" s="299" t="s">
        <v>1044</v>
      </c>
      <c r="B10" s="126"/>
      <c r="C10" s="127">
        <v>22911</v>
      </c>
      <c r="D10" s="127">
        <v>5224</v>
      </c>
      <c r="E10" s="127"/>
      <c r="F10" s="127"/>
      <c r="G10" s="128"/>
      <c r="H10" s="129">
        <f t="shared" ref="H10:H18" si="4">SUM(D10:G10)</f>
        <v>5224</v>
      </c>
      <c r="I10" s="126"/>
      <c r="J10" s="126"/>
      <c r="K10" s="126"/>
      <c r="L10" s="126"/>
      <c r="M10" s="129"/>
      <c r="N10" s="126"/>
      <c r="O10" s="126"/>
      <c r="P10" s="126"/>
      <c r="Q10" s="126"/>
      <c r="R10" s="129"/>
      <c r="S10" s="130"/>
      <c r="T10" s="130"/>
      <c r="U10" s="130"/>
      <c r="V10" s="130"/>
      <c r="W10" s="131"/>
    </row>
    <row r="11" spans="1:26" s="119" customFormat="1" ht="125.45" customHeight="1" x14ac:dyDescent="0.2">
      <c r="A11" s="297" t="s">
        <v>1043</v>
      </c>
      <c r="B11" s="126"/>
      <c r="C11" s="127">
        <v>1224</v>
      </c>
      <c r="D11" s="127">
        <v>80</v>
      </c>
      <c r="E11" s="127"/>
      <c r="F11" s="127"/>
      <c r="G11" s="128"/>
      <c r="H11" s="129">
        <f t="shared" si="4"/>
        <v>80</v>
      </c>
      <c r="I11" s="126"/>
      <c r="J11" s="126"/>
      <c r="K11" s="126"/>
      <c r="L11" s="126"/>
      <c r="M11" s="129"/>
      <c r="N11" s="126"/>
      <c r="O11" s="126"/>
      <c r="P11" s="126"/>
      <c r="Q11" s="126"/>
      <c r="R11" s="129"/>
      <c r="S11" s="130"/>
      <c r="T11" s="130"/>
      <c r="U11" s="130"/>
      <c r="V11" s="130"/>
      <c r="W11" s="131"/>
    </row>
    <row r="12" spans="1:26" s="136" customFormat="1" ht="73.900000000000006" customHeight="1" x14ac:dyDescent="0.2">
      <c r="A12" s="296" t="s">
        <v>1042</v>
      </c>
      <c r="B12" s="133"/>
      <c r="C12" s="127">
        <v>3600</v>
      </c>
      <c r="D12" s="127">
        <v>6400</v>
      </c>
      <c r="E12" s="128"/>
      <c r="F12" s="128"/>
      <c r="G12" s="128"/>
      <c r="H12" s="129">
        <f t="shared" si="4"/>
        <v>6400</v>
      </c>
      <c r="I12" s="128"/>
      <c r="J12" s="128"/>
      <c r="K12" s="128"/>
      <c r="L12" s="128"/>
      <c r="M12" s="129"/>
      <c r="N12" s="128"/>
      <c r="O12" s="128"/>
      <c r="P12" s="128"/>
      <c r="Q12" s="128"/>
      <c r="R12" s="129"/>
      <c r="S12" s="134"/>
      <c r="T12" s="134"/>
      <c r="U12" s="134"/>
      <c r="V12" s="134"/>
      <c r="W12" s="135"/>
    </row>
    <row r="13" spans="1:26" s="136" customFormat="1" ht="60" x14ac:dyDescent="0.2">
      <c r="A13" s="296" t="s">
        <v>1045</v>
      </c>
      <c r="B13" s="133"/>
      <c r="C13" s="127">
        <v>600</v>
      </c>
      <c r="D13" s="127">
        <v>394</v>
      </c>
      <c r="E13" s="128"/>
      <c r="F13" s="128"/>
      <c r="G13" s="128"/>
      <c r="H13" s="129">
        <f t="shared" si="4"/>
        <v>394</v>
      </c>
      <c r="I13" s="128"/>
      <c r="J13" s="128"/>
      <c r="K13" s="128"/>
      <c r="L13" s="128"/>
      <c r="M13" s="129"/>
      <c r="N13" s="128"/>
      <c r="O13" s="128"/>
      <c r="P13" s="128"/>
      <c r="Q13" s="128"/>
      <c r="R13" s="129"/>
      <c r="S13" s="134"/>
      <c r="T13" s="134"/>
      <c r="U13" s="134"/>
      <c r="V13" s="134"/>
      <c r="W13" s="135"/>
    </row>
    <row r="14" spans="1:26" s="124" customFormat="1" ht="51.75" customHeight="1" x14ac:dyDescent="0.2">
      <c r="A14" s="296" t="s">
        <v>1046</v>
      </c>
      <c r="B14" s="126"/>
      <c r="C14" s="127">
        <v>0</v>
      </c>
      <c r="D14" s="127">
        <v>0</v>
      </c>
      <c r="E14" s="127">
        <v>0</v>
      </c>
      <c r="F14" s="300">
        <v>6300</v>
      </c>
      <c r="G14" s="300">
        <v>10000</v>
      </c>
      <c r="H14" s="129">
        <f>SUM(D14:G14)</f>
        <v>16300</v>
      </c>
      <c r="I14" s="133">
        <v>0</v>
      </c>
      <c r="J14" s="133">
        <v>0</v>
      </c>
      <c r="K14" s="133">
        <v>0</v>
      </c>
      <c r="L14" s="133">
        <v>0</v>
      </c>
      <c r="M14" s="137">
        <f>SUM(I14:L14)</f>
        <v>0</v>
      </c>
      <c r="N14" s="133">
        <v>0</v>
      </c>
      <c r="O14" s="133">
        <v>3000</v>
      </c>
      <c r="P14" s="133">
        <v>1000</v>
      </c>
      <c r="Q14" s="133">
        <v>1000</v>
      </c>
      <c r="R14" s="137">
        <f>SUM(N14:Q14)</f>
        <v>5000</v>
      </c>
      <c r="S14" s="133">
        <v>0</v>
      </c>
      <c r="T14" s="133">
        <v>0</v>
      </c>
      <c r="U14" s="133">
        <v>0</v>
      </c>
      <c r="V14" s="133">
        <v>0</v>
      </c>
      <c r="W14" s="129">
        <f t="shared" ref="W14:W15" si="5">SUM(S14:V14)</f>
        <v>0</v>
      </c>
    </row>
    <row r="15" spans="1:26" s="136" customFormat="1" ht="60" x14ac:dyDescent="0.2">
      <c r="A15" s="298" t="s">
        <v>421</v>
      </c>
      <c r="B15" s="138"/>
      <c r="C15" s="139"/>
      <c r="D15" s="140">
        <v>14000</v>
      </c>
      <c r="E15" s="140">
        <v>0</v>
      </c>
      <c r="F15" s="140">
        <v>0</v>
      </c>
      <c r="G15" s="140">
        <v>0</v>
      </c>
      <c r="H15" s="129">
        <f>SUM(D15:G15)</f>
        <v>14000</v>
      </c>
      <c r="I15" s="133">
        <v>0</v>
      </c>
      <c r="J15" s="133">
        <v>0</v>
      </c>
      <c r="K15" s="133">
        <v>0</v>
      </c>
      <c r="L15" s="133">
        <v>0</v>
      </c>
      <c r="M15" s="141"/>
      <c r="N15" s="127">
        <v>0</v>
      </c>
      <c r="O15" s="127">
        <v>0</v>
      </c>
      <c r="P15" s="127">
        <v>0</v>
      </c>
      <c r="Q15" s="127">
        <v>0</v>
      </c>
      <c r="R15" s="137">
        <f t="shared" ref="R15" si="6">SUM(N15:Q15)</f>
        <v>0</v>
      </c>
      <c r="S15" s="127">
        <v>0</v>
      </c>
      <c r="T15" s="127">
        <v>0</v>
      </c>
      <c r="U15" s="127">
        <v>0</v>
      </c>
      <c r="V15" s="127">
        <v>0</v>
      </c>
      <c r="W15" s="129">
        <f t="shared" si="5"/>
        <v>0</v>
      </c>
    </row>
    <row r="16" spans="1:26" s="136" customFormat="1" ht="88.5" customHeight="1" x14ac:dyDescent="0.2">
      <c r="A16" s="125" t="s">
        <v>422</v>
      </c>
      <c r="B16" s="133"/>
      <c r="C16" s="127">
        <v>4800</v>
      </c>
      <c r="D16" s="127">
        <v>3984</v>
      </c>
      <c r="E16" s="127">
        <v>23000</v>
      </c>
      <c r="F16" s="128"/>
      <c r="G16" s="128"/>
      <c r="H16" s="129">
        <f t="shared" si="4"/>
        <v>26984</v>
      </c>
      <c r="I16" s="128"/>
      <c r="J16" s="128"/>
      <c r="K16" s="128"/>
      <c r="L16" s="128"/>
      <c r="M16" s="129"/>
      <c r="N16" s="128"/>
      <c r="O16" s="128"/>
      <c r="P16" s="128"/>
      <c r="Q16" s="128"/>
      <c r="R16" s="129"/>
      <c r="S16" s="134"/>
      <c r="T16" s="134"/>
      <c r="U16" s="134"/>
      <c r="V16" s="134"/>
      <c r="W16" s="135"/>
    </row>
    <row r="17" spans="1:24" s="136" customFormat="1" ht="212.45" customHeight="1" x14ac:dyDescent="0.2">
      <c r="A17" s="142" t="s">
        <v>423</v>
      </c>
      <c r="B17" s="125" t="s">
        <v>424</v>
      </c>
      <c r="C17" s="127">
        <v>4800</v>
      </c>
      <c r="D17" s="127">
        <v>5704</v>
      </c>
      <c r="E17" s="128"/>
      <c r="F17" s="128"/>
      <c r="G17" s="128"/>
      <c r="H17" s="129">
        <f t="shared" si="4"/>
        <v>5704</v>
      </c>
      <c r="I17" s="128"/>
      <c r="J17" s="128"/>
      <c r="K17" s="128"/>
      <c r="L17" s="128"/>
      <c r="M17" s="129"/>
      <c r="N17" s="128"/>
      <c r="O17" s="128"/>
      <c r="P17" s="128"/>
      <c r="Q17" s="128"/>
      <c r="R17" s="129"/>
      <c r="S17" s="134"/>
      <c r="T17" s="134"/>
      <c r="U17" s="134"/>
      <c r="V17" s="134"/>
      <c r="W17" s="135"/>
    </row>
    <row r="18" spans="1:24" s="136" customFormat="1" ht="51" x14ac:dyDescent="0.2">
      <c r="A18" s="142" t="s">
        <v>425</v>
      </c>
      <c r="B18" s="133"/>
      <c r="C18" s="127"/>
      <c r="D18" s="127">
        <v>13957</v>
      </c>
      <c r="E18" s="128"/>
      <c r="F18" s="128"/>
      <c r="G18" s="128"/>
      <c r="H18" s="129">
        <f t="shared" si="4"/>
        <v>13957</v>
      </c>
      <c r="I18" s="128"/>
      <c r="J18" s="128"/>
      <c r="K18" s="128"/>
      <c r="L18" s="128"/>
      <c r="M18" s="129"/>
      <c r="N18" s="128"/>
      <c r="O18" s="128"/>
      <c r="P18" s="128"/>
      <c r="Q18" s="128"/>
      <c r="R18" s="129"/>
      <c r="S18" s="134"/>
      <c r="T18" s="134"/>
      <c r="U18" s="134"/>
      <c r="V18" s="134"/>
      <c r="W18" s="135"/>
    </row>
    <row r="19" spans="1:24" s="145" customFormat="1" ht="56.25" customHeight="1" x14ac:dyDescent="0.2">
      <c r="A19" s="121" t="s">
        <v>426</v>
      </c>
      <c r="B19" s="122"/>
      <c r="C19" s="143">
        <f>SUM(C20:C88)</f>
        <v>872</v>
      </c>
      <c r="D19" s="143">
        <f>SUM(D20:D88)</f>
        <v>3894</v>
      </c>
      <c r="E19" s="143">
        <f>SUM(E20:E88)</f>
        <v>0</v>
      </c>
      <c r="F19" s="143">
        <f>SUM(F20:F88)</f>
        <v>18460</v>
      </c>
      <c r="G19" s="143">
        <f>SUM(G20:G88)</f>
        <v>29600</v>
      </c>
      <c r="H19" s="122">
        <f>SUM(D19:G19)</f>
        <v>51954</v>
      </c>
      <c r="I19" s="143">
        <f>SUM(I20:I88)</f>
        <v>15950</v>
      </c>
      <c r="J19" s="143">
        <f>SUM(J20:J88)</f>
        <v>11900</v>
      </c>
      <c r="K19" s="143">
        <f>SUM(K20:K88)</f>
        <v>6050</v>
      </c>
      <c r="L19" s="143">
        <f>SUM(L20:L88)</f>
        <v>2950</v>
      </c>
      <c r="M19" s="122">
        <f>SUM(I19:L19)</f>
        <v>36850</v>
      </c>
      <c r="N19" s="143">
        <f>SUM(N20:N88)</f>
        <v>2300</v>
      </c>
      <c r="O19" s="143">
        <f>SUM(O20:O88)</f>
        <v>0</v>
      </c>
      <c r="P19" s="143">
        <f>SUM(P20:P88)</f>
        <v>0</v>
      </c>
      <c r="Q19" s="143">
        <f>SUM(Q20:Q88)</f>
        <v>700</v>
      </c>
      <c r="R19" s="122">
        <f>SUM(N19:Q19)</f>
        <v>3000</v>
      </c>
      <c r="S19" s="143">
        <f>SUM(S20:S88)</f>
        <v>150</v>
      </c>
      <c r="T19" s="143">
        <f>SUM(T20:T88)</f>
        <v>0</v>
      </c>
      <c r="U19" s="143">
        <f>SUM(U20:U88)</f>
        <v>350</v>
      </c>
      <c r="V19" s="143">
        <f>SUM(V20:V88)</f>
        <v>0</v>
      </c>
      <c r="W19" s="122">
        <f>SUM(S19:V19)</f>
        <v>500</v>
      </c>
      <c r="X19" s="144">
        <v>42997</v>
      </c>
    </row>
    <row r="20" spans="1:24" s="119" customFormat="1" ht="41.25" customHeight="1" x14ac:dyDescent="0.2">
      <c r="A20" s="146" t="s">
        <v>427</v>
      </c>
      <c r="B20" s="147"/>
      <c r="C20" s="148">
        <v>261</v>
      </c>
      <c r="D20" s="149"/>
      <c r="E20" s="149"/>
      <c r="F20" s="149"/>
      <c r="G20" s="149"/>
      <c r="H20" s="129">
        <f t="shared" ref="H20:H88" si="7">SUM(D20:G20)</f>
        <v>0</v>
      </c>
      <c r="I20" s="150"/>
      <c r="J20" s="150"/>
      <c r="K20" s="150"/>
      <c r="L20" s="150"/>
      <c r="M20" s="129"/>
      <c r="N20" s="150"/>
      <c r="O20" s="150"/>
      <c r="P20" s="150"/>
      <c r="Q20" s="150"/>
      <c r="R20" s="129"/>
      <c r="S20" s="150"/>
      <c r="T20" s="150"/>
      <c r="U20" s="150"/>
      <c r="V20" s="150"/>
      <c r="W20" s="129"/>
    </row>
    <row r="21" spans="1:24" s="119" customFormat="1" ht="38.25" x14ac:dyDescent="0.2">
      <c r="A21" s="146" t="s">
        <v>428</v>
      </c>
      <c r="B21" s="147" t="s">
        <v>429</v>
      </c>
      <c r="C21" s="148"/>
      <c r="D21" s="150"/>
      <c r="E21" s="150"/>
      <c r="F21" s="150"/>
      <c r="G21" s="150"/>
      <c r="H21" s="129">
        <f t="shared" si="7"/>
        <v>0</v>
      </c>
      <c r="I21" s="150"/>
      <c r="J21" s="150"/>
      <c r="K21" s="150"/>
      <c r="L21" s="150"/>
      <c r="M21" s="129"/>
      <c r="N21" s="150">
        <v>2000</v>
      </c>
      <c r="O21" s="150"/>
      <c r="P21" s="150"/>
      <c r="Q21" s="150"/>
      <c r="R21" s="129"/>
      <c r="S21" s="150"/>
      <c r="T21" s="150"/>
      <c r="U21" s="150"/>
      <c r="V21" s="150"/>
      <c r="W21" s="129"/>
    </row>
    <row r="22" spans="1:24" s="119" customFormat="1" ht="38.25" x14ac:dyDescent="0.2">
      <c r="A22" s="146"/>
      <c r="B22" s="147" t="s">
        <v>430</v>
      </c>
      <c r="C22" s="148"/>
      <c r="D22" s="150"/>
      <c r="E22" s="150"/>
      <c r="F22" s="301">
        <v>15000</v>
      </c>
      <c r="G22" s="301">
        <v>15000</v>
      </c>
      <c r="H22" s="129">
        <f t="shared" si="7"/>
        <v>30000</v>
      </c>
      <c r="I22" s="150"/>
      <c r="J22" s="150"/>
      <c r="K22" s="150"/>
      <c r="L22" s="150"/>
      <c r="M22" s="129"/>
      <c r="N22" s="150"/>
      <c r="O22" s="150"/>
      <c r="P22" s="150"/>
      <c r="Q22" s="150"/>
      <c r="R22" s="129"/>
      <c r="S22" s="150"/>
      <c r="T22" s="150"/>
      <c r="U22" s="150"/>
      <c r="V22" s="150"/>
      <c r="W22" s="129"/>
    </row>
    <row r="23" spans="1:24" s="119" customFormat="1" ht="12.75" customHeight="1" x14ac:dyDescent="0.2">
      <c r="A23" s="146"/>
      <c r="B23" s="147" t="s">
        <v>431</v>
      </c>
      <c r="C23" s="148"/>
      <c r="D23" s="150"/>
      <c r="E23" s="150"/>
      <c r="F23" s="150"/>
      <c r="G23" s="150"/>
      <c r="H23" s="129">
        <f t="shared" si="7"/>
        <v>0</v>
      </c>
      <c r="I23" s="150"/>
      <c r="J23" s="150"/>
      <c r="K23" s="150"/>
      <c r="L23" s="150">
        <v>2000</v>
      </c>
      <c r="M23" s="129"/>
      <c r="N23" s="150"/>
      <c r="O23" s="150"/>
      <c r="P23" s="150"/>
      <c r="Q23" s="150"/>
      <c r="R23" s="129"/>
      <c r="S23" s="150"/>
      <c r="T23" s="150"/>
      <c r="U23" s="150"/>
      <c r="V23" s="150"/>
      <c r="W23" s="129"/>
    </row>
    <row r="24" spans="1:24" s="119" customFormat="1" ht="12.75" x14ac:dyDescent="0.2">
      <c r="A24" s="146"/>
      <c r="B24" s="147" t="s">
        <v>432</v>
      </c>
      <c r="C24" s="148"/>
      <c r="D24" s="150"/>
      <c r="E24" s="150"/>
      <c r="F24" s="150"/>
      <c r="G24" s="150"/>
      <c r="H24" s="129">
        <f t="shared" si="7"/>
        <v>0</v>
      </c>
      <c r="I24" s="150"/>
      <c r="J24" s="150"/>
      <c r="K24" s="150">
        <v>2500</v>
      </c>
      <c r="L24" s="150"/>
      <c r="M24" s="129"/>
      <c r="N24" s="150"/>
      <c r="O24" s="150"/>
      <c r="P24" s="150"/>
      <c r="Q24" s="150"/>
      <c r="R24" s="129"/>
      <c r="S24" s="150"/>
      <c r="T24" s="150"/>
      <c r="U24" s="150"/>
      <c r="V24" s="150"/>
      <c r="W24" s="129"/>
    </row>
    <row r="25" spans="1:24" s="119" customFormat="1" ht="12.75" x14ac:dyDescent="0.2">
      <c r="A25" s="146"/>
      <c r="B25" s="147" t="s">
        <v>433</v>
      </c>
      <c r="C25" s="148"/>
      <c r="D25" s="150"/>
      <c r="E25" s="150"/>
      <c r="F25" s="150"/>
      <c r="G25" s="150"/>
      <c r="H25" s="129">
        <f t="shared" si="7"/>
        <v>0</v>
      </c>
      <c r="I25" s="150"/>
      <c r="J25" s="150">
        <v>2000</v>
      </c>
      <c r="K25" s="150"/>
      <c r="L25" s="150"/>
      <c r="M25" s="129"/>
      <c r="N25" s="150"/>
      <c r="O25" s="150"/>
      <c r="P25" s="150"/>
      <c r="Q25" s="150"/>
      <c r="R25" s="129"/>
      <c r="S25" s="150"/>
      <c r="T25" s="150"/>
      <c r="U25" s="150"/>
      <c r="V25" s="150"/>
      <c r="W25" s="129"/>
    </row>
    <row r="26" spans="1:24" s="119" customFormat="1" ht="25.5" x14ac:dyDescent="0.2">
      <c r="A26" s="146"/>
      <c r="B26" s="147" t="s">
        <v>434</v>
      </c>
      <c r="C26" s="148"/>
      <c r="D26" s="150"/>
      <c r="E26" s="150"/>
      <c r="F26" s="150"/>
      <c r="G26" s="150"/>
      <c r="H26" s="129">
        <f t="shared" si="7"/>
        <v>0</v>
      </c>
      <c r="I26" s="150">
        <v>2500</v>
      </c>
      <c r="J26" s="150"/>
      <c r="K26" s="150"/>
      <c r="L26" s="150"/>
      <c r="M26" s="129"/>
      <c r="N26" s="150"/>
      <c r="O26" s="150"/>
      <c r="P26" s="150"/>
      <c r="Q26" s="150"/>
      <c r="R26" s="129"/>
      <c r="S26" s="150"/>
      <c r="T26" s="150"/>
      <c r="U26" s="150"/>
      <c r="V26" s="150"/>
      <c r="W26" s="129"/>
    </row>
    <row r="27" spans="1:24" s="119" customFormat="1" ht="12.75" x14ac:dyDescent="0.2">
      <c r="A27" s="146"/>
      <c r="B27" s="147" t="s">
        <v>435</v>
      </c>
      <c r="C27" s="148"/>
      <c r="D27" s="150"/>
      <c r="E27" s="150"/>
      <c r="F27" s="301"/>
      <c r="G27" s="301">
        <v>4500</v>
      </c>
      <c r="H27" s="129">
        <f t="shared" si="7"/>
        <v>4500</v>
      </c>
      <c r="I27" s="150"/>
      <c r="J27" s="150"/>
      <c r="K27" s="150"/>
      <c r="L27" s="150"/>
      <c r="M27" s="129"/>
      <c r="N27" s="150"/>
      <c r="O27" s="150"/>
      <c r="P27" s="150"/>
      <c r="Q27" s="150"/>
      <c r="R27" s="129"/>
      <c r="S27" s="150"/>
      <c r="T27" s="150"/>
      <c r="U27" s="150"/>
      <c r="V27" s="150"/>
      <c r="W27" s="129"/>
    </row>
    <row r="28" spans="1:24" s="119" customFormat="1" ht="12.75" x14ac:dyDescent="0.2">
      <c r="A28" s="146"/>
      <c r="B28" s="147" t="s">
        <v>436</v>
      </c>
      <c r="C28" s="148"/>
      <c r="D28" s="150"/>
      <c r="E28" s="150"/>
      <c r="F28" s="150"/>
      <c r="G28" s="150"/>
      <c r="H28" s="129">
        <f t="shared" si="7"/>
        <v>0</v>
      </c>
      <c r="I28" s="150"/>
      <c r="J28" s="150"/>
      <c r="K28" s="150"/>
      <c r="L28" s="150"/>
      <c r="M28" s="129"/>
      <c r="N28" s="150"/>
      <c r="O28" s="150"/>
      <c r="P28" s="150"/>
      <c r="Q28" s="150"/>
      <c r="R28" s="129"/>
      <c r="S28" s="150"/>
      <c r="T28" s="150"/>
      <c r="U28" s="150"/>
      <c r="V28" s="150"/>
      <c r="W28" s="129"/>
    </row>
    <row r="29" spans="1:24" s="119" customFormat="1" ht="12.75" x14ac:dyDescent="0.2">
      <c r="A29" s="146"/>
      <c r="B29" s="147" t="s">
        <v>437</v>
      </c>
      <c r="C29" s="148"/>
      <c r="D29" s="150"/>
      <c r="E29" s="150"/>
      <c r="F29" s="150"/>
      <c r="G29" s="150"/>
      <c r="H29" s="129">
        <f t="shared" si="7"/>
        <v>0</v>
      </c>
      <c r="I29" s="150">
        <v>2500</v>
      </c>
      <c r="J29" s="150"/>
      <c r="K29" s="150"/>
      <c r="L29" s="150"/>
      <c r="M29" s="129"/>
      <c r="N29" s="150"/>
      <c r="O29" s="150"/>
      <c r="P29" s="150"/>
      <c r="Q29" s="150"/>
      <c r="R29" s="129"/>
      <c r="S29" s="150"/>
      <c r="T29" s="150"/>
      <c r="U29" s="150"/>
      <c r="V29" s="150"/>
      <c r="W29" s="129"/>
    </row>
    <row r="30" spans="1:24" s="119" customFormat="1" ht="12.75" x14ac:dyDescent="0.2">
      <c r="A30" s="146"/>
      <c r="B30" s="147" t="s">
        <v>438</v>
      </c>
      <c r="C30" s="148"/>
      <c r="D30" s="150"/>
      <c r="E30" s="150"/>
      <c r="F30" s="301"/>
      <c r="G30" s="301">
        <v>4500</v>
      </c>
      <c r="H30" s="129">
        <f t="shared" si="7"/>
        <v>4500</v>
      </c>
      <c r="I30" s="150"/>
      <c r="J30" s="150"/>
      <c r="K30" s="150"/>
      <c r="L30" s="150"/>
      <c r="M30" s="129"/>
      <c r="N30" s="150"/>
      <c r="O30" s="150"/>
      <c r="P30" s="150"/>
      <c r="Q30" s="150"/>
      <c r="R30" s="129"/>
      <c r="S30" s="150"/>
      <c r="T30" s="150"/>
      <c r="U30" s="150"/>
      <c r="V30" s="150"/>
      <c r="W30" s="129"/>
    </row>
    <row r="31" spans="1:24" s="119" customFormat="1" ht="63.75" customHeight="1" x14ac:dyDescent="0.2">
      <c r="A31" s="146" t="s">
        <v>439</v>
      </c>
      <c r="B31" s="147" t="s">
        <v>440</v>
      </c>
      <c r="C31" s="148"/>
      <c r="D31" s="150">
        <v>2300</v>
      </c>
      <c r="E31" s="150"/>
      <c r="F31" s="150"/>
      <c r="G31" s="150"/>
      <c r="H31" s="129">
        <f t="shared" si="7"/>
        <v>2300</v>
      </c>
      <c r="I31" s="150"/>
      <c r="J31" s="150"/>
      <c r="K31" s="150"/>
      <c r="L31" s="150"/>
      <c r="M31" s="129"/>
      <c r="N31" s="150"/>
      <c r="O31" s="150"/>
      <c r="P31" s="150"/>
      <c r="Q31" s="150"/>
      <c r="R31" s="129"/>
      <c r="S31" s="150"/>
      <c r="T31" s="150"/>
      <c r="U31" s="150"/>
      <c r="V31" s="150"/>
      <c r="W31" s="129"/>
    </row>
    <row r="32" spans="1:24" s="119" customFormat="1" ht="15" customHeight="1" x14ac:dyDescent="0.2">
      <c r="A32" s="146"/>
      <c r="B32" s="147" t="s">
        <v>436</v>
      </c>
      <c r="C32" s="148"/>
      <c r="D32" s="150"/>
      <c r="E32" s="150"/>
      <c r="F32" s="150"/>
      <c r="G32" s="150"/>
      <c r="H32" s="129">
        <f t="shared" si="7"/>
        <v>0</v>
      </c>
      <c r="I32" s="150"/>
      <c r="J32" s="150"/>
      <c r="K32" s="150"/>
      <c r="L32" s="150"/>
      <c r="M32" s="129"/>
      <c r="N32" s="150"/>
      <c r="O32" s="150"/>
      <c r="P32" s="150"/>
      <c r="Q32" s="150"/>
      <c r="R32" s="129"/>
      <c r="S32" s="150"/>
      <c r="T32" s="150"/>
      <c r="U32" s="150"/>
      <c r="V32" s="150"/>
      <c r="W32" s="129"/>
    </row>
    <row r="33" spans="1:23" s="119" customFormat="1" ht="12.75" x14ac:dyDescent="0.2">
      <c r="A33" s="146"/>
      <c r="B33" s="147" t="s">
        <v>438</v>
      </c>
      <c r="C33" s="148"/>
      <c r="D33" s="150"/>
      <c r="E33" s="150"/>
      <c r="F33" s="150"/>
      <c r="G33" s="150"/>
      <c r="H33" s="129">
        <f t="shared" si="7"/>
        <v>0</v>
      </c>
      <c r="I33" s="150"/>
      <c r="J33" s="150">
        <v>6000</v>
      </c>
      <c r="K33" s="150"/>
      <c r="L33" s="150"/>
      <c r="M33" s="129"/>
      <c r="N33" s="150"/>
      <c r="O33" s="150"/>
      <c r="P33" s="150"/>
      <c r="Q33" s="150"/>
      <c r="R33" s="129"/>
      <c r="S33" s="150"/>
      <c r="T33" s="150"/>
      <c r="U33" s="150"/>
      <c r="V33" s="150"/>
      <c r="W33" s="129"/>
    </row>
    <row r="34" spans="1:23" s="119" customFormat="1" ht="12.75" x14ac:dyDescent="0.2">
      <c r="A34" s="146"/>
      <c r="B34" s="147" t="s">
        <v>441</v>
      </c>
      <c r="C34" s="148"/>
      <c r="D34" s="150"/>
      <c r="E34" s="150"/>
      <c r="F34" s="301">
        <v>3000</v>
      </c>
      <c r="G34" s="301">
        <v>4000</v>
      </c>
      <c r="H34" s="129">
        <f t="shared" si="7"/>
        <v>7000</v>
      </c>
      <c r="I34" s="150"/>
      <c r="J34" s="150"/>
      <c r="K34" s="150"/>
      <c r="L34" s="150"/>
      <c r="M34" s="129"/>
      <c r="N34" s="150"/>
      <c r="O34" s="150"/>
      <c r="P34" s="150"/>
      <c r="Q34" s="150"/>
      <c r="R34" s="129"/>
      <c r="S34" s="150"/>
      <c r="T34" s="150"/>
      <c r="U34" s="150"/>
      <c r="V34" s="150"/>
      <c r="W34" s="129"/>
    </row>
    <row r="35" spans="1:23" s="119" customFormat="1" ht="12.75" x14ac:dyDescent="0.2">
      <c r="A35" s="146"/>
      <c r="B35" s="147" t="s">
        <v>442</v>
      </c>
      <c r="C35" s="148"/>
      <c r="D35" s="150"/>
      <c r="E35" s="150"/>
      <c r="F35" s="150"/>
      <c r="G35" s="150"/>
      <c r="H35" s="129">
        <f t="shared" si="7"/>
        <v>0</v>
      </c>
      <c r="I35" s="150">
        <v>3000</v>
      </c>
      <c r="J35" s="150"/>
      <c r="K35" s="150"/>
      <c r="L35" s="150"/>
      <c r="M35" s="129"/>
      <c r="N35" s="150"/>
      <c r="O35" s="150"/>
      <c r="P35" s="150"/>
      <c r="Q35" s="150"/>
      <c r="R35" s="129"/>
      <c r="S35" s="150"/>
      <c r="T35" s="150"/>
      <c r="U35" s="150"/>
      <c r="V35" s="150"/>
      <c r="W35" s="129"/>
    </row>
    <row r="36" spans="1:23" s="119" customFormat="1" ht="12.75" x14ac:dyDescent="0.2">
      <c r="A36" s="146"/>
      <c r="B36" s="147" t="s">
        <v>443</v>
      </c>
      <c r="C36" s="148"/>
      <c r="D36" s="150"/>
      <c r="E36" s="150"/>
      <c r="F36" s="150"/>
      <c r="G36" s="150"/>
      <c r="H36" s="129">
        <f t="shared" si="7"/>
        <v>0</v>
      </c>
      <c r="I36" s="150"/>
      <c r="J36" s="150"/>
      <c r="K36" s="150">
        <v>3000</v>
      </c>
      <c r="L36" s="150"/>
      <c r="M36" s="129"/>
      <c r="N36" s="150"/>
      <c r="O36" s="150"/>
      <c r="P36" s="150"/>
      <c r="Q36" s="150"/>
      <c r="R36" s="129"/>
      <c r="S36" s="150"/>
      <c r="T36" s="150"/>
      <c r="U36" s="150"/>
      <c r="V36" s="150"/>
      <c r="W36" s="129"/>
    </row>
    <row r="37" spans="1:23" s="119" customFormat="1" ht="38.25" x14ac:dyDescent="0.2">
      <c r="A37" s="146"/>
      <c r="B37" s="147" t="s">
        <v>444</v>
      </c>
      <c r="C37" s="148"/>
      <c r="D37" s="150"/>
      <c r="E37" s="150"/>
      <c r="F37" s="150"/>
      <c r="G37" s="150"/>
      <c r="H37" s="129">
        <f t="shared" si="7"/>
        <v>0</v>
      </c>
      <c r="I37" s="150">
        <v>2500</v>
      </c>
      <c r="J37" s="150"/>
      <c r="K37" s="150"/>
      <c r="L37" s="150"/>
      <c r="M37" s="129"/>
      <c r="N37" s="150"/>
      <c r="O37" s="150"/>
      <c r="P37" s="150"/>
      <c r="Q37" s="150"/>
      <c r="R37" s="129"/>
      <c r="S37" s="150"/>
      <c r="T37" s="150"/>
      <c r="U37" s="150"/>
      <c r="V37" s="150"/>
      <c r="W37" s="129"/>
    </row>
    <row r="38" spans="1:23" s="119" customFormat="1" ht="12.75" x14ac:dyDescent="0.2">
      <c r="A38" s="146"/>
      <c r="B38" s="147" t="s">
        <v>445</v>
      </c>
      <c r="C38" s="148"/>
      <c r="D38" s="150">
        <v>1000</v>
      </c>
      <c r="E38" s="150"/>
      <c r="F38" s="150"/>
      <c r="G38" s="150"/>
      <c r="H38" s="129">
        <f t="shared" si="7"/>
        <v>1000</v>
      </c>
      <c r="I38" s="150"/>
      <c r="J38" s="150"/>
      <c r="K38" s="150"/>
      <c r="L38" s="150"/>
      <c r="M38" s="129"/>
      <c r="N38" s="150"/>
      <c r="O38" s="150"/>
      <c r="P38" s="150"/>
      <c r="Q38" s="150"/>
      <c r="R38" s="129"/>
      <c r="S38" s="150"/>
      <c r="T38" s="150"/>
      <c r="U38" s="150"/>
      <c r="V38" s="150"/>
      <c r="W38" s="129"/>
    </row>
    <row r="39" spans="1:23" s="119" customFormat="1" ht="12.75" customHeight="1" x14ac:dyDescent="0.2">
      <c r="A39" s="146"/>
      <c r="B39" s="147" t="s">
        <v>446</v>
      </c>
      <c r="C39" s="148"/>
      <c r="D39" s="150"/>
      <c r="E39" s="150"/>
      <c r="F39" s="150"/>
      <c r="G39" s="150"/>
      <c r="H39" s="129">
        <f t="shared" si="7"/>
        <v>0</v>
      </c>
      <c r="I39" s="150"/>
      <c r="J39" s="150">
        <v>3000</v>
      </c>
      <c r="K39" s="150"/>
      <c r="L39" s="150"/>
      <c r="M39" s="129"/>
      <c r="N39" s="150"/>
      <c r="O39" s="150"/>
      <c r="P39" s="150"/>
      <c r="Q39" s="150"/>
      <c r="R39" s="129"/>
      <c r="S39" s="150"/>
      <c r="T39" s="150"/>
      <c r="U39" s="150"/>
      <c r="V39" s="150"/>
      <c r="W39" s="129"/>
    </row>
    <row r="40" spans="1:23" s="119" customFormat="1" ht="38.25" x14ac:dyDescent="0.2">
      <c r="A40" s="146" t="s">
        <v>447</v>
      </c>
      <c r="B40" s="147" t="s">
        <v>438</v>
      </c>
      <c r="C40" s="148"/>
      <c r="D40" s="150"/>
      <c r="E40" s="150"/>
      <c r="F40" s="150"/>
      <c r="G40" s="150"/>
      <c r="H40" s="129">
        <f t="shared" si="7"/>
        <v>0</v>
      </c>
      <c r="I40" s="150">
        <v>1500</v>
      </c>
      <c r="J40" s="150"/>
      <c r="K40" s="150"/>
      <c r="L40" s="150"/>
      <c r="M40" s="129"/>
      <c r="N40" s="150"/>
      <c r="O40" s="150"/>
      <c r="P40" s="150"/>
      <c r="Q40" s="150"/>
      <c r="R40" s="129"/>
      <c r="S40" s="150"/>
      <c r="T40" s="150"/>
      <c r="U40" s="150"/>
      <c r="V40" s="150"/>
      <c r="W40" s="129"/>
    </row>
    <row r="41" spans="1:23" s="119" customFormat="1" ht="12.75" x14ac:dyDescent="0.2">
      <c r="A41" s="146"/>
      <c r="B41" s="147" t="s">
        <v>442</v>
      </c>
      <c r="C41" s="148"/>
      <c r="D41" s="150"/>
      <c r="E41" s="150"/>
      <c r="F41" s="150"/>
      <c r="G41" s="150"/>
      <c r="H41" s="129">
        <f t="shared" si="7"/>
        <v>0</v>
      </c>
      <c r="I41" s="150">
        <v>1500</v>
      </c>
      <c r="J41" s="150"/>
      <c r="K41" s="150"/>
      <c r="L41" s="150"/>
      <c r="M41" s="129"/>
      <c r="N41" s="150"/>
      <c r="O41" s="150"/>
      <c r="P41" s="150"/>
      <c r="Q41" s="150"/>
      <c r="R41" s="129"/>
      <c r="S41" s="150"/>
      <c r="T41" s="150"/>
      <c r="U41" s="150"/>
      <c r="V41" s="150"/>
      <c r="W41" s="129"/>
    </row>
    <row r="42" spans="1:23" s="119" customFormat="1" ht="25.5" x14ac:dyDescent="0.2">
      <c r="A42" s="146" t="s">
        <v>448</v>
      </c>
      <c r="B42" s="147" t="s">
        <v>449</v>
      </c>
      <c r="C42" s="148"/>
      <c r="D42" s="150"/>
      <c r="E42" s="150"/>
      <c r="F42" s="150"/>
      <c r="G42" s="150"/>
      <c r="H42" s="129">
        <f t="shared" si="7"/>
        <v>0</v>
      </c>
      <c r="I42" s="150">
        <v>150</v>
      </c>
      <c r="J42" s="150"/>
      <c r="K42" s="150"/>
      <c r="L42" s="150"/>
      <c r="M42" s="129"/>
      <c r="N42" s="150"/>
      <c r="O42" s="150"/>
      <c r="P42" s="150"/>
      <c r="Q42" s="150"/>
      <c r="R42" s="129"/>
      <c r="S42" s="150"/>
      <c r="T42" s="150"/>
      <c r="U42" s="150"/>
      <c r="V42" s="150"/>
      <c r="W42" s="129"/>
    </row>
    <row r="43" spans="1:23" s="119" customFormat="1" ht="12.75" x14ac:dyDescent="0.2">
      <c r="A43" s="146"/>
      <c r="B43" s="147" t="s">
        <v>450</v>
      </c>
      <c r="C43" s="148"/>
      <c r="D43" s="150"/>
      <c r="E43" s="150"/>
      <c r="F43" s="301">
        <v>100</v>
      </c>
      <c r="G43" s="150"/>
      <c r="H43" s="129">
        <f t="shared" si="7"/>
        <v>100</v>
      </c>
      <c r="I43" s="150"/>
      <c r="J43" s="150"/>
      <c r="K43" s="150"/>
      <c r="L43" s="150"/>
      <c r="M43" s="129"/>
      <c r="N43" s="150"/>
      <c r="O43" s="150"/>
      <c r="P43" s="150"/>
      <c r="Q43" s="150"/>
      <c r="R43" s="129"/>
      <c r="S43" s="150"/>
      <c r="T43" s="150"/>
      <c r="U43" s="150"/>
      <c r="V43" s="150"/>
      <c r="W43" s="129"/>
    </row>
    <row r="44" spans="1:23" s="119" customFormat="1" ht="12.75" x14ac:dyDescent="0.2">
      <c r="A44" s="146"/>
      <c r="B44" s="147" t="s">
        <v>443</v>
      </c>
      <c r="C44" s="148"/>
      <c r="D44" s="150"/>
      <c r="E44" s="150"/>
      <c r="F44" s="150"/>
      <c r="G44" s="301">
        <v>100</v>
      </c>
      <c r="H44" s="129">
        <f t="shared" si="7"/>
        <v>100</v>
      </c>
      <c r="I44" s="150"/>
      <c r="J44" s="150"/>
      <c r="K44" s="150"/>
      <c r="L44" s="150"/>
      <c r="M44" s="129"/>
      <c r="N44" s="150"/>
      <c r="O44" s="150"/>
      <c r="P44" s="150"/>
      <c r="Q44" s="150"/>
      <c r="R44" s="129"/>
      <c r="S44" s="150"/>
      <c r="T44" s="150"/>
      <c r="U44" s="150"/>
      <c r="V44" s="150"/>
      <c r="W44" s="129"/>
    </row>
    <row r="45" spans="1:23" s="119" customFormat="1" ht="38.25" x14ac:dyDescent="0.2">
      <c r="A45" s="146"/>
      <c r="B45" s="147" t="s">
        <v>451</v>
      </c>
      <c r="C45" s="148"/>
      <c r="D45" s="150"/>
      <c r="E45" s="150"/>
      <c r="F45" s="150"/>
      <c r="G45" s="150"/>
      <c r="H45" s="129"/>
      <c r="I45" s="150"/>
      <c r="J45" s="150"/>
      <c r="K45" s="150"/>
      <c r="L45" s="150"/>
      <c r="M45" s="129"/>
      <c r="N45" s="150"/>
      <c r="O45" s="150"/>
      <c r="P45" s="150"/>
      <c r="Q45" s="150"/>
      <c r="R45" s="129"/>
      <c r="S45" s="150"/>
      <c r="T45" s="150"/>
      <c r="U45" s="150">
        <v>150</v>
      </c>
      <c r="V45" s="150"/>
      <c r="W45" s="129"/>
    </row>
    <row r="46" spans="1:23" s="119" customFormat="1" ht="38.25" x14ac:dyDescent="0.2">
      <c r="A46" s="146"/>
      <c r="B46" s="147" t="s">
        <v>452</v>
      </c>
      <c r="C46" s="148"/>
      <c r="D46" s="150"/>
      <c r="E46" s="150"/>
      <c r="F46" s="150"/>
      <c r="G46" s="150"/>
      <c r="H46" s="129">
        <f t="shared" si="7"/>
        <v>0</v>
      </c>
      <c r="I46" s="150"/>
      <c r="J46" s="150"/>
      <c r="K46" s="150"/>
      <c r="L46" s="150"/>
      <c r="M46" s="129"/>
      <c r="N46" s="150"/>
      <c r="O46" s="150"/>
      <c r="P46" s="150"/>
      <c r="Q46" s="150"/>
      <c r="R46" s="129"/>
      <c r="S46" s="150"/>
      <c r="T46" s="150"/>
      <c r="U46" s="150"/>
      <c r="V46" s="150"/>
      <c r="W46" s="129"/>
    </row>
    <row r="47" spans="1:23" s="119" customFormat="1" ht="12.75" x14ac:dyDescent="0.2">
      <c r="A47" s="146"/>
      <c r="B47" s="147" t="s">
        <v>453</v>
      </c>
      <c r="C47" s="148"/>
      <c r="D47" s="150"/>
      <c r="E47" s="150"/>
      <c r="F47" s="150"/>
      <c r="G47" s="301">
        <v>300</v>
      </c>
      <c r="H47" s="129">
        <f t="shared" si="7"/>
        <v>300</v>
      </c>
      <c r="I47" s="150"/>
      <c r="J47" s="150"/>
      <c r="K47" s="150"/>
      <c r="L47" s="150"/>
      <c r="M47" s="129"/>
      <c r="N47" s="150"/>
      <c r="O47" s="150"/>
      <c r="P47" s="150"/>
      <c r="Q47" s="150"/>
      <c r="R47" s="129"/>
      <c r="S47" s="150"/>
      <c r="T47" s="150"/>
      <c r="U47" s="150"/>
      <c r="V47" s="150"/>
      <c r="W47" s="129"/>
    </row>
    <row r="48" spans="1:23" s="119" customFormat="1" ht="38.25" x14ac:dyDescent="0.2">
      <c r="A48" s="146"/>
      <c r="B48" s="147" t="s">
        <v>444</v>
      </c>
      <c r="C48" s="148"/>
      <c r="D48" s="150">
        <v>300</v>
      </c>
      <c r="E48" s="150"/>
      <c r="F48" s="150"/>
      <c r="G48" s="150"/>
      <c r="H48" s="129">
        <f t="shared" si="7"/>
        <v>300</v>
      </c>
      <c r="I48" s="150"/>
      <c r="J48" s="150"/>
      <c r="K48" s="150"/>
      <c r="L48" s="150"/>
      <c r="M48" s="129"/>
      <c r="N48" s="150"/>
      <c r="O48" s="150"/>
      <c r="P48" s="150"/>
      <c r="Q48" s="150"/>
      <c r="R48" s="129"/>
      <c r="S48" s="150"/>
      <c r="T48" s="150"/>
      <c r="U48" s="150"/>
      <c r="V48" s="150"/>
      <c r="W48" s="129"/>
    </row>
    <row r="49" spans="1:23" s="119" customFormat="1" ht="38.25" x14ac:dyDescent="0.2">
      <c r="A49" s="146"/>
      <c r="B49" s="147" t="s">
        <v>454</v>
      </c>
      <c r="C49" s="148"/>
      <c r="D49" s="150"/>
      <c r="E49" s="150"/>
      <c r="F49" s="150"/>
      <c r="G49" s="150"/>
      <c r="H49" s="129">
        <f t="shared" si="7"/>
        <v>0</v>
      </c>
      <c r="I49" s="150">
        <v>150</v>
      </c>
      <c r="J49" s="150"/>
      <c r="K49" s="150"/>
      <c r="L49" s="150"/>
      <c r="M49" s="129"/>
      <c r="N49" s="150"/>
      <c r="O49" s="150"/>
      <c r="P49" s="150"/>
      <c r="Q49" s="150"/>
      <c r="R49" s="129"/>
      <c r="S49" s="150"/>
      <c r="T49" s="150"/>
      <c r="U49" s="150"/>
      <c r="V49" s="150"/>
      <c r="W49" s="129"/>
    </row>
    <row r="50" spans="1:23" s="119" customFormat="1" ht="12.75" x14ac:dyDescent="0.2">
      <c r="A50" s="146"/>
      <c r="B50" s="147" t="s">
        <v>455</v>
      </c>
      <c r="C50" s="148"/>
      <c r="D50" s="150"/>
      <c r="E50" s="150"/>
      <c r="F50" s="150"/>
      <c r="G50" s="150"/>
      <c r="H50" s="129"/>
      <c r="I50" s="150">
        <v>300</v>
      </c>
      <c r="J50" s="150"/>
      <c r="K50" s="150"/>
      <c r="L50" s="150"/>
      <c r="M50" s="129"/>
      <c r="N50" s="150"/>
      <c r="O50" s="150"/>
      <c r="P50" s="150"/>
      <c r="Q50" s="150"/>
      <c r="R50" s="129"/>
      <c r="S50" s="150"/>
      <c r="T50" s="150"/>
      <c r="U50" s="150"/>
      <c r="V50" s="150"/>
      <c r="W50" s="129"/>
    </row>
    <row r="51" spans="1:23" s="119" customFormat="1" ht="12.75" x14ac:dyDescent="0.2">
      <c r="A51" s="146"/>
      <c r="B51" s="147" t="s">
        <v>456</v>
      </c>
      <c r="C51" s="148"/>
      <c r="D51" s="150"/>
      <c r="E51" s="150"/>
      <c r="F51" s="150"/>
      <c r="G51" s="150"/>
      <c r="H51" s="129"/>
      <c r="I51" s="150">
        <v>300</v>
      </c>
      <c r="J51" s="150"/>
      <c r="K51" s="150"/>
      <c r="L51" s="150"/>
      <c r="M51" s="129"/>
      <c r="N51" s="150"/>
      <c r="O51" s="150"/>
      <c r="P51" s="150"/>
      <c r="Q51" s="150"/>
      <c r="R51" s="129"/>
      <c r="S51" s="150"/>
      <c r="T51" s="150"/>
      <c r="U51" s="150"/>
      <c r="V51" s="150"/>
      <c r="W51" s="129"/>
    </row>
    <row r="52" spans="1:23" s="119" customFormat="1" ht="12.75" x14ac:dyDescent="0.2">
      <c r="A52" s="146"/>
      <c r="B52" s="147" t="s">
        <v>457</v>
      </c>
      <c r="C52" s="148"/>
      <c r="D52" s="150"/>
      <c r="E52" s="150"/>
      <c r="F52" s="150"/>
      <c r="G52" s="150"/>
      <c r="H52" s="129"/>
      <c r="I52" s="150"/>
      <c r="J52" s="150">
        <v>300</v>
      </c>
      <c r="K52" s="150"/>
      <c r="L52" s="150"/>
      <c r="M52" s="129"/>
      <c r="N52" s="150"/>
      <c r="O52" s="150"/>
      <c r="P52" s="150"/>
      <c r="Q52" s="150"/>
      <c r="R52" s="129"/>
      <c r="S52" s="150"/>
      <c r="T52" s="150"/>
      <c r="U52" s="150"/>
      <c r="V52" s="150"/>
      <c r="W52" s="129"/>
    </row>
    <row r="53" spans="1:23" s="119" customFormat="1" ht="12.75" x14ac:dyDescent="0.2">
      <c r="A53" s="146"/>
      <c r="B53" s="147" t="s">
        <v>458</v>
      </c>
      <c r="C53" s="148"/>
      <c r="D53" s="150"/>
      <c r="E53" s="150"/>
      <c r="F53" s="150"/>
      <c r="G53" s="150"/>
      <c r="H53" s="129">
        <f t="shared" si="7"/>
        <v>0</v>
      </c>
      <c r="I53" s="150"/>
      <c r="J53" s="150">
        <v>150</v>
      </c>
      <c r="K53" s="150"/>
      <c r="L53" s="150"/>
      <c r="M53" s="129"/>
      <c r="N53" s="150"/>
      <c r="O53" s="150"/>
      <c r="P53" s="150"/>
      <c r="Q53" s="150"/>
      <c r="R53" s="129"/>
      <c r="S53" s="150"/>
      <c r="T53" s="150"/>
      <c r="U53" s="150"/>
      <c r="V53" s="150"/>
      <c r="W53" s="129"/>
    </row>
    <row r="54" spans="1:23" s="119" customFormat="1" ht="12.75" x14ac:dyDescent="0.2">
      <c r="A54" s="146"/>
      <c r="B54" s="147" t="s">
        <v>440</v>
      </c>
      <c r="C54" s="148"/>
      <c r="D54" s="150"/>
      <c r="E54" s="150"/>
      <c r="F54" s="150"/>
      <c r="G54" s="150"/>
      <c r="H54" s="129"/>
      <c r="I54" s="150"/>
      <c r="J54" s="150"/>
      <c r="K54" s="150"/>
      <c r="L54" s="150"/>
      <c r="M54" s="129"/>
      <c r="N54" s="150"/>
      <c r="O54" s="150"/>
      <c r="P54" s="150"/>
      <c r="Q54" s="150"/>
      <c r="R54" s="129"/>
      <c r="S54" s="150"/>
      <c r="T54" s="150"/>
      <c r="U54" s="150"/>
      <c r="V54" s="150"/>
      <c r="W54" s="129"/>
    </row>
    <row r="55" spans="1:23" s="119" customFormat="1" ht="12.75" x14ac:dyDescent="0.2">
      <c r="A55" s="146"/>
      <c r="B55" s="147" t="s">
        <v>459</v>
      </c>
      <c r="C55" s="148"/>
      <c r="D55" s="150"/>
      <c r="E55" s="150"/>
      <c r="F55" s="150"/>
      <c r="G55" s="150"/>
      <c r="H55" s="129">
        <f t="shared" si="7"/>
        <v>0</v>
      </c>
      <c r="I55" s="150"/>
      <c r="J55" s="150"/>
      <c r="K55" s="150"/>
      <c r="L55" s="150"/>
      <c r="M55" s="129"/>
      <c r="N55" s="150">
        <v>300</v>
      </c>
      <c r="O55" s="150"/>
      <c r="P55" s="150"/>
      <c r="Q55" s="150"/>
      <c r="R55" s="129"/>
      <c r="S55" s="150"/>
      <c r="T55" s="150"/>
      <c r="U55" s="150"/>
      <c r="V55" s="150"/>
      <c r="W55" s="129"/>
    </row>
    <row r="56" spans="1:23" s="119" customFormat="1" ht="12.75" x14ac:dyDescent="0.2">
      <c r="A56" s="146"/>
      <c r="B56" s="147" t="s">
        <v>460</v>
      </c>
      <c r="C56" s="148"/>
      <c r="D56" s="150"/>
      <c r="E56" s="150"/>
      <c r="F56" s="150"/>
      <c r="G56" s="150"/>
      <c r="H56" s="129">
        <f t="shared" si="7"/>
        <v>0</v>
      </c>
      <c r="I56" s="150"/>
      <c r="J56" s="150"/>
      <c r="K56" s="150"/>
      <c r="L56" s="150">
        <v>150</v>
      </c>
      <c r="M56" s="129"/>
      <c r="N56" s="150"/>
      <c r="O56" s="150"/>
      <c r="P56" s="150"/>
      <c r="Q56" s="150"/>
      <c r="R56" s="129"/>
      <c r="S56" s="150"/>
      <c r="T56" s="150"/>
      <c r="U56" s="150"/>
      <c r="V56" s="150"/>
      <c r="W56" s="129"/>
    </row>
    <row r="57" spans="1:23" s="119" customFormat="1" ht="12.75" x14ac:dyDescent="0.2">
      <c r="A57" s="146"/>
      <c r="B57" s="147" t="s">
        <v>461</v>
      </c>
      <c r="C57" s="148"/>
      <c r="D57" s="150"/>
      <c r="E57" s="150"/>
      <c r="F57" s="150"/>
      <c r="G57" s="150"/>
      <c r="H57" s="129">
        <f t="shared" si="7"/>
        <v>0</v>
      </c>
      <c r="I57" s="150">
        <v>200</v>
      </c>
      <c r="J57" s="150">
        <v>150</v>
      </c>
      <c r="K57" s="150"/>
      <c r="L57" s="150"/>
      <c r="M57" s="129"/>
      <c r="N57" s="150"/>
      <c r="O57" s="150"/>
      <c r="P57" s="150"/>
      <c r="Q57" s="150"/>
      <c r="R57" s="129"/>
      <c r="S57" s="150"/>
      <c r="T57" s="150"/>
      <c r="U57" s="150"/>
      <c r="V57" s="150"/>
      <c r="W57" s="129"/>
    </row>
    <row r="58" spans="1:23" s="119" customFormat="1" ht="12.75" x14ac:dyDescent="0.2">
      <c r="A58" s="146"/>
      <c r="B58" s="147" t="s">
        <v>462</v>
      </c>
      <c r="C58" s="148"/>
      <c r="D58" s="150"/>
      <c r="E58" s="150"/>
      <c r="F58" s="150"/>
      <c r="G58" s="150"/>
      <c r="H58" s="129"/>
      <c r="I58" s="150"/>
      <c r="J58" s="150"/>
      <c r="K58" s="150"/>
      <c r="L58" s="150"/>
      <c r="M58" s="129"/>
      <c r="N58" s="150"/>
      <c r="O58" s="150"/>
      <c r="P58" s="150"/>
      <c r="Q58" s="150">
        <v>200</v>
      </c>
      <c r="R58" s="129"/>
      <c r="S58" s="150"/>
      <c r="T58" s="150"/>
      <c r="U58" s="150"/>
      <c r="V58" s="150"/>
      <c r="W58" s="129"/>
    </row>
    <row r="59" spans="1:23" s="119" customFormat="1" ht="12.75" x14ac:dyDescent="0.2">
      <c r="A59" s="146"/>
      <c r="B59" s="147" t="s">
        <v>436</v>
      </c>
      <c r="C59" s="148"/>
      <c r="D59" s="150"/>
      <c r="E59" s="150"/>
      <c r="F59" s="150"/>
      <c r="G59" s="150"/>
      <c r="H59" s="129"/>
      <c r="I59" s="150"/>
      <c r="J59" s="150"/>
      <c r="K59" s="150"/>
      <c r="L59" s="150">
        <v>150</v>
      </c>
      <c r="M59" s="129"/>
      <c r="N59" s="150"/>
      <c r="O59" s="150"/>
      <c r="P59" s="150"/>
      <c r="Q59" s="150"/>
      <c r="R59" s="129"/>
      <c r="S59" s="150"/>
      <c r="T59" s="150"/>
      <c r="U59" s="150"/>
      <c r="V59" s="150"/>
      <c r="W59" s="129"/>
    </row>
    <row r="60" spans="1:23" s="119" customFormat="1" ht="12.75" x14ac:dyDescent="0.2">
      <c r="A60" s="146"/>
      <c r="B60" s="147" t="s">
        <v>463</v>
      </c>
      <c r="C60" s="148"/>
      <c r="D60" s="150"/>
      <c r="E60" s="150"/>
      <c r="F60" s="150"/>
      <c r="G60" s="150"/>
      <c r="H60" s="129"/>
      <c r="I60" s="150">
        <v>150</v>
      </c>
      <c r="J60" s="150"/>
      <c r="K60" s="150"/>
      <c r="L60" s="150"/>
      <c r="M60" s="129"/>
      <c r="N60" s="150"/>
      <c r="O60" s="150"/>
      <c r="P60" s="150"/>
      <c r="Q60" s="150"/>
      <c r="R60" s="129"/>
      <c r="S60" s="150"/>
      <c r="T60" s="150"/>
      <c r="U60" s="150"/>
      <c r="V60" s="150"/>
      <c r="W60" s="129"/>
    </row>
    <row r="61" spans="1:23" s="119" customFormat="1" ht="12.75" x14ac:dyDescent="0.2">
      <c r="A61" s="146"/>
      <c r="B61" s="147" t="s">
        <v>438</v>
      </c>
      <c r="C61" s="148"/>
      <c r="D61" s="150"/>
      <c r="E61" s="150"/>
      <c r="F61" s="301">
        <v>100</v>
      </c>
      <c r="G61" s="301"/>
      <c r="H61" s="129"/>
      <c r="I61" s="150"/>
      <c r="J61" s="150"/>
      <c r="K61" s="150"/>
      <c r="L61" s="150"/>
      <c r="M61" s="129"/>
      <c r="N61" s="150"/>
      <c r="O61" s="150"/>
      <c r="P61" s="150"/>
      <c r="Q61" s="150"/>
      <c r="R61" s="129"/>
      <c r="S61" s="150"/>
      <c r="T61" s="150"/>
      <c r="U61" s="150"/>
      <c r="V61" s="150"/>
      <c r="W61" s="129"/>
    </row>
    <row r="62" spans="1:23" s="119" customFormat="1" ht="12.75" x14ac:dyDescent="0.2">
      <c r="A62" s="146"/>
      <c r="B62" s="147" t="s">
        <v>464</v>
      </c>
      <c r="C62" s="148"/>
      <c r="D62" s="150"/>
      <c r="E62" s="150"/>
      <c r="F62" s="150"/>
      <c r="G62" s="150"/>
      <c r="H62" s="129">
        <f t="shared" si="7"/>
        <v>0</v>
      </c>
      <c r="I62" s="150"/>
      <c r="J62" s="150">
        <v>150</v>
      </c>
      <c r="K62" s="150"/>
      <c r="L62" s="150"/>
      <c r="M62" s="129"/>
      <c r="N62" s="150"/>
      <c r="O62" s="150"/>
      <c r="P62" s="150"/>
      <c r="Q62" s="150"/>
      <c r="R62" s="129"/>
      <c r="S62" s="150"/>
      <c r="T62" s="150"/>
      <c r="U62" s="150"/>
      <c r="V62" s="150"/>
      <c r="W62" s="129"/>
    </row>
    <row r="63" spans="1:23" s="119" customFormat="1" ht="12.75" x14ac:dyDescent="0.2">
      <c r="A63" s="146"/>
      <c r="B63" s="147" t="s">
        <v>465</v>
      </c>
      <c r="C63" s="148"/>
      <c r="D63" s="150"/>
      <c r="E63" s="150"/>
      <c r="F63" s="150"/>
      <c r="G63" s="150"/>
      <c r="H63" s="129"/>
      <c r="I63" s="150"/>
      <c r="J63" s="150"/>
      <c r="K63" s="150"/>
      <c r="L63" s="150">
        <v>200</v>
      </c>
      <c r="M63" s="129"/>
      <c r="N63" s="150"/>
      <c r="O63" s="150"/>
      <c r="P63" s="150"/>
      <c r="Q63" s="150"/>
      <c r="R63" s="129"/>
      <c r="S63" s="150"/>
      <c r="T63" s="150"/>
      <c r="U63" s="150"/>
      <c r="V63" s="150"/>
      <c r="W63" s="129"/>
    </row>
    <row r="64" spans="1:23" s="119" customFormat="1" ht="12.75" x14ac:dyDescent="0.2">
      <c r="A64" s="146"/>
      <c r="B64" s="147" t="s">
        <v>466</v>
      </c>
      <c r="C64" s="148"/>
      <c r="D64" s="150"/>
      <c r="E64" s="150"/>
      <c r="F64" s="150"/>
      <c r="G64" s="150"/>
      <c r="H64" s="129"/>
      <c r="I64" s="150"/>
      <c r="J64" s="150">
        <v>150</v>
      </c>
      <c r="K64" s="150"/>
      <c r="L64" s="150"/>
      <c r="M64" s="129"/>
      <c r="N64" s="150"/>
      <c r="O64" s="150"/>
      <c r="P64" s="150"/>
      <c r="Q64" s="150">
        <v>200</v>
      </c>
      <c r="R64" s="129"/>
      <c r="S64" s="150"/>
      <c r="T64" s="150"/>
      <c r="U64" s="150"/>
      <c r="V64" s="150"/>
      <c r="W64" s="129"/>
    </row>
    <row r="65" spans="1:23" s="119" customFormat="1" ht="12.75" x14ac:dyDescent="0.2">
      <c r="A65" s="146"/>
      <c r="B65" s="147" t="s">
        <v>467</v>
      </c>
      <c r="C65" s="148"/>
      <c r="D65" s="150"/>
      <c r="E65" s="150"/>
      <c r="F65" s="150"/>
      <c r="G65" s="150"/>
      <c r="H65" s="129">
        <f t="shared" si="7"/>
        <v>0</v>
      </c>
      <c r="I65" s="150">
        <v>300</v>
      </c>
      <c r="J65" s="150"/>
      <c r="K65" s="150"/>
      <c r="L65" s="150"/>
      <c r="M65" s="129"/>
      <c r="N65" s="150"/>
      <c r="O65" s="150"/>
      <c r="P65" s="150"/>
      <c r="Q65" s="150"/>
      <c r="R65" s="129"/>
      <c r="S65" s="150"/>
      <c r="T65" s="150"/>
      <c r="U65" s="150"/>
      <c r="V65" s="150"/>
      <c r="W65" s="129"/>
    </row>
    <row r="66" spans="1:23" s="119" customFormat="1" ht="12.75" x14ac:dyDescent="0.2">
      <c r="A66" s="146"/>
      <c r="B66" s="147" t="s">
        <v>445</v>
      </c>
      <c r="C66" s="148"/>
      <c r="D66" s="150">
        <v>194</v>
      </c>
      <c r="E66" s="150"/>
      <c r="F66" s="150"/>
      <c r="G66" s="150"/>
      <c r="H66" s="129">
        <f t="shared" si="7"/>
        <v>194</v>
      </c>
      <c r="I66" s="150"/>
      <c r="J66" s="150"/>
      <c r="K66" s="150"/>
      <c r="L66" s="150"/>
      <c r="M66" s="129"/>
      <c r="N66" s="150"/>
      <c r="O66" s="150"/>
      <c r="P66" s="150"/>
      <c r="Q66" s="150"/>
      <c r="R66" s="129"/>
      <c r="S66" s="150"/>
      <c r="T66" s="150"/>
      <c r="U66" s="150"/>
      <c r="V66" s="150"/>
      <c r="W66" s="129"/>
    </row>
    <row r="67" spans="1:23" s="119" customFormat="1" ht="12.75" x14ac:dyDescent="0.2">
      <c r="A67" s="146"/>
      <c r="B67" s="147" t="s">
        <v>468</v>
      </c>
      <c r="C67" s="148"/>
      <c r="D67" s="150"/>
      <c r="E67" s="150"/>
      <c r="F67" s="150"/>
      <c r="G67" s="150"/>
      <c r="H67" s="129"/>
      <c r="I67" s="150"/>
      <c r="J67" s="150"/>
      <c r="K67" s="150"/>
      <c r="L67" s="150"/>
      <c r="M67" s="129"/>
      <c r="N67" s="150"/>
      <c r="O67" s="150"/>
      <c r="P67" s="150"/>
      <c r="Q67" s="150"/>
      <c r="R67" s="129"/>
      <c r="S67" s="150"/>
      <c r="T67" s="150"/>
      <c r="U67" s="150"/>
      <c r="V67" s="150"/>
      <c r="W67" s="129"/>
    </row>
    <row r="68" spans="1:23" s="119" customFormat="1" ht="12.75" x14ac:dyDescent="0.2">
      <c r="A68" s="146"/>
      <c r="B68" s="147" t="s">
        <v>433</v>
      </c>
      <c r="C68" s="148"/>
      <c r="D68" s="150"/>
      <c r="E68" s="150"/>
      <c r="F68" s="301">
        <v>100</v>
      </c>
      <c r="G68" s="301"/>
      <c r="H68" s="129"/>
      <c r="I68" s="150"/>
      <c r="J68" s="150"/>
      <c r="K68" s="150"/>
      <c r="L68" s="150"/>
      <c r="M68" s="129"/>
      <c r="N68" s="150"/>
      <c r="O68" s="150"/>
      <c r="P68" s="150"/>
      <c r="Q68" s="150"/>
      <c r="R68" s="129"/>
      <c r="S68" s="150"/>
      <c r="T68" s="150"/>
      <c r="U68" s="150"/>
      <c r="V68" s="150"/>
      <c r="W68" s="129"/>
    </row>
    <row r="69" spans="1:23" s="119" customFormat="1" ht="12.75" x14ac:dyDescent="0.2">
      <c r="A69" s="146"/>
      <c r="B69" s="147" t="s">
        <v>469</v>
      </c>
      <c r="C69" s="148"/>
      <c r="D69" s="150"/>
      <c r="E69" s="150"/>
      <c r="F69" s="150"/>
      <c r="G69" s="150"/>
      <c r="H69" s="129"/>
      <c r="I69" s="150">
        <v>150</v>
      </c>
      <c r="J69" s="150"/>
      <c r="K69" s="150"/>
      <c r="L69" s="150"/>
      <c r="M69" s="129"/>
      <c r="N69" s="150"/>
      <c r="O69" s="150"/>
      <c r="P69" s="150"/>
      <c r="Q69" s="150"/>
      <c r="R69" s="129"/>
      <c r="S69" s="150"/>
      <c r="T69" s="150"/>
      <c r="U69" s="150"/>
      <c r="V69" s="150"/>
      <c r="W69" s="129"/>
    </row>
    <row r="70" spans="1:23" s="119" customFormat="1" ht="12.75" x14ac:dyDescent="0.2">
      <c r="A70" s="146"/>
      <c r="B70" s="147" t="s">
        <v>470</v>
      </c>
      <c r="C70" s="148"/>
      <c r="D70" s="150"/>
      <c r="E70" s="150"/>
      <c r="F70" s="150"/>
      <c r="G70" s="150"/>
      <c r="H70" s="129"/>
      <c r="I70" s="150"/>
      <c r="J70" s="150"/>
      <c r="K70" s="150">
        <v>150</v>
      </c>
      <c r="L70" s="150"/>
      <c r="M70" s="129"/>
      <c r="N70" s="150"/>
      <c r="O70" s="150"/>
      <c r="P70" s="150"/>
      <c r="Q70" s="150"/>
      <c r="R70" s="129"/>
      <c r="S70" s="150"/>
      <c r="T70" s="150"/>
      <c r="U70" s="150"/>
      <c r="V70" s="150"/>
      <c r="W70" s="129"/>
    </row>
    <row r="71" spans="1:23" s="119" customFormat="1" ht="12.75" customHeight="1" x14ac:dyDescent="0.2">
      <c r="A71" s="146"/>
      <c r="B71" s="147" t="s">
        <v>471</v>
      </c>
      <c r="C71" s="148"/>
      <c r="D71" s="150"/>
      <c r="E71" s="150"/>
      <c r="F71" s="150"/>
      <c r="G71" s="301">
        <v>150</v>
      </c>
      <c r="H71" s="129">
        <f t="shared" si="7"/>
        <v>150</v>
      </c>
      <c r="I71" s="150"/>
      <c r="J71" s="150"/>
      <c r="K71" s="150"/>
      <c r="L71" s="150"/>
      <c r="M71" s="129"/>
      <c r="N71" s="150"/>
      <c r="O71" s="150"/>
      <c r="P71" s="150"/>
      <c r="Q71" s="150"/>
      <c r="R71" s="129"/>
      <c r="S71" s="150"/>
      <c r="T71" s="150"/>
      <c r="U71" s="150"/>
      <c r="V71" s="150"/>
      <c r="W71" s="129"/>
    </row>
    <row r="72" spans="1:23" s="119" customFormat="1" ht="12.75" customHeight="1" x14ac:dyDescent="0.2">
      <c r="A72" s="146"/>
      <c r="B72" s="147" t="s">
        <v>472</v>
      </c>
      <c r="C72" s="148"/>
      <c r="D72" s="150"/>
      <c r="E72" s="150"/>
      <c r="F72" s="150"/>
      <c r="G72" s="301">
        <v>150</v>
      </c>
      <c r="H72" s="129"/>
      <c r="I72" s="150"/>
      <c r="J72" s="150"/>
      <c r="K72" s="150"/>
      <c r="L72" s="150"/>
      <c r="M72" s="129"/>
      <c r="N72" s="150"/>
      <c r="O72" s="150"/>
      <c r="P72" s="150"/>
      <c r="Q72" s="150"/>
      <c r="R72" s="129"/>
      <c r="S72" s="150"/>
      <c r="T72" s="150"/>
      <c r="U72" s="150"/>
      <c r="V72" s="150"/>
      <c r="W72" s="129"/>
    </row>
    <row r="73" spans="1:23" s="119" customFormat="1" ht="12.75" x14ac:dyDescent="0.2">
      <c r="A73" s="146"/>
      <c r="B73" s="147" t="s">
        <v>473</v>
      </c>
      <c r="C73" s="148"/>
      <c r="D73" s="150"/>
      <c r="E73" s="150"/>
      <c r="F73" s="150"/>
      <c r="G73" s="301">
        <v>150</v>
      </c>
      <c r="H73" s="129">
        <f t="shared" si="7"/>
        <v>150</v>
      </c>
      <c r="I73" s="150"/>
      <c r="J73" s="150"/>
      <c r="K73" s="150"/>
      <c r="L73" s="150"/>
      <c r="M73" s="129"/>
      <c r="N73" s="150"/>
      <c r="O73" s="150"/>
      <c r="P73" s="150"/>
      <c r="Q73" s="150"/>
      <c r="R73" s="129"/>
      <c r="S73" s="150"/>
      <c r="T73" s="150"/>
      <c r="U73" s="150"/>
      <c r="V73" s="150"/>
      <c r="W73" s="129"/>
    </row>
    <row r="74" spans="1:23" s="119" customFormat="1" ht="12.75" x14ac:dyDescent="0.2">
      <c r="A74" s="146"/>
      <c r="B74" s="147" t="s">
        <v>441</v>
      </c>
      <c r="C74" s="148"/>
      <c r="D74" s="150">
        <v>100</v>
      </c>
      <c r="E74" s="150"/>
      <c r="F74" s="301">
        <v>100</v>
      </c>
      <c r="G74" s="301"/>
      <c r="H74" s="129">
        <f t="shared" si="7"/>
        <v>200</v>
      </c>
      <c r="I74" s="150"/>
      <c r="J74" s="150"/>
      <c r="K74" s="150"/>
      <c r="L74" s="150"/>
      <c r="M74" s="129"/>
      <c r="N74" s="150"/>
      <c r="O74" s="150"/>
      <c r="P74" s="150"/>
      <c r="Q74" s="150"/>
      <c r="R74" s="129"/>
      <c r="S74" s="150"/>
      <c r="T74" s="150"/>
      <c r="U74" s="150"/>
      <c r="V74" s="150"/>
      <c r="W74" s="129"/>
    </row>
    <row r="75" spans="1:23" s="119" customFormat="1" ht="12.75" x14ac:dyDescent="0.2">
      <c r="A75" s="146"/>
      <c r="B75" s="147" t="s">
        <v>435</v>
      </c>
      <c r="C75" s="148"/>
      <c r="D75" s="150"/>
      <c r="E75" s="150"/>
      <c r="F75" s="150"/>
      <c r="G75" s="301">
        <v>300</v>
      </c>
      <c r="H75" s="129">
        <f t="shared" si="7"/>
        <v>300</v>
      </c>
      <c r="I75" s="150"/>
      <c r="J75" s="150"/>
      <c r="K75" s="150"/>
      <c r="L75" s="150"/>
      <c r="M75" s="129"/>
      <c r="N75" s="150"/>
      <c r="O75" s="150"/>
      <c r="P75" s="150"/>
      <c r="Q75" s="150"/>
      <c r="R75" s="129"/>
      <c r="S75" s="150"/>
      <c r="T75" s="150"/>
      <c r="U75" s="150"/>
      <c r="V75" s="150"/>
      <c r="W75" s="129"/>
    </row>
    <row r="76" spans="1:23" s="119" customFormat="1" ht="38.25" x14ac:dyDescent="0.2">
      <c r="A76" s="146"/>
      <c r="B76" s="147" t="s">
        <v>474</v>
      </c>
      <c r="C76" s="148"/>
      <c r="D76" s="150"/>
      <c r="E76" s="150"/>
      <c r="F76" s="150"/>
      <c r="G76" s="150"/>
      <c r="H76" s="129"/>
      <c r="I76" s="150"/>
      <c r="J76" s="150"/>
      <c r="K76" s="150"/>
      <c r="L76" s="150">
        <v>300</v>
      </c>
      <c r="M76" s="129"/>
      <c r="N76" s="150"/>
      <c r="O76" s="150"/>
      <c r="P76" s="150"/>
      <c r="Q76" s="150"/>
      <c r="R76" s="129"/>
      <c r="S76" s="150"/>
      <c r="T76" s="150"/>
      <c r="U76" s="150"/>
      <c r="V76" s="150"/>
      <c r="W76" s="129"/>
    </row>
    <row r="77" spans="1:23" s="119" customFormat="1" ht="25.5" x14ac:dyDescent="0.2">
      <c r="A77" s="146"/>
      <c r="B77" s="147" t="s">
        <v>446</v>
      </c>
      <c r="C77" s="148"/>
      <c r="D77" s="150"/>
      <c r="E77" s="150"/>
      <c r="F77" s="150"/>
      <c r="G77" s="150"/>
      <c r="H77" s="129"/>
      <c r="I77" s="150"/>
      <c r="J77" s="150"/>
      <c r="K77" s="150">
        <v>200</v>
      </c>
      <c r="L77" s="150"/>
      <c r="M77" s="129"/>
      <c r="N77" s="150"/>
      <c r="O77" s="150"/>
      <c r="P77" s="150"/>
      <c r="Q77" s="150"/>
      <c r="R77" s="129"/>
      <c r="S77" s="150"/>
      <c r="T77" s="150"/>
      <c r="U77" s="150">
        <v>200</v>
      </c>
      <c r="V77" s="150"/>
      <c r="W77" s="129"/>
    </row>
    <row r="78" spans="1:23" s="119" customFormat="1" ht="38.25" x14ac:dyDescent="0.2">
      <c r="A78" s="146"/>
      <c r="B78" s="147" t="s">
        <v>475</v>
      </c>
      <c r="C78" s="148"/>
      <c r="D78" s="150"/>
      <c r="E78" s="150"/>
      <c r="F78" s="150"/>
      <c r="G78" s="150"/>
      <c r="H78" s="129"/>
      <c r="I78" s="150"/>
      <c r="J78" s="150"/>
      <c r="K78" s="150">
        <v>200</v>
      </c>
      <c r="L78" s="150"/>
      <c r="M78" s="129"/>
      <c r="N78" s="150"/>
      <c r="O78" s="150"/>
      <c r="P78" s="150"/>
      <c r="Q78" s="150"/>
      <c r="R78" s="129"/>
      <c r="S78" s="150"/>
      <c r="T78" s="150"/>
      <c r="U78" s="150"/>
      <c r="V78" s="150"/>
      <c r="W78" s="129"/>
    </row>
    <row r="79" spans="1:23" s="119" customFormat="1" ht="12.75" x14ac:dyDescent="0.2">
      <c r="A79" s="146"/>
      <c r="B79" s="147" t="s">
        <v>476</v>
      </c>
      <c r="C79" s="148"/>
      <c r="D79" s="150"/>
      <c r="E79" s="150"/>
      <c r="F79" s="150"/>
      <c r="G79" s="301">
        <v>150</v>
      </c>
      <c r="H79" s="129">
        <f t="shared" si="7"/>
        <v>150</v>
      </c>
      <c r="I79" s="150"/>
      <c r="J79" s="150"/>
      <c r="K79" s="150"/>
      <c r="L79" s="150"/>
      <c r="M79" s="129"/>
      <c r="N79" s="150"/>
      <c r="O79" s="150"/>
      <c r="P79" s="150"/>
      <c r="Q79" s="150"/>
      <c r="R79" s="129"/>
      <c r="S79" s="150"/>
      <c r="T79" s="150"/>
      <c r="U79" s="150"/>
      <c r="V79" s="150"/>
      <c r="W79" s="129"/>
    </row>
    <row r="80" spans="1:23" s="119" customFormat="1" ht="12.75" x14ac:dyDescent="0.2">
      <c r="A80" s="146"/>
      <c r="B80" s="147" t="s">
        <v>477</v>
      </c>
      <c r="C80" s="148"/>
      <c r="D80" s="150"/>
      <c r="E80" s="150"/>
      <c r="F80" s="150"/>
      <c r="G80" s="150"/>
      <c r="H80" s="129"/>
      <c r="I80" s="150"/>
      <c r="J80" s="150"/>
      <c r="K80" s="150"/>
      <c r="L80" s="150"/>
      <c r="M80" s="129"/>
      <c r="N80" s="150"/>
      <c r="O80" s="150"/>
      <c r="P80" s="150"/>
      <c r="Q80" s="150"/>
      <c r="R80" s="129"/>
      <c r="S80" s="150">
        <v>150</v>
      </c>
      <c r="T80" s="150"/>
      <c r="U80" s="150"/>
      <c r="V80" s="150"/>
      <c r="W80" s="129"/>
    </row>
    <row r="81" spans="1:24" s="119" customFormat="1" ht="12.75" x14ac:dyDescent="0.2">
      <c r="A81" s="146"/>
      <c r="B81" s="147" t="s">
        <v>478</v>
      </c>
      <c r="C81" s="148"/>
      <c r="D81" s="150"/>
      <c r="E81" s="150"/>
      <c r="F81" s="150"/>
      <c r="G81" s="150"/>
      <c r="H81" s="129">
        <f t="shared" si="7"/>
        <v>0</v>
      </c>
      <c r="I81" s="150">
        <v>150</v>
      </c>
      <c r="J81" s="150"/>
      <c r="K81" s="150"/>
      <c r="L81" s="150"/>
      <c r="M81" s="129"/>
      <c r="N81" s="150"/>
      <c r="O81" s="150"/>
      <c r="P81" s="150"/>
      <c r="Q81" s="150"/>
      <c r="R81" s="129"/>
      <c r="S81" s="150"/>
      <c r="T81" s="150"/>
      <c r="U81" s="150"/>
      <c r="V81" s="150"/>
      <c r="W81" s="129"/>
    </row>
    <row r="82" spans="1:24" s="119" customFormat="1" ht="12.75" x14ac:dyDescent="0.2">
      <c r="A82" s="146"/>
      <c r="B82" s="147" t="s">
        <v>479</v>
      </c>
      <c r="C82" s="148"/>
      <c r="D82" s="150"/>
      <c r="E82" s="150"/>
      <c r="F82" s="150"/>
      <c r="G82" s="150"/>
      <c r="H82" s="129">
        <f t="shared" si="7"/>
        <v>0</v>
      </c>
      <c r="I82" s="150">
        <v>300</v>
      </c>
      <c r="J82" s="150"/>
      <c r="K82" s="150"/>
      <c r="L82" s="150"/>
      <c r="M82" s="129"/>
      <c r="N82" s="150"/>
      <c r="O82" s="150"/>
      <c r="P82" s="150"/>
      <c r="Q82" s="150"/>
      <c r="R82" s="129"/>
      <c r="S82" s="150"/>
      <c r="T82" s="150"/>
      <c r="U82" s="150"/>
      <c r="V82" s="150"/>
      <c r="W82" s="129"/>
    </row>
    <row r="83" spans="1:24" s="119" customFormat="1" ht="25.5" x14ac:dyDescent="0.2">
      <c r="A83" s="146"/>
      <c r="B83" s="147" t="s">
        <v>480</v>
      </c>
      <c r="C83" s="148"/>
      <c r="D83" s="150"/>
      <c r="E83" s="150"/>
      <c r="F83" s="150"/>
      <c r="G83" s="150"/>
      <c r="H83" s="129"/>
      <c r="I83" s="150"/>
      <c r="J83" s="150"/>
      <c r="K83" s="150"/>
      <c r="L83" s="150">
        <v>150</v>
      </c>
      <c r="M83" s="129"/>
      <c r="N83" s="150"/>
      <c r="O83" s="150"/>
      <c r="P83" s="150"/>
      <c r="Q83" s="150"/>
      <c r="R83" s="129"/>
      <c r="S83" s="150"/>
      <c r="T83" s="150"/>
      <c r="U83" s="150"/>
      <c r="V83" s="150"/>
      <c r="W83" s="129"/>
    </row>
    <row r="84" spans="1:24" s="119" customFormat="1" ht="38.25" x14ac:dyDescent="0.2">
      <c r="A84" s="146"/>
      <c r="B84" s="147" t="s">
        <v>481</v>
      </c>
      <c r="C84" s="148"/>
      <c r="D84" s="150"/>
      <c r="E84" s="150"/>
      <c r="F84" s="150"/>
      <c r="G84" s="150"/>
      <c r="H84" s="129"/>
      <c r="I84" s="150"/>
      <c r="J84" s="150"/>
      <c r="K84" s="150"/>
      <c r="L84" s="150"/>
      <c r="M84" s="129"/>
      <c r="N84" s="150"/>
      <c r="O84" s="150"/>
      <c r="P84" s="150"/>
      <c r="Q84" s="150">
        <v>300</v>
      </c>
      <c r="R84" s="129"/>
      <c r="S84" s="150"/>
      <c r="T84" s="150"/>
      <c r="U84" s="150"/>
      <c r="V84" s="150"/>
      <c r="W84" s="129"/>
    </row>
    <row r="85" spans="1:24" s="119" customFormat="1" ht="12.75" x14ac:dyDescent="0.2">
      <c r="A85" s="146"/>
      <c r="B85" s="147" t="s">
        <v>442</v>
      </c>
      <c r="C85" s="148">
        <v>611</v>
      </c>
      <c r="D85" s="150"/>
      <c r="E85" s="150"/>
      <c r="F85" s="150"/>
      <c r="G85" s="301">
        <v>300</v>
      </c>
      <c r="H85" s="129">
        <f t="shared" si="7"/>
        <v>300</v>
      </c>
      <c r="I85" s="150"/>
      <c r="J85" s="150"/>
      <c r="K85" s="150"/>
      <c r="L85" s="150"/>
      <c r="M85" s="129"/>
      <c r="N85" s="150"/>
      <c r="O85" s="150"/>
      <c r="P85" s="150"/>
      <c r="Q85" s="150"/>
      <c r="R85" s="129"/>
      <c r="S85" s="150"/>
      <c r="T85" s="150"/>
      <c r="U85" s="150"/>
      <c r="V85" s="150"/>
      <c r="W85" s="129"/>
    </row>
    <row r="86" spans="1:24" s="119" customFormat="1" ht="38.25" x14ac:dyDescent="0.2">
      <c r="A86" s="146" t="s">
        <v>482</v>
      </c>
      <c r="B86" s="147" t="s">
        <v>446</v>
      </c>
      <c r="C86" s="148"/>
      <c r="D86" s="150"/>
      <c r="E86" s="150"/>
      <c r="F86" s="301">
        <v>60</v>
      </c>
      <c r="G86" s="150"/>
      <c r="H86" s="129">
        <f t="shared" si="7"/>
        <v>60</v>
      </c>
      <c r="I86" s="150"/>
      <c r="J86" s="150"/>
      <c r="K86" s="150"/>
      <c r="L86" s="150"/>
      <c r="M86" s="129"/>
      <c r="N86" s="150"/>
      <c r="O86" s="150"/>
      <c r="P86" s="150"/>
      <c r="Q86" s="150"/>
      <c r="R86" s="129"/>
      <c r="S86" s="150"/>
      <c r="T86" s="150"/>
      <c r="U86" s="150"/>
      <c r="V86" s="150"/>
      <c r="W86" s="129"/>
    </row>
    <row r="87" spans="1:24" s="119" customFormat="1" ht="25.5" x14ac:dyDescent="0.2">
      <c r="A87" s="146"/>
      <c r="B87" s="147" t="s">
        <v>483</v>
      </c>
      <c r="C87" s="148"/>
      <c r="D87" s="150"/>
      <c r="E87" s="150"/>
      <c r="F87" s="150"/>
      <c r="G87" s="150"/>
      <c r="H87" s="129">
        <f t="shared" si="7"/>
        <v>0</v>
      </c>
      <c r="I87" s="150">
        <v>150</v>
      </c>
      <c r="J87" s="150"/>
      <c r="K87" s="150"/>
      <c r="L87" s="150"/>
      <c r="M87" s="129"/>
      <c r="N87" s="150"/>
      <c r="O87" s="150"/>
      <c r="P87" s="150"/>
      <c r="Q87" s="150"/>
      <c r="R87" s="129"/>
      <c r="S87" s="150"/>
      <c r="T87" s="150"/>
      <c r="U87" s="150"/>
      <c r="V87" s="150"/>
      <c r="W87" s="129"/>
    </row>
    <row r="88" spans="1:24" s="119" customFormat="1" ht="12.75" x14ac:dyDescent="0.2">
      <c r="A88" s="146"/>
      <c r="B88" s="147" t="s">
        <v>443</v>
      </c>
      <c r="C88" s="148"/>
      <c r="D88" s="150"/>
      <c r="E88" s="150"/>
      <c r="F88" s="150"/>
      <c r="G88" s="150"/>
      <c r="H88" s="129">
        <f t="shared" si="7"/>
        <v>0</v>
      </c>
      <c r="I88" s="150">
        <v>150</v>
      </c>
      <c r="J88" s="150"/>
      <c r="K88" s="150"/>
      <c r="L88" s="150"/>
      <c r="M88" s="129"/>
      <c r="N88" s="150"/>
      <c r="O88" s="150"/>
      <c r="P88" s="150"/>
      <c r="Q88" s="150"/>
      <c r="R88" s="129"/>
      <c r="S88" s="150"/>
      <c r="T88" s="150"/>
      <c r="U88" s="150"/>
      <c r="V88" s="150"/>
      <c r="W88" s="129"/>
    </row>
    <row r="89" spans="1:24" s="119" customFormat="1" ht="12.75" x14ac:dyDescent="0.2">
      <c r="A89" s="151"/>
      <c r="B89" s="147"/>
      <c r="C89" s="148"/>
      <c r="D89" s="150"/>
      <c r="E89" s="150"/>
      <c r="F89" s="150"/>
      <c r="G89" s="150"/>
      <c r="H89" s="129"/>
      <c r="I89" s="150"/>
      <c r="J89" s="150"/>
      <c r="K89" s="150"/>
      <c r="L89" s="150"/>
      <c r="M89" s="129"/>
      <c r="N89" s="150"/>
      <c r="O89" s="150"/>
      <c r="P89" s="150"/>
      <c r="Q89" s="150"/>
      <c r="R89" s="129"/>
      <c r="S89" s="130"/>
      <c r="T89" s="130"/>
      <c r="U89" s="130"/>
      <c r="V89" s="130"/>
      <c r="W89" s="131"/>
    </row>
    <row r="90" spans="1:24" s="145" customFormat="1" ht="56.25" customHeight="1" x14ac:dyDescent="0.2">
      <c r="A90" s="121" t="s">
        <v>484</v>
      </c>
      <c r="B90" s="122"/>
      <c r="C90" s="143">
        <f>SUM(C91:C225)</f>
        <v>873</v>
      </c>
      <c r="D90" s="143">
        <f>SUM(D91:D225)</f>
        <v>4420</v>
      </c>
      <c r="E90" s="143">
        <f>SUM(E91:E225)</f>
        <v>5768</v>
      </c>
      <c r="F90" s="143">
        <f>SUM(F91:F225)</f>
        <v>1526</v>
      </c>
      <c r="G90" s="143">
        <f>SUM(G91:G225)</f>
        <v>3475</v>
      </c>
      <c r="H90" s="122">
        <f>SUM(D90:G90)</f>
        <v>15189</v>
      </c>
      <c r="I90" s="143">
        <f>SUM(I91:I225)</f>
        <v>2760</v>
      </c>
      <c r="J90" s="143">
        <f>SUM(J91:J225)</f>
        <v>825</v>
      </c>
      <c r="K90" s="143">
        <f>SUM(K91:K225)</f>
        <v>820</v>
      </c>
      <c r="L90" s="143">
        <f>SUM(L91:L225)</f>
        <v>1630</v>
      </c>
      <c r="M90" s="122">
        <f>SUM(I90:L90)</f>
        <v>6035</v>
      </c>
      <c r="N90" s="143">
        <f>SUM(N91:N225)</f>
        <v>90</v>
      </c>
      <c r="O90" s="143">
        <f>SUM(O91:O225)</f>
        <v>300</v>
      </c>
      <c r="P90" s="143">
        <f>SUM(P91:P225)</f>
        <v>320</v>
      </c>
      <c r="Q90" s="143">
        <f>SUM(Q91:Q225)</f>
        <v>120</v>
      </c>
      <c r="R90" s="122">
        <f>SUM(N90:Q90)</f>
        <v>830</v>
      </c>
      <c r="S90" s="143">
        <f>SUM(S91:S225)</f>
        <v>306</v>
      </c>
      <c r="T90" s="143">
        <f>SUM(T91:T225)</f>
        <v>400</v>
      </c>
      <c r="U90" s="143">
        <f>SUM(U91:U225)</f>
        <v>545</v>
      </c>
      <c r="V90" s="143">
        <f>SUM(V91:V225)</f>
        <v>0</v>
      </c>
      <c r="W90" s="122">
        <f>SUM(S90:V90)</f>
        <v>1251</v>
      </c>
      <c r="X90" s="144">
        <v>42997</v>
      </c>
    </row>
    <row r="91" spans="1:24" s="119" customFormat="1" ht="51" x14ac:dyDescent="0.2">
      <c r="A91" s="146" t="s">
        <v>485</v>
      </c>
      <c r="B91" s="147"/>
      <c r="C91" s="148">
        <v>562</v>
      </c>
      <c r="D91" s="150">
        <v>3270</v>
      </c>
      <c r="E91" s="150">
        <v>945</v>
      </c>
      <c r="F91" s="301">
        <v>393</v>
      </c>
      <c r="G91" s="301">
        <v>1000</v>
      </c>
      <c r="H91" s="137">
        <f>SUM(D91:G91)</f>
        <v>5608</v>
      </c>
      <c r="I91" s="150">
        <v>2000</v>
      </c>
      <c r="J91" s="150"/>
      <c r="K91" s="150"/>
      <c r="L91" s="150"/>
      <c r="M91" s="137">
        <f>SUM(I91:L91)</f>
        <v>2000</v>
      </c>
      <c r="N91" s="150"/>
      <c r="O91" s="150"/>
      <c r="P91" s="150"/>
      <c r="Q91" s="150"/>
      <c r="R91" s="137">
        <f>SUM(N91:Q91)</f>
        <v>0</v>
      </c>
      <c r="S91" s="150"/>
      <c r="T91" s="150"/>
      <c r="U91" s="150"/>
      <c r="V91" s="150"/>
      <c r="W91" s="137">
        <f>SUM(S91:V91)</f>
        <v>0</v>
      </c>
    </row>
    <row r="92" spans="1:24" s="119" customFormat="1" ht="51" x14ac:dyDescent="0.2">
      <c r="A92" s="146" t="s">
        <v>486</v>
      </c>
      <c r="B92" s="147"/>
      <c r="C92" s="148"/>
      <c r="D92" s="150"/>
      <c r="E92" s="150"/>
      <c r="F92" s="150"/>
      <c r="G92" s="150"/>
      <c r="H92" s="137">
        <f t="shared" ref="H92:H155" si="8">SUM(D92:G92)</f>
        <v>0</v>
      </c>
      <c r="I92" s="150"/>
      <c r="J92" s="150"/>
      <c r="K92" s="150"/>
      <c r="L92" s="150"/>
      <c r="M92" s="137">
        <f t="shared" ref="M92:M155" si="9">SUM(I92:L92)</f>
        <v>0</v>
      </c>
      <c r="N92" s="150"/>
      <c r="O92" s="150"/>
      <c r="P92" s="150"/>
      <c r="Q92" s="150"/>
      <c r="R92" s="137">
        <f t="shared" ref="R92:R155" si="10">SUM(N92:Q92)</f>
        <v>0</v>
      </c>
      <c r="S92" s="150"/>
      <c r="T92" s="150"/>
      <c r="U92" s="150"/>
      <c r="V92" s="150"/>
      <c r="W92" s="137">
        <f t="shared" ref="W92:W155" si="11">SUM(S92:V92)</f>
        <v>0</v>
      </c>
    </row>
    <row r="93" spans="1:24" s="119" customFormat="1" ht="12.75" x14ac:dyDescent="0.2">
      <c r="A93" s="146"/>
      <c r="B93" s="147" t="s">
        <v>487</v>
      </c>
      <c r="C93" s="148"/>
      <c r="D93" s="150"/>
      <c r="E93" s="150"/>
      <c r="F93" s="150"/>
      <c r="G93" s="150"/>
      <c r="H93" s="137">
        <f t="shared" si="8"/>
        <v>0</v>
      </c>
      <c r="I93" s="150">
        <v>60</v>
      </c>
      <c r="J93" s="150"/>
      <c r="K93" s="150"/>
      <c r="L93" s="150"/>
      <c r="M93" s="137">
        <f t="shared" si="9"/>
        <v>60</v>
      </c>
      <c r="N93" s="150"/>
      <c r="O93" s="150"/>
      <c r="P93" s="150"/>
      <c r="Q93" s="150"/>
      <c r="R93" s="137">
        <f t="shared" si="10"/>
        <v>0</v>
      </c>
      <c r="S93" s="150"/>
      <c r="T93" s="150"/>
      <c r="U93" s="150"/>
      <c r="V93" s="150"/>
      <c r="W93" s="137">
        <f t="shared" si="11"/>
        <v>0</v>
      </c>
    </row>
    <row r="94" spans="1:24" s="119" customFormat="1" ht="12.75" x14ac:dyDescent="0.2">
      <c r="A94" s="146"/>
      <c r="B94" s="147" t="s">
        <v>342</v>
      </c>
      <c r="C94" s="148"/>
      <c r="D94" s="152"/>
      <c r="E94" s="152"/>
      <c r="F94" s="152"/>
      <c r="G94" s="150"/>
      <c r="H94" s="137">
        <f t="shared" si="8"/>
        <v>0</v>
      </c>
      <c r="I94" s="150">
        <v>150</v>
      </c>
      <c r="J94" s="150"/>
      <c r="K94" s="150"/>
      <c r="L94" s="150"/>
      <c r="M94" s="137">
        <f t="shared" si="9"/>
        <v>150</v>
      </c>
      <c r="N94" s="150"/>
      <c r="O94" s="150"/>
      <c r="P94" s="150"/>
      <c r="Q94" s="150"/>
      <c r="R94" s="137">
        <f t="shared" si="10"/>
        <v>0</v>
      </c>
      <c r="S94" s="150"/>
      <c r="T94" s="150"/>
      <c r="U94" s="150"/>
      <c r="V94" s="150"/>
      <c r="W94" s="137">
        <f t="shared" si="11"/>
        <v>0</v>
      </c>
    </row>
    <row r="95" spans="1:24" s="119" customFormat="1" ht="12.75" x14ac:dyDescent="0.2">
      <c r="A95" s="146"/>
      <c r="B95" s="147" t="s">
        <v>488</v>
      </c>
      <c r="C95" s="148"/>
      <c r="D95" s="152"/>
      <c r="E95" s="152"/>
      <c r="F95" s="152"/>
      <c r="G95" s="150"/>
      <c r="H95" s="137">
        <f t="shared" si="8"/>
        <v>0</v>
      </c>
      <c r="I95" s="150"/>
      <c r="J95" s="150"/>
      <c r="K95" s="150"/>
      <c r="L95" s="150"/>
      <c r="M95" s="137">
        <f t="shared" si="9"/>
        <v>0</v>
      </c>
      <c r="N95" s="150"/>
      <c r="O95" s="150"/>
      <c r="P95" s="150"/>
      <c r="Q95" s="150"/>
      <c r="R95" s="137">
        <f t="shared" si="10"/>
        <v>0</v>
      </c>
      <c r="S95" s="150"/>
      <c r="T95" s="150"/>
      <c r="U95" s="150"/>
      <c r="V95" s="150"/>
      <c r="W95" s="137">
        <f t="shared" si="11"/>
        <v>0</v>
      </c>
    </row>
    <row r="96" spans="1:24" s="119" customFormat="1" ht="12.75" x14ac:dyDescent="0.2">
      <c r="A96" s="146"/>
      <c r="B96" s="147" t="s">
        <v>489</v>
      </c>
      <c r="C96" s="148"/>
      <c r="D96" s="152"/>
      <c r="E96" s="152"/>
      <c r="F96" s="152"/>
      <c r="G96" s="150"/>
      <c r="H96" s="137">
        <f t="shared" si="8"/>
        <v>0</v>
      </c>
      <c r="I96" s="150"/>
      <c r="J96" s="150"/>
      <c r="K96" s="150"/>
      <c r="L96" s="150"/>
      <c r="M96" s="137">
        <f t="shared" si="9"/>
        <v>0</v>
      </c>
      <c r="N96" s="150"/>
      <c r="O96" s="150"/>
      <c r="P96" s="150"/>
      <c r="Q96" s="150"/>
      <c r="R96" s="137">
        <f t="shared" si="10"/>
        <v>0</v>
      </c>
      <c r="S96" s="150"/>
      <c r="T96" s="150"/>
      <c r="U96" s="150"/>
      <c r="V96" s="150"/>
      <c r="W96" s="137">
        <f t="shared" si="11"/>
        <v>0</v>
      </c>
    </row>
    <row r="97" spans="1:23" s="119" customFormat="1" ht="25.5" x14ac:dyDescent="0.2">
      <c r="A97" s="146"/>
      <c r="B97" s="147" t="s">
        <v>490</v>
      </c>
      <c r="C97" s="148"/>
      <c r="D97" s="152"/>
      <c r="E97" s="152"/>
      <c r="F97" s="301">
        <v>120</v>
      </c>
      <c r="G97" s="301"/>
      <c r="H97" s="137">
        <f t="shared" si="8"/>
        <v>120</v>
      </c>
      <c r="I97" s="150"/>
      <c r="J97" s="150"/>
      <c r="K97" s="150"/>
      <c r="L97" s="150"/>
      <c r="M97" s="137">
        <f t="shared" si="9"/>
        <v>0</v>
      </c>
      <c r="N97" s="150"/>
      <c r="O97" s="150"/>
      <c r="P97" s="150"/>
      <c r="Q97" s="150"/>
      <c r="R97" s="137">
        <f t="shared" si="10"/>
        <v>0</v>
      </c>
      <c r="S97" s="150"/>
      <c r="T97" s="150"/>
      <c r="U97" s="150"/>
      <c r="V97" s="150"/>
      <c r="W97" s="137">
        <f t="shared" si="11"/>
        <v>0</v>
      </c>
    </row>
    <row r="98" spans="1:23" s="119" customFormat="1" ht="12.75" x14ac:dyDescent="0.2">
      <c r="A98" s="146"/>
      <c r="B98" s="147" t="s">
        <v>491</v>
      </c>
      <c r="C98" s="148"/>
      <c r="D98" s="152"/>
      <c r="E98" s="152"/>
      <c r="F98" s="301"/>
      <c r="G98" s="301">
        <v>60</v>
      </c>
      <c r="H98" s="137">
        <f t="shared" si="8"/>
        <v>60</v>
      </c>
      <c r="I98" s="150"/>
      <c r="J98" s="150"/>
      <c r="K98" s="150">
        <v>75</v>
      </c>
      <c r="L98" s="150"/>
      <c r="M98" s="137">
        <f t="shared" si="9"/>
        <v>75</v>
      </c>
      <c r="N98" s="150"/>
      <c r="O98" s="150"/>
      <c r="P98" s="150"/>
      <c r="Q98" s="150"/>
      <c r="R98" s="137">
        <f t="shared" si="10"/>
        <v>0</v>
      </c>
      <c r="S98" s="150"/>
      <c r="T98" s="150"/>
      <c r="U98" s="150"/>
      <c r="V98" s="150"/>
      <c r="W98" s="137">
        <f t="shared" si="11"/>
        <v>0</v>
      </c>
    </row>
    <row r="99" spans="1:23" s="119" customFormat="1" ht="25.5" x14ac:dyDescent="0.2">
      <c r="A99" s="146"/>
      <c r="B99" s="147" t="s">
        <v>492</v>
      </c>
      <c r="C99" s="148"/>
      <c r="D99" s="152"/>
      <c r="E99" s="152"/>
      <c r="F99" s="301"/>
      <c r="G99" s="301">
        <v>20</v>
      </c>
      <c r="H99" s="137">
        <f t="shared" si="8"/>
        <v>20</v>
      </c>
      <c r="I99" s="150"/>
      <c r="J99" s="150"/>
      <c r="K99" s="150"/>
      <c r="L99" s="150"/>
      <c r="M99" s="137">
        <f t="shared" si="9"/>
        <v>0</v>
      </c>
      <c r="N99" s="150"/>
      <c r="O99" s="150"/>
      <c r="P99" s="150"/>
      <c r="Q99" s="150"/>
      <c r="R99" s="137">
        <f t="shared" si="10"/>
        <v>0</v>
      </c>
      <c r="S99" s="150"/>
      <c r="T99" s="150"/>
      <c r="U99" s="150"/>
      <c r="V99" s="150"/>
      <c r="W99" s="137">
        <f t="shared" si="11"/>
        <v>0</v>
      </c>
    </row>
    <row r="100" spans="1:23" s="119" customFormat="1" ht="25.5" x14ac:dyDescent="0.2">
      <c r="A100" s="146"/>
      <c r="B100" s="147" t="s">
        <v>493</v>
      </c>
      <c r="C100" s="148"/>
      <c r="D100" s="152"/>
      <c r="E100" s="152"/>
      <c r="F100" s="152"/>
      <c r="G100" s="150"/>
      <c r="H100" s="137">
        <f t="shared" si="8"/>
        <v>0</v>
      </c>
      <c r="I100" s="150"/>
      <c r="J100" s="150"/>
      <c r="K100" s="150"/>
      <c r="L100" s="150"/>
      <c r="M100" s="137">
        <f t="shared" si="9"/>
        <v>0</v>
      </c>
      <c r="N100" s="150"/>
      <c r="O100" s="150"/>
      <c r="P100" s="150"/>
      <c r="Q100" s="150"/>
      <c r="R100" s="137">
        <f t="shared" si="10"/>
        <v>0</v>
      </c>
      <c r="S100" s="150"/>
      <c r="T100" s="150"/>
      <c r="U100" s="150"/>
      <c r="V100" s="150"/>
      <c r="W100" s="137">
        <f t="shared" si="11"/>
        <v>0</v>
      </c>
    </row>
    <row r="101" spans="1:23" s="119" customFormat="1" ht="12.75" x14ac:dyDescent="0.2">
      <c r="A101" s="146"/>
      <c r="B101" s="147" t="s">
        <v>494</v>
      </c>
      <c r="C101" s="148"/>
      <c r="D101" s="152"/>
      <c r="E101" s="152"/>
      <c r="F101" s="301"/>
      <c r="G101" s="301">
        <v>35</v>
      </c>
      <c r="H101" s="137">
        <f t="shared" si="8"/>
        <v>35</v>
      </c>
      <c r="I101" s="150"/>
      <c r="J101" s="150"/>
      <c r="K101" s="150"/>
      <c r="L101" s="150">
        <v>35</v>
      </c>
      <c r="M101" s="137">
        <f t="shared" si="9"/>
        <v>35</v>
      </c>
      <c r="N101" s="150"/>
      <c r="O101" s="150"/>
      <c r="P101" s="150"/>
      <c r="Q101" s="150"/>
      <c r="R101" s="137">
        <f t="shared" si="10"/>
        <v>0</v>
      </c>
      <c r="S101" s="150"/>
      <c r="T101" s="150"/>
      <c r="U101" s="150"/>
      <c r="V101" s="150"/>
      <c r="W101" s="137">
        <f t="shared" si="11"/>
        <v>0</v>
      </c>
    </row>
    <row r="102" spans="1:23" s="119" customFormat="1" ht="12.75" x14ac:dyDescent="0.2">
      <c r="A102" s="146"/>
      <c r="B102" s="147" t="s">
        <v>495</v>
      </c>
      <c r="C102" s="148"/>
      <c r="D102" s="152"/>
      <c r="E102" s="152"/>
      <c r="F102" s="301"/>
      <c r="G102" s="301">
        <v>15</v>
      </c>
      <c r="H102" s="137">
        <f t="shared" si="8"/>
        <v>15</v>
      </c>
      <c r="I102" s="150"/>
      <c r="J102" s="150"/>
      <c r="K102" s="150"/>
      <c r="L102" s="150"/>
      <c r="M102" s="137">
        <f t="shared" si="9"/>
        <v>0</v>
      </c>
      <c r="N102" s="150"/>
      <c r="O102" s="150"/>
      <c r="P102" s="150"/>
      <c r="Q102" s="150"/>
      <c r="R102" s="137">
        <f t="shared" si="10"/>
        <v>0</v>
      </c>
      <c r="S102" s="150"/>
      <c r="T102" s="150"/>
      <c r="U102" s="150"/>
      <c r="V102" s="150"/>
      <c r="W102" s="137">
        <f t="shared" si="11"/>
        <v>0</v>
      </c>
    </row>
    <row r="103" spans="1:23" s="119" customFormat="1" ht="25.5" x14ac:dyDescent="0.2">
      <c r="A103" s="146"/>
      <c r="B103" s="147" t="s">
        <v>496</v>
      </c>
      <c r="C103" s="148"/>
      <c r="D103" s="152"/>
      <c r="E103" s="152"/>
      <c r="F103" s="301"/>
      <c r="G103" s="301">
        <v>35</v>
      </c>
      <c r="H103" s="137">
        <f t="shared" si="8"/>
        <v>35</v>
      </c>
      <c r="I103" s="150"/>
      <c r="J103" s="150"/>
      <c r="K103" s="150"/>
      <c r="L103" s="150"/>
      <c r="M103" s="137">
        <f t="shared" si="9"/>
        <v>0</v>
      </c>
      <c r="N103" s="150"/>
      <c r="O103" s="150"/>
      <c r="P103" s="150"/>
      <c r="Q103" s="150"/>
      <c r="R103" s="137">
        <f t="shared" si="10"/>
        <v>0</v>
      </c>
      <c r="S103" s="150"/>
      <c r="T103" s="150"/>
      <c r="U103" s="150"/>
      <c r="V103" s="150"/>
      <c r="W103" s="137">
        <f t="shared" si="11"/>
        <v>0</v>
      </c>
    </row>
    <row r="104" spans="1:23" s="119" customFormat="1" ht="12.75" x14ac:dyDescent="0.2">
      <c r="A104" s="146"/>
      <c r="B104" s="147" t="s">
        <v>497</v>
      </c>
      <c r="C104" s="148"/>
      <c r="D104" s="152"/>
      <c r="E104" s="152"/>
      <c r="F104" s="301"/>
      <c r="G104" s="301">
        <v>25</v>
      </c>
      <c r="H104" s="137">
        <f t="shared" si="8"/>
        <v>25</v>
      </c>
      <c r="I104" s="150"/>
      <c r="J104" s="150"/>
      <c r="K104" s="150"/>
      <c r="L104" s="150"/>
      <c r="M104" s="137">
        <f t="shared" si="9"/>
        <v>0</v>
      </c>
      <c r="N104" s="150"/>
      <c r="O104" s="150"/>
      <c r="P104" s="150"/>
      <c r="Q104" s="150"/>
      <c r="R104" s="137">
        <f t="shared" si="10"/>
        <v>0</v>
      </c>
      <c r="S104" s="150"/>
      <c r="T104" s="150"/>
      <c r="U104" s="150"/>
      <c r="V104" s="150"/>
      <c r="W104" s="137">
        <f t="shared" si="11"/>
        <v>0</v>
      </c>
    </row>
    <row r="105" spans="1:23" s="119" customFormat="1" ht="25.5" x14ac:dyDescent="0.2">
      <c r="A105" s="146"/>
      <c r="B105" s="147" t="s">
        <v>498</v>
      </c>
      <c r="C105" s="148"/>
      <c r="D105" s="152"/>
      <c r="E105" s="152"/>
      <c r="F105" s="301"/>
      <c r="G105" s="301">
        <v>60</v>
      </c>
      <c r="H105" s="137">
        <f t="shared" si="8"/>
        <v>60</v>
      </c>
      <c r="I105" s="150"/>
      <c r="J105" s="150"/>
      <c r="K105" s="150"/>
      <c r="L105" s="150"/>
      <c r="M105" s="137">
        <f t="shared" si="9"/>
        <v>0</v>
      </c>
      <c r="N105" s="150"/>
      <c r="O105" s="150"/>
      <c r="P105" s="150"/>
      <c r="Q105" s="150"/>
      <c r="R105" s="137">
        <f t="shared" si="10"/>
        <v>0</v>
      </c>
      <c r="S105" s="150"/>
      <c r="T105" s="150"/>
      <c r="U105" s="150"/>
      <c r="V105" s="150"/>
      <c r="W105" s="137">
        <f t="shared" si="11"/>
        <v>0</v>
      </c>
    </row>
    <row r="106" spans="1:23" s="119" customFormat="1" ht="12.75" x14ac:dyDescent="0.2">
      <c r="A106" s="146"/>
      <c r="B106" s="147" t="s">
        <v>499</v>
      </c>
      <c r="C106" s="148"/>
      <c r="D106" s="152"/>
      <c r="E106" s="152"/>
      <c r="F106" s="301"/>
      <c r="G106" s="301">
        <v>30</v>
      </c>
      <c r="H106" s="137">
        <f t="shared" si="8"/>
        <v>30</v>
      </c>
      <c r="I106" s="150"/>
      <c r="J106" s="150"/>
      <c r="K106" s="150"/>
      <c r="L106" s="150"/>
      <c r="M106" s="137">
        <f t="shared" si="9"/>
        <v>0</v>
      </c>
      <c r="N106" s="150"/>
      <c r="O106" s="150"/>
      <c r="P106" s="150"/>
      <c r="Q106" s="150"/>
      <c r="R106" s="137">
        <f t="shared" si="10"/>
        <v>0</v>
      </c>
      <c r="S106" s="150"/>
      <c r="T106" s="150"/>
      <c r="U106" s="150"/>
      <c r="V106" s="150"/>
      <c r="W106" s="137">
        <f t="shared" si="11"/>
        <v>0</v>
      </c>
    </row>
    <row r="107" spans="1:23" s="119" customFormat="1" ht="25.5" x14ac:dyDescent="0.2">
      <c r="A107" s="146"/>
      <c r="B107" s="147" t="s">
        <v>500</v>
      </c>
      <c r="C107" s="148"/>
      <c r="D107" s="152"/>
      <c r="E107" s="152"/>
      <c r="F107" s="301"/>
      <c r="G107" s="301">
        <v>30</v>
      </c>
      <c r="H107" s="137">
        <f t="shared" si="8"/>
        <v>30</v>
      </c>
      <c r="I107" s="150"/>
      <c r="J107" s="150"/>
      <c r="K107" s="150"/>
      <c r="L107" s="150"/>
      <c r="M107" s="137">
        <f t="shared" si="9"/>
        <v>0</v>
      </c>
      <c r="N107" s="150"/>
      <c r="O107" s="150"/>
      <c r="P107" s="150"/>
      <c r="Q107" s="150"/>
      <c r="R107" s="137">
        <f t="shared" si="10"/>
        <v>0</v>
      </c>
      <c r="S107" s="150"/>
      <c r="T107" s="150"/>
      <c r="U107" s="150"/>
      <c r="V107" s="150"/>
      <c r="W107" s="137">
        <f t="shared" si="11"/>
        <v>0</v>
      </c>
    </row>
    <row r="108" spans="1:23" s="119" customFormat="1" ht="25.5" x14ac:dyDescent="0.2">
      <c r="A108" s="146"/>
      <c r="B108" s="147" t="s">
        <v>501</v>
      </c>
      <c r="C108" s="148"/>
      <c r="D108" s="152"/>
      <c r="E108" s="152"/>
      <c r="F108" s="152"/>
      <c r="G108" s="150"/>
      <c r="H108" s="137">
        <f t="shared" si="8"/>
        <v>0</v>
      </c>
      <c r="I108" s="150"/>
      <c r="J108" s="150"/>
      <c r="K108" s="150"/>
      <c r="L108" s="150"/>
      <c r="M108" s="137">
        <f t="shared" si="9"/>
        <v>0</v>
      </c>
      <c r="N108" s="150"/>
      <c r="O108" s="150"/>
      <c r="P108" s="150"/>
      <c r="Q108" s="150"/>
      <c r="R108" s="137">
        <f t="shared" si="10"/>
        <v>0</v>
      </c>
      <c r="S108" s="150"/>
      <c r="T108" s="150"/>
      <c r="U108" s="150"/>
      <c r="V108" s="150"/>
      <c r="W108" s="137">
        <f t="shared" si="11"/>
        <v>0</v>
      </c>
    </row>
    <row r="109" spans="1:23" s="119" customFormat="1" ht="25.5" x14ac:dyDescent="0.2">
      <c r="A109" s="146"/>
      <c r="B109" s="147" t="s">
        <v>502</v>
      </c>
      <c r="C109" s="148"/>
      <c r="D109" s="152"/>
      <c r="E109" s="152"/>
      <c r="F109" s="152"/>
      <c r="G109" s="301">
        <v>30</v>
      </c>
      <c r="H109" s="137">
        <f t="shared" si="8"/>
        <v>30</v>
      </c>
      <c r="I109" s="150"/>
      <c r="J109" s="150"/>
      <c r="K109" s="150"/>
      <c r="L109" s="150"/>
      <c r="M109" s="137">
        <f t="shared" si="9"/>
        <v>0</v>
      </c>
      <c r="N109" s="150"/>
      <c r="O109" s="150"/>
      <c r="P109" s="150"/>
      <c r="Q109" s="150"/>
      <c r="R109" s="137">
        <f t="shared" si="10"/>
        <v>0</v>
      </c>
      <c r="S109" s="150"/>
      <c r="T109" s="150"/>
      <c r="U109" s="150"/>
      <c r="V109" s="150"/>
      <c r="W109" s="137">
        <f t="shared" si="11"/>
        <v>0</v>
      </c>
    </row>
    <row r="110" spans="1:23" s="119" customFormat="1" ht="38.25" x14ac:dyDescent="0.2">
      <c r="A110" s="146"/>
      <c r="B110" s="147" t="s">
        <v>503</v>
      </c>
      <c r="C110" s="148"/>
      <c r="D110" s="152"/>
      <c r="E110" s="152"/>
      <c r="F110" s="152"/>
      <c r="G110" s="150"/>
      <c r="H110" s="137">
        <f t="shared" si="8"/>
        <v>0</v>
      </c>
      <c r="I110" s="150"/>
      <c r="J110" s="150"/>
      <c r="K110" s="150"/>
      <c r="L110" s="150"/>
      <c r="M110" s="137">
        <f t="shared" si="9"/>
        <v>0</v>
      </c>
      <c r="N110" s="150"/>
      <c r="O110" s="150"/>
      <c r="P110" s="150"/>
      <c r="Q110" s="150"/>
      <c r="R110" s="137">
        <f t="shared" si="10"/>
        <v>0</v>
      </c>
      <c r="S110" s="150"/>
      <c r="T110" s="150"/>
      <c r="U110" s="150"/>
      <c r="V110" s="150"/>
      <c r="W110" s="137">
        <f t="shared" si="11"/>
        <v>0</v>
      </c>
    </row>
    <row r="111" spans="1:23" s="119" customFormat="1" ht="38.25" x14ac:dyDescent="0.2">
      <c r="A111" s="146"/>
      <c r="B111" s="147" t="s">
        <v>504</v>
      </c>
      <c r="C111" s="148"/>
      <c r="D111" s="152"/>
      <c r="E111" s="152"/>
      <c r="F111" s="152"/>
      <c r="G111" s="301">
        <v>50</v>
      </c>
      <c r="H111" s="137">
        <f t="shared" si="8"/>
        <v>50</v>
      </c>
      <c r="I111" s="150"/>
      <c r="J111" s="150"/>
      <c r="K111" s="150"/>
      <c r="L111" s="150"/>
      <c r="M111" s="137">
        <f t="shared" si="9"/>
        <v>0</v>
      </c>
      <c r="N111" s="150"/>
      <c r="O111" s="150"/>
      <c r="P111" s="150"/>
      <c r="Q111" s="150"/>
      <c r="R111" s="137">
        <f t="shared" si="10"/>
        <v>0</v>
      </c>
      <c r="S111" s="150"/>
      <c r="T111" s="150"/>
      <c r="U111" s="150"/>
      <c r="V111" s="150"/>
      <c r="W111" s="137">
        <f t="shared" si="11"/>
        <v>0</v>
      </c>
    </row>
    <row r="112" spans="1:23" s="119" customFormat="1" ht="12.75" x14ac:dyDescent="0.2">
      <c r="A112" s="146"/>
      <c r="B112" s="147" t="s">
        <v>505</v>
      </c>
      <c r="C112" s="148"/>
      <c r="D112" s="152"/>
      <c r="E112" s="152"/>
      <c r="F112" s="152"/>
      <c r="G112" s="301">
        <v>30</v>
      </c>
      <c r="H112" s="137">
        <f t="shared" si="8"/>
        <v>30</v>
      </c>
      <c r="I112" s="150"/>
      <c r="J112" s="150"/>
      <c r="K112" s="150"/>
      <c r="L112" s="150"/>
      <c r="M112" s="137">
        <f t="shared" si="9"/>
        <v>0</v>
      </c>
      <c r="N112" s="150"/>
      <c r="O112" s="150"/>
      <c r="P112" s="150"/>
      <c r="Q112" s="150"/>
      <c r="R112" s="137">
        <f t="shared" si="10"/>
        <v>0</v>
      </c>
      <c r="S112" s="150"/>
      <c r="T112" s="150"/>
      <c r="U112" s="150"/>
      <c r="V112" s="150"/>
      <c r="W112" s="137">
        <f t="shared" si="11"/>
        <v>0</v>
      </c>
    </row>
    <row r="113" spans="1:23" s="119" customFormat="1" ht="12.75" x14ac:dyDescent="0.2">
      <c r="A113" s="146"/>
      <c r="B113" s="147" t="s">
        <v>467</v>
      </c>
      <c r="C113" s="148"/>
      <c r="D113" s="152">
        <v>100</v>
      </c>
      <c r="E113" s="152"/>
      <c r="F113" s="152"/>
      <c r="G113" s="150"/>
      <c r="H113" s="137">
        <f t="shared" si="8"/>
        <v>100</v>
      </c>
      <c r="I113" s="150"/>
      <c r="J113" s="150"/>
      <c r="K113" s="150"/>
      <c r="L113" s="150"/>
      <c r="M113" s="137">
        <f t="shared" si="9"/>
        <v>0</v>
      </c>
      <c r="N113" s="150"/>
      <c r="O113" s="150">
        <v>120</v>
      </c>
      <c r="P113" s="150"/>
      <c r="Q113" s="150"/>
      <c r="R113" s="137">
        <f t="shared" si="10"/>
        <v>120</v>
      </c>
      <c r="S113" s="150"/>
      <c r="T113" s="150"/>
      <c r="U113" s="150"/>
      <c r="V113" s="150"/>
      <c r="W113" s="137">
        <f t="shared" si="11"/>
        <v>0</v>
      </c>
    </row>
    <row r="114" spans="1:23" s="119" customFormat="1" ht="12.75" x14ac:dyDescent="0.2">
      <c r="A114" s="146"/>
      <c r="B114" s="147" t="s">
        <v>506</v>
      </c>
      <c r="C114" s="148"/>
      <c r="D114" s="152"/>
      <c r="E114" s="152"/>
      <c r="F114" s="152"/>
      <c r="G114" s="150"/>
      <c r="H114" s="137">
        <f t="shared" si="8"/>
        <v>0</v>
      </c>
      <c r="I114" s="150"/>
      <c r="J114" s="150"/>
      <c r="K114" s="150"/>
      <c r="L114" s="150"/>
      <c r="M114" s="137">
        <f t="shared" si="9"/>
        <v>0</v>
      </c>
      <c r="N114" s="150"/>
      <c r="O114" s="150"/>
      <c r="P114" s="150"/>
      <c r="Q114" s="150"/>
      <c r="R114" s="137">
        <f t="shared" si="10"/>
        <v>0</v>
      </c>
      <c r="S114" s="150"/>
      <c r="T114" s="150">
        <v>120</v>
      </c>
      <c r="U114" s="150"/>
      <c r="V114" s="150"/>
      <c r="W114" s="137">
        <f t="shared" si="11"/>
        <v>120</v>
      </c>
    </row>
    <row r="115" spans="1:23" s="119" customFormat="1" ht="25.5" x14ac:dyDescent="0.2">
      <c r="A115" s="146"/>
      <c r="B115" s="147" t="s">
        <v>507</v>
      </c>
      <c r="C115" s="148"/>
      <c r="D115" s="152"/>
      <c r="E115" s="152"/>
      <c r="F115" s="152"/>
      <c r="G115" s="301">
        <v>30</v>
      </c>
      <c r="H115" s="137">
        <f t="shared" si="8"/>
        <v>30</v>
      </c>
      <c r="I115" s="150"/>
      <c r="J115" s="150"/>
      <c r="K115" s="150"/>
      <c r="L115" s="150"/>
      <c r="M115" s="137">
        <f t="shared" si="9"/>
        <v>0</v>
      </c>
      <c r="N115" s="150"/>
      <c r="O115" s="150"/>
      <c r="P115" s="150"/>
      <c r="Q115" s="150"/>
      <c r="R115" s="137">
        <f t="shared" si="10"/>
        <v>0</v>
      </c>
      <c r="S115" s="150"/>
      <c r="T115" s="150"/>
      <c r="U115" s="150"/>
      <c r="V115" s="150"/>
      <c r="W115" s="137">
        <f t="shared" si="11"/>
        <v>0</v>
      </c>
    </row>
    <row r="116" spans="1:23" s="119" customFormat="1" ht="25.5" x14ac:dyDescent="0.2">
      <c r="A116" s="146"/>
      <c r="B116" s="147" t="s">
        <v>508</v>
      </c>
      <c r="C116" s="148"/>
      <c r="D116" s="152"/>
      <c r="E116" s="152"/>
      <c r="F116" s="152"/>
      <c r="G116" s="301">
        <v>30</v>
      </c>
      <c r="H116" s="137">
        <f t="shared" si="8"/>
        <v>30</v>
      </c>
      <c r="I116" s="150"/>
      <c r="J116" s="150"/>
      <c r="K116" s="150"/>
      <c r="L116" s="150"/>
      <c r="M116" s="137">
        <f t="shared" si="9"/>
        <v>0</v>
      </c>
      <c r="N116" s="150"/>
      <c r="O116" s="150"/>
      <c r="P116" s="150"/>
      <c r="Q116" s="150"/>
      <c r="R116" s="137">
        <f t="shared" si="10"/>
        <v>0</v>
      </c>
      <c r="S116" s="150"/>
      <c r="T116" s="150"/>
      <c r="U116" s="150"/>
      <c r="V116" s="150"/>
      <c r="W116" s="137">
        <f t="shared" si="11"/>
        <v>0</v>
      </c>
    </row>
    <row r="117" spans="1:23" s="119" customFormat="1" ht="25.5" x14ac:dyDescent="0.2">
      <c r="A117" s="146"/>
      <c r="B117" s="147" t="s">
        <v>509</v>
      </c>
      <c r="C117" s="148"/>
      <c r="D117" s="152"/>
      <c r="E117" s="152"/>
      <c r="F117" s="152"/>
      <c r="G117" s="301">
        <v>30</v>
      </c>
      <c r="H117" s="137">
        <f t="shared" si="8"/>
        <v>30</v>
      </c>
      <c r="I117" s="150"/>
      <c r="J117" s="150"/>
      <c r="K117" s="150"/>
      <c r="L117" s="150"/>
      <c r="M117" s="137">
        <f t="shared" si="9"/>
        <v>0</v>
      </c>
      <c r="N117" s="150"/>
      <c r="O117" s="150"/>
      <c r="P117" s="150"/>
      <c r="Q117" s="150"/>
      <c r="R117" s="137">
        <f t="shared" si="10"/>
        <v>0</v>
      </c>
      <c r="S117" s="150"/>
      <c r="T117" s="150"/>
      <c r="U117" s="150"/>
      <c r="V117" s="150"/>
      <c r="W117" s="137">
        <f t="shared" si="11"/>
        <v>0</v>
      </c>
    </row>
    <row r="118" spans="1:23" s="119" customFormat="1" ht="25.5" x14ac:dyDescent="0.2">
      <c r="A118" s="146"/>
      <c r="B118" s="147" t="s">
        <v>510</v>
      </c>
      <c r="C118" s="148"/>
      <c r="D118" s="152"/>
      <c r="E118" s="152"/>
      <c r="F118" s="152"/>
      <c r="G118" s="150"/>
      <c r="H118" s="137">
        <f t="shared" si="8"/>
        <v>0</v>
      </c>
      <c r="I118" s="150"/>
      <c r="J118" s="150"/>
      <c r="K118" s="150"/>
      <c r="L118" s="150"/>
      <c r="M118" s="137">
        <f t="shared" si="9"/>
        <v>0</v>
      </c>
      <c r="N118" s="150"/>
      <c r="O118" s="150">
        <v>150</v>
      </c>
      <c r="P118" s="150"/>
      <c r="Q118" s="150"/>
      <c r="R118" s="137">
        <f t="shared" si="10"/>
        <v>150</v>
      </c>
      <c r="S118" s="150"/>
      <c r="T118" s="150"/>
      <c r="U118" s="150"/>
      <c r="V118" s="150"/>
      <c r="W118" s="137">
        <f t="shared" si="11"/>
        <v>0</v>
      </c>
    </row>
    <row r="119" spans="1:23" s="119" customFormat="1" ht="38.25" x14ac:dyDescent="0.2">
      <c r="A119" s="146"/>
      <c r="B119" s="147" t="s">
        <v>511</v>
      </c>
      <c r="C119" s="148"/>
      <c r="D119" s="152"/>
      <c r="E119" s="152"/>
      <c r="F119" s="152"/>
      <c r="G119" s="150"/>
      <c r="H119" s="137">
        <f t="shared" si="8"/>
        <v>0</v>
      </c>
      <c r="I119" s="150"/>
      <c r="J119" s="150">
        <v>50</v>
      </c>
      <c r="K119" s="150"/>
      <c r="L119" s="150"/>
      <c r="M119" s="137">
        <f t="shared" si="9"/>
        <v>50</v>
      </c>
      <c r="N119" s="150"/>
      <c r="O119" s="150"/>
      <c r="P119" s="150"/>
      <c r="Q119" s="150"/>
      <c r="R119" s="137">
        <f t="shared" si="10"/>
        <v>0</v>
      </c>
      <c r="S119" s="150"/>
      <c r="T119" s="150"/>
      <c r="U119" s="150"/>
      <c r="V119" s="150"/>
      <c r="W119" s="137">
        <f t="shared" si="11"/>
        <v>0</v>
      </c>
    </row>
    <row r="120" spans="1:23" s="119" customFormat="1" ht="25.5" x14ac:dyDescent="0.2">
      <c r="A120" s="146"/>
      <c r="B120" s="147" t="s">
        <v>512</v>
      </c>
      <c r="C120" s="148"/>
      <c r="D120" s="152"/>
      <c r="E120" s="152"/>
      <c r="F120" s="152"/>
      <c r="G120" s="150"/>
      <c r="H120" s="137">
        <f t="shared" si="8"/>
        <v>0</v>
      </c>
      <c r="I120" s="150"/>
      <c r="J120" s="150"/>
      <c r="K120" s="150"/>
      <c r="L120" s="150"/>
      <c r="M120" s="137">
        <f t="shared" si="9"/>
        <v>0</v>
      </c>
      <c r="N120" s="150"/>
      <c r="O120" s="150"/>
      <c r="P120" s="150"/>
      <c r="Q120" s="150"/>
      <c r="R120" s="137">
        <f t="shared" si="10"/>
        <v>0</v>
      </c>
      <c r="S120" s="150">
        <v>120</v>
      </c>
      <c r="T120" s="150"/>
      <c r="U120" s="150"/>
      <c r="V120" s="150"/>
      <c r="W120" s="137">
        <f t="shared" si="11"/>
        <v>120</v>
      </c>
    </row>
    <row r="121" spans="1:23" s="119" customFormat="1" ht="25.5" x14ac:dyDescent="0.2">
      <c r="A121" s="146"/>
      <c r="B121" s="147" t="s">
        <v>513</v>
      </c>
      <c r="C121" s="148"/>
      <c r="D121" s="152"/>
      <c r="E121" s="152"/>
      <c r="F121" s="152"/>
      <c r="G121" s="150"/>
      <c r="H121" s="137">
        <f t="shared" si="8"/>
        <v>0</v>
      </c>
      <c r="I121" s="150"/>
      <c r="J121" s="150"/>
      <c r="K121" s="150"/>
      <c r="L121" s="150"/>
      <c r="M121" s="137">
        <f t="shared" si="9"/>
        <v>0</v>
      </c>
      <c r="N121" s="150"/>
      <c r="O121" s="150"/>
      <c r="P121" s="150"/>
      <c r="Q121" s="150"/>
      <c r="R121" s="137">
        <f t="shared" si="10"/>
        <v>0</v>
      </c>
      <c r="S121" s="150"/>
      <c r="T121" s="150"/>
      <c r="U121" s="150"/>
      <c r="V121" s="150"/>
      <c r="W121" s="137">
        <f t="shared" si="11"/>
        <v>0</v>
      </c>
    </row>
    <row r="122" spans="1:23" s="119" customFormat="1" ht="25.5" x14ac:dyDescent="0.2">
      <c r="A122" s="146"/>
      <c r="B122" s="147" t="s">
        <v>514</v>
      </c>
      <c r="C122" s="148"/>
      <c r="D122" s="152"/>
      <c r="E122" s="152"/>
      <c r="F122" s="152"/>
      <c r="G122" s="150"/>
      <c r="H122" s="137">
        <f t="shared" si="8"/>
        <v>0</v>
      </c>
      <c r="I122" s="150"/>
      <c r="J122" s="150">
        <v>200</v>
      </c>
      <c r="K122" s="150"/>
      <c r="L122" s="150"/>
      <c r="M122" s="137">
        <f t="shared" si="9"/>
        <v>200</v>
      </c>
      <c r="N122" s="150"/>
      <c r="O122" s="150"/>
      <c r="P122" s="150"/>
      <c r="Q122" s="150"/>
      <c r="R122" s="137">
        <f t="shared" si="10"/>
        <v>0</v>
      </c>
      <c r="S122" s="150"/>
      <c r="T122" s="150"/>
      <c r="U122" s="150"/>
      <c r="V122" s="150"/>
      <c r="W122" s="137">
        <f t="shared" si="11"/>
        <v>0</v>
      </c>
    </row>
    <row r="123" spans="1:23" s="119" customFormat="1" ht="38.25" x14ac:dyDescent="0.2">
      <c r="A123" s="146"/>
      <c r="B123" s="147" t="s">
        <v>515</v>
      </c>
      <c r="C123" s="148"/>
      <c r="D123" s="152"/>
      <c r="E123" s="152"/>
      <c r="F123" s="152"/>
      <c r="G123" s="301">
        <v>30</v>
      </c>
      <c r="H123" s="137">
        <f t="shared" si="8"/>
        <v>30</v>
      </c>
      <c r="I123" s="150"/>
      <c r="J123" s="150"/>
      <c r="K123" s="150"/>
      <c r="L123" s="150"/>
      <c r="M123" s="137">
        <f t="shared" si="9"/>
        <v>0</v>
      </c>
      <c r="N123" s="150"/>
      <c r="O123" s="150"/>
      <c r="P123" s="150"/>
      <c r="Q123" s="150"/>
      <c r="R123" s="137">
        <f t="shared" si="10"/>
        <v>0</v>
      </c>
      <c r="S123" s="150"/>
      <c r="T123" s="150"/>
      <c r="U123" s="150"/>
      <c r="V123" s="150"/>
      <c r="W123" s="137">
        <f t="shared" si="11"/>
        <v>0</v>
      </c>
    </row>
    <row r="124" spans="1:23" s="119" customFormat="1" ht="12.75" x14ac:dyDescent="0.2">
      <c r="A124" s="146"/>
      <c r="B124" s="147" t="s">
        <v>516</v>
      </c>
      <c r="C124" s="148"/>
      <c r="D124" s="152"/>
      <c r="E124" s="152"/>
      <c r="F124" s="152"/>
      <c r="G124" s="301">
        <v>30</v>
      </c>
      <c r="H124" s="137">
        <f t="shared" si="8"/>
        <v>30</v>
      </c>
      <c r="I124" s="150"/>
      <c r="J124" s="150"/>
      <c r="K124" s="150"/>
      <c r="L124" s="150"/>
      <c r="M124" s="137">
        <f t="shared" si="9"/>
        <v>0</v>
      </c>
      <c r="N124" s="150"/>
      <c r="O124" s="150"/>
      <c r="P124" s="150"/>
      <c r="Q124" s="150"/>
      <c r="R124" s="137">
        <f t="shared" si="10"/>
        <v>0</v>
      </c>
      <c r="S124" s="150"/>
      <c r="T124" s="150"/>
      <c r="U124" s="150"/>
      <c r="V124" s="150"/>
      <c r="W124" s="137">
        <f t="shared" si="11"/>
        <v>0</v>
      </c>
    </row>
    <row r="125" spans="1:23" s="119" customFormat="1" ht="25.5" x14ac:dyDescent="0.2">
      <c r="A125" s="146"/>
      <c r="B125" s="147" t="s">
        <v>434</v>
      </c>
      <c r="C125" s="148"/>
      <c r="D125" s="152"/>
      <c r="E125" s="152"/>
      <c r="F125" s="152"/>
      <c r="G125" s="150"/>
      <c r="H125" s="137">
        <f t="shared" si="8"/>
        <v>0</v>
      </c>
      <c r="I125" s="150"/>
      <c r="J125" s="150"/>
      <c r="K125" s="150"/>
      <c r="L125" s="150"/>
      <c r="M125" s="137">
        <f t="shared" si="9"/>
        <v>0</v>
      </c>
      <c r="N125" s="150"/>
      <c r="O125" s="150"/>
      <c r="P125" s="150"/>
      <c r="Q125" s="150"/>
      <c r="R125" s="137">
        <f t="shared" si="10"/>
        <v>0</v>
      </c>
      <c r="S125" s="150">
        <v>60</v>
      </c>
      <c r="T125" s="150"/>
      <c r="U125" s="150"/>
      <c r="V125" s="150"/>
      <c r="W125" s="137">
        <f t="shared" si="11"/>
        <v>60</v>
      </c>
    </row>
    <row r="126" spans="1:23" s="119" customFormat="1" ht="12.75" x14ac:dyDescent="0.2">
      <c r="A126" s="146"/>
      <c r="B126" s="147" t="s">
        <v>517</v>
      </c>
      <c r="C126" s="148"/>
      <c r="D126" s="152">
        <v>128</v>
      </c>
      <c r="E126" s="152"/>
      <c r="F126" s="152"/>
      <c r="G126" s="150"/>
      <c r="H126" s="137">
        <f t="shared" si="8"/>
        <v>128</v>
      </c>
      <c r="I126" s="150"/>
      <c r="J126" s="150"/>
      <c r="K126" s="150"/>
      <c r="L126" s="150"/>
      <c r="M126" s="137">
        <f t="shared" si="9"/>
        <v>0</v>
      </c>
      <c r="N126" s="150"/>
      <c r="O126" s="150"/>
      <c r="P126" s="150"/>
      <c r="Q126" s="150"/>
      <c r="R126" s="137">
        <f t="shared" si="10"/>
        <v>0</v>
      </c>
      <c r="S126" s="150"/>
      <c r="T126" s="150"/>
      <c r="U126" s="150"/>
      <c r="V126" s="150"/>
      <c r="W126" s="137">
        <f t="shared" si="11"/>
        <v>0</v>
      </c>
    </row>
    <row r="127" spans="1:23" s="119" customFormat="1" ht="51" x14ac:dyDescent="0.2">
      <c r="A127" s="146"/>
      <c r="B127" s="147" t="s">
        <v>518</v>
      </c>
      <c r="C127" s="148"/>
      <c r="D127" s="152">
        <v>150</v>
      </c>
      <c r="E127" s="152"/>
      <c r="F127" s="152"/>
      <c r="G127" s="150"/>
      <c r="H127" s="137">
        <f t="shared" si="8"/>
        <v>150</v>
      </c>
      <c r="I127" s="150"/>
      <c r="J127" s="150"/>
      <c r="K127" s="150"/>
      <c r="L127" s="150"/>
      <c r="M127" s="137">
        <f t="shared" si="9"/>
        <v>0</v>
      </c>
      <c r="N127" s="150"/>
      <c r="O127" s="150"/>
      <c r="P127" s="150"/>
      <c r="Q127" s="150"/>
      <c r="R127" s="137">
        <f t="shared" si="10"/>
        <v>0</v>
      </c>
      <c r="S127" s="150"/>
      <c r="T127" s="150"/>
      <c r="U127" s="150"/>
      <c r="V127" s="150"/>
      <c r="W127" s="137">
        <f t="shared" si="11"/>
        <v>0</v>
      </c>
    </row>
    <row r="128" spans="1:23" s="119" customFormat="1" ht="25.5" x14ac:dyDescent="0.2">
      <c r="A128" s="146"/>
      <c r="B128" s="147" t="s">
        <v>519</v>
      </c>
      <c r="C128" s="148"/>
      <c r="D128" s="152"/>
      <c r="E128" s="152"/>
      <c r="F128" s="152"/>
      <c r="G128" s="150"/>
      <c r="H128" s="137">
        <f t="shared" si="8"/>
        <v>0</v>
      </c>
      <c r="I128" s="150"/>
      <c r="J128" s="150"/>
      <c r="K128" s="150"/>
      <c r="L128" s="150"/>
      <c r="M128" s="137">
        <f t="shared" si="9"/>
        <v>0</v>
      </c>
      <c r="N128" s="150"/>
      <c r="O128" s="150"/>
      <c r="P128" s="150"/>
      <c r="Q128" s="150"/>
      <c r="R128" s="137">
        <f t="shared" si="10"/>
        <v>0</v>
      </c>
      <c r="S128" s="150"/>
      <c r="T128" s="150"/>
      <c r="U128" s="150"/>
      <c r="V128" s="150"/>
      <c r="W128" s="137">
        <f t="shared" si="11"/>
        <v>0</v>
      </c>
    </row>
    <row r="129" spans="1:23" s="119" customFormat="1" ht="51" x14ac:dyDescent="0.2">
      <c r="A129" s="146"/>
      <c r="B129" s="147" t="s">
        <v>520</v>
      </c>
      <c r="C129" s="148"/>
      <c r="D129" s="152"/>
      <c r="E129" s="152"/>
      <c r="F129" s="152"/>
      <c r="G129" s="150"/>
      <c r="H129" s="137">
        <f t="shared" si="8"/>
        <v>0</v>
      </c>
      <c r="I129" s="150"/>
      <c r="J129" s="150"/>
      <c r="K129" s="150"/>
      <c r="L129" s="150"/>
      <c r="M129" s="137">
        <f t="shared" si="9"/>
        <v>0</v>
      </c>
      <c r="N129" s="150"/>
      <c r="O129" s="150"/>
      <c r="P129" s="150"/>
      <c r="Q129" s="150"/>
      <c r="R129" s="137">
        <f t="shared" si="10"/>
        <v>0</v>
      </c>
      <c r="S129" s="150"/>
      <c r="T129" s="150"/>
      <c r="U129" s="150"/>
      <c r="V129" s="150"/>
      <c r="W129" s="137">
        <f t="shared" si="11"/>
        <v>0</v>
      </c>
    </row>
    <row r="130" spans="1:23" s="119" customFormat="1" ht="38.25" x14ac:dyDescent="0.2">
      <c r="A130" s="146"/>
      <c r="B130" s="147" t="s">
        <v>521</v>
      </c>
      <c r="C130" s="148"/>
      <c r="D130" s="152"/>
      <c r="E130" s="152"/>
      <c r="F130" s="152"/>
      <c r="G130" s="150"/>
      <c r="H130" s="137">
        <f t="shared" si="8"/>
        <v>0</v>
      </c>
      <c r="I130" s="150"/>
      <c r="J130" s="150"/>
      <c r="K130" s="150"/>
      <c r="L130" s="150"/>
      <c r="M130" s="137">
        <f t="shared" si="9"/>
        <v>0</v>
      </c>
      <c r="N130" s="150"/>
      <c r="O130" s="150"/>
      <c r="P130" s="150"/>
      <c r="Q130" s="150"/>
      <c r="R130" s="137">
        <f t="shared" si="10"/>
        <v>0</v>
      </c>
      <c r="S130" s="150"/>
      <c r="T130" s="150"/>
      <c r="U130" s="150"/>
      <c r="V130" s="150"/>
      <c r="W130" s="137">
        <f t="shared" si="11"/>
        <v>0</v>
      </c>
    </row>
    <row r="131" spans="1:23" s="119" customFormat="1" ht="38.25" x14ac:dyDescent="0.2">
      <c r="A131" s="146"/>
      <c r="B131" s="147" t="s">
        <v>522</v>
      </c>
      <c r="C131" s="148"/>
      <c r="D131" s="152"/>
      <c r="E131" s="152"/>
      <c r="F131" s="152"/>
      <c r="G131" s="150"/>
      <c r="H131" s="137">
        <f t="shared" si="8"/>
        <v>0</v>
      </c>
      <c r="I131" s="150"/>
      <c r="J131" s="150"/>
      <c r="K131" s="150"/>
      <c r="L131" s="150"/>
      <c r="M131" s="137">
        <f t="shared" si="9"/>
        <v>0</v>
      </c>
      <c r="N131" s="150"/>
      <c r="O131" s="150"/>
      <c r="P131" s="150"/>
      <c r="Q131" s="150"/>
      <c r="R131" s="137">
        <f t="shared" si="10"/>
        <v>0</v>
      </c>
      <c r="S131" s="150"/>
      <c r="T131" s="150"/>
      <c r="U131" s="150"/>
      <c r="V131" s="150"/>
      <c r="W131" s="137">
        <f t="shared" si="11"/>
        <v>0</v>
      </c>
    </row>
    <row r="132" spans="1:23" s="119" customFormat="1" ht="38.25" x14ac:dyDescent="0.2">
      <c r="A132" s="146"/>
      <c r="B132" s="147" t="s">
        <v>523</v>
      </c>
      <c r="C132" s="148"/>
      <c r="D132" s="152"/>
      <c r="E132" s="152"/>
      <c r="F132" s="152"/>
      <c r="G132" s="150">
        <v>50</v>
      </c>
      <c r="H132" s="137">
        <f t="shared" si="8"/>
        <v>50</v>
      </c>
      <c r="I132" s="150"/>
      <c r="J132" s="150"/>
      <c r="K132" s="150"/>
      <c r="L132" s="150"/>
      <c r="M132" s="137">
        <f t="shared" si="9"/>
        <v>0</v>
      </c>
      <c r="N132" s="150"/>
      <c r="O132" s="150"/>
      <c r="P132" s="150"/>
      <c r="Q132" s="150"/>
      <c r="R132" s="137">
        <f t="shared" si="10"/>
        <v>0</v>
      </c>
      <c r="S132" s="150"/>
      <c r="T132" s="150"/>
      <c r="U132" s="150"/>
      <c r="V132" s="150"/>
      <c r="W132" s="137">
        <f t="shared" si="11"/>
        <v>0</v>
      </c>
    </row>
    <row r="133" spans="1:23" s="119" customFormat="1" ht="25.5" x14ac:dyDescent="0.2">
      <c r="A133" s="146"/>
      <c r="B133" s="147" t="s">
        <v>524</v>
      </c>
      <c r="C133" s="148"/>
      <c r="D133" s="152"/>
      <c r="E133" s="152"/>
      <c r="F133" s="152"/>
      <c r="G133" s="150"/>
      <c r="H133" s="137">
        <f t="shared" si="8"/>
        <v>0</v>
      </c>
      <c r="I133" s="150"/>
      <c r="J133" s="150"/>
      <c r="K133" s="150"/>
      <c r="L133" s="150"/>
      <c r="M133" s="137">
        <f t="shared" si="9"/>
        <v>0</v>
      </c>
      <c r="N133" s="150"/>
      <c r="O133" s="150"/>
      <c r="P133" s="150"/>
      <c r="Q133" s="150">
        <v>30</v>
      </c>
      <c r="R133" s="137">
        <f t="shared" si="10"/>
        <v>30</v>
      </c>
      <c r="S133" s="150"/>
      <c r="T133" s="150"/>
      <c r="U133" s="150"/>
      <c r="V133" s="150"/>
      <c r="W133" s="137">
        <f t="shared" si="11"/>
        <v>0</v>
      </c>
    </row>
    <row r="134" spans="1:23" s="119" customFormat="1" ht="25.5" x14ac:dyDescent="0.2">
      <c r="A134" s="146"/>
      <c r="B134" s="147" t="s">
        <v>525</v>
      </c>
      <c r="C134" s="148"/>
      <c r="D134" s="152"/>
      <c r="E134" s="152"/>
      <c r="F134" s="152"/>
      <c r="G134" s="150">
        <v>50</v>
      </c>
      <c r="H134" s="137">
        <f t="shared" si="8"/>
        <v>50</v>
      </c>
      <c r="I134" s="150"/>
      <c r="J134" s="150"/>
      <c r="K134" s="150"/>
      <c r="L134" s="150"/>
      <c r="M134" s="137">
        <f t="shared" si="9"/>
        <v>0</v>
      </c>
      <c r="N134" s="150"/>
      <c r="O134" s="150"/>
      <c r="P134" s="150"/>
      <c r="Q134" s="150"/>
      <c r="R134" s="137">
        <f t="shared" si="10"/>
        <v>0</v>
      </c>
      <c r="S134" s="150"/>
      <c r="T134" s="150"/>
      <c r="U134" s="150"/>
      <c r="V134" s="150"/>
      <c r="W134" s="137">
        <f t="shared" si="11"/>
        <v>0</v>
      </c>
    </row>
    <row r="135" spans="1:23" s="119" customFormat="1" ht="25.5" x14ac:dyDescent="0.2">
      <c r="A135" s="146"/>
      <c r="B135" s="147" t="s">
        <v>526</v>
      </c>
      <c r="C135" s="148">
        <v>70</v>
      </c>
      <c r="D135" s="152"/>
      <c r="E135" s="152"/>
      <c r="F135" s="152"/>
      <c r="G135" s="150"/>
      <c r="H135" s="137">
        <f t="shared" si="8"/>
        <v>0</v>
      </c>
      <c r="I135" s="150"/>
      <c r="J135" s="150"/>
      <c r="K135" s="150"/>
      <c r="L135" s="150"/>
      <c r="M135" s="137">
        <f t="shared" si="9"/>
        <v>0</v>
      </c>
      <c r="N135" s="150"/>
      <c r="O135" s="150"/>
      <c r="P135" s="150"/>
      <c r="Q135" s="150"/>
      <c r="R135" s="137">
        <f t="shared" si="10"/>
        <v>0</v>
      </c>
      <c r="S135" s="150"/>
      <c r="T135" s="150"/>
      <c r="U135" s="150">
        <v>120</v>
      </c>
      <c r="V135" s="150"/>
      <c r="W135" s="137">
        <f t="shared" si="11"/>
        <v>120</v>
      </c>
    </row>
    <row r="136" spans="1:23" s="119" customFormat="1" ht="25.5" x14ac:dyDescent="0.2">
      <c r="A136" s="146"/>
      <c r="B136" s="147" t="s">
        <v>527</v>
      </c>
      <c r="C136" s="148"/>
      <c r="D136" s="152"/>
      <c r="E136" s="152"/>
      <c r="F136" s="152"/>
      <c r="G136" s="150">
        <v>30</v>
      </c>
      <c r="H136" s="137">
        <f t="shared" si="8"/>
        <v>30</v>
      </c>
      <c r="I136" s="150"/>
      <c r="J136" s="150"/>
      <c r="K136" s="150"/>
      <c r="L136" s="150"/>
      <c r="M136" s="137">
        <f t="shared" si="9"/>
        <v>0</v>
      </c>
      <c r="N136" s="150"/>
      <c r="O136" s="150"/>
      <c r="P136" s="150"/>
      <c r="Q136" s="150"/>
      <c r="R136" s="137">
        <f t="shared" si="10"/>
        <v>0</v>
      </c>
      <c r="S136" s="150"/>
      <c r="T136" s="150"/>
      <c r="U136" s="150"/>
      <c r="V136" s="150"/>
      <c r="W136" s="137">
        <f t="shared" si="11"/>
        <v>0</v>
      </c>
    </row>
    <row r="137" spans="1:23" s="119" customFormat="1" ht="25.5" x14ac:dyDescent="0.2">
      <c r="A137" s="146"/>
      <c r="B137" s="147" t="s">
        <v>528</v>
      </c>
      <c r="C137" s="148"/>
      <c r="D137" s="152"/>
      <c r="E137" s="152"/>
      <c r="F137" s="152"/>
      <c r="G137" s="150">
        <v>30</v>
      </c>
      <c r="H137" s="137">
        <f t="shared" si="8"/>
        <v>30</v>
      </c>
      <c r="I137" s="150"/>
      <c r="J137" s="150"/>
      <c r="K137" s="150"/>
      <c r="L137" s="150"/>
      <c r="M137" s="137">
        <f t="shared" si="9"/>
        <v>0</v>
      </c>
      <c r="N137" s="150"/>
      <c r="O137" s="150"/>
      <c r="P137" s="150"/>
      <c r="Q137" s="150"/>
      <c r="R137" s="137">
        <f t="shared" si="10"/>
        <v>0</v>
      </c>
      <c r="S137" s="150"/>
      <c r="T137" s="150"/>
      <c r="U137" s="150"/>
      <c r="V137" s="150"/>
      <c r="W137" s="137">
        <f t="shared" si="11"/>
        <v>0</v>
      </c>
    </row>
    <row r="138" spans="1:23" s="119" customFormat="1" ht="25.5" x14ac:dyDescent="0.2">
      <c r="A138" s="146"/>
      <c r="B138" s="147" t="s">
        <v>529</v>
      </c>
      <c r="C138" s="148"/>
      <c r="D138" s="152"/>
      <c r="E138" s="152"/>
      <c r="F138" s="152"/>
      <c r="G138" s="150"/>
      <c r="H138" s="137">
        <f t="shared" si="8"/>
        <v>0</v>
      </c>
      <c r="I138" s="150"/>
      <c r="J138" s="150">
        <v>200</v>
      </c>
      <c r="K138" s="150"/>
      <c r="L138" s="150"/>
      <c r="M138" s="137">
        <f t="shared" si="9"/>
        <v>200</v>
      </c>
      <c r="N138" s="150"/>
      <c r="O138" s="150"/>
      <c r="P138" s="150">
        <v>100</v>
      </c>
      <c r="Q138" s="150"/>
      <c r="R138" s="137">
        <f t="shared" si="10"/>
        <v>100</v>
      </c>
      <c r="S138" s="150"/>
      <c r="T138" s="150"/>
      <c r="U138" s="150"/>
      <c r="V138" s="150"/>
      <c r="W138" s="137">
        <f t="shared" si="11"/>
        <v>0</v>
      </c>
    </row>
    <row r="139" spans="1:23" s="119" customFormat="1" ht="25.5" x14ac:dyDescent="0.2">
      <c r="A139" s="146"/>
      <c r="B139" s="147" t="s">
        <v>530</v>
      </c>
      <c r="C139" s="148"/>
      <c r="D139" s="152"/>
      <c r="E139" s="152"/>
      <c r="F139" s="152"/>
      <c r="G139" s="150">
        <v>30</v>
      </c>
      <c r="H139" s="137">
        <f t="shared" si="8"/>
        <v>30</v>
      </c>
      <c r="I139" s="150"/>
      <c r="J139" s="150"/>
      <c r="K139" s="150"/>
      <c r="L139" s="150"/>
      <c r="M139" s="137">
        <f t="shared" si="9"/>
        <v>0</v>
      </c>
      <c r="N139" s="150"/>
      <c r="O139" s="150"/>
      <c r="P139" s="150"/>
      <c r="Q139" s="150"/>
      <c r="R139" s="137">
        <f t="shared" si="10"/>
        <v>0</v>
      </c>
      <c r="S139" s="150"/>
      <c r="T139" s="150"/>
      <c r="U139" s="150"/>
      <c r="V139" s="150"/>
      <c r="W139" s="137">
        <f t="shared" si="11"/>
        <v>0</v>
      </c>
    </row>
    <row r="140" spans="1:23" s="119" customFormat="1" ht="12.75" x14ac:dyDescent="0.2">
      <c r="A140" s="146"/>
      <c r="B140" s="147" t="s">
        <v>531</v>
      </c>
      <c r="C140" s="148"/>
      <c r="D140" s="152"/>
      <c r="E140" s="152"/>
      <c r="F140" s="152"/>
      <c r="G140" s="150"/>
      <c r="H140" s="137">
        <f t="shared" si="8"/>
        <v>0</v>
      </c>
      <c r="I140" s="150"/>
      <c r="J140" s="150"/>
      <c r="K140" s="150"/>
      <c r="L140" s="150"/>
      <c r="M140" s="137">
        <f t="shared" si="9"/>
        <v>0</v>
      </c>
      <c r="N140" s="150"/>
      <c r="O140" s="150">
        <v>30</v>
      </c>
      <c r="P140" s="150"/>
      <c r="Q140" s="150"/>
      <c r="R140" s="137">
        <f t="shared" si="10"/>
        <v>30</v>
      </c>
      <c r="S140" s="150"/>
      <c r="T140" s="150"/>
      <c r="U140" s="150"/>
      <c r="V140" s="150"/>
      <c r="W140" s="137">
        <f t="shared" si="11"/>
        <v>0</v>
      </c>
    </row>
    <row r="141" spans="1:23" s="119" customFormat="1" ht="12.75" x14ac:dyDescent="0.2">
      <c r="A141" s="146"/>
      <c r="B141" s="147" t="s">
        <v>532</v>
      </c>
      <c r="C141" s="148"/>
      <c r="D141" s="152"/>
      <c r="E141" s="152"/>
      <c r="F141" s="152"/>
      <c r="G141" s="150">
        <v>45</v>
      </c>
      <c r="H141" s="137">
        <f t="shared" si="8"/>
        <v>45</v>
      </c>
      <c r="I141" s="150"/>
      <c r="J141" s="150"/>
      <c r="K141" s="150"/>
      <c r="L141" s="150"/>
      <c r="M141" s="137">
        <f t="shared" si="9"/>
        <v>0</v>
      </c>
      <c r="N141" s="150"/>
      <c r="O141" s="150"/>
      <c r="P141" s="150"/>
      <c r="Q141" s="150"/>
      <c r="R141" s="137">
        <f t="shared" si="10"/>
        <v>0</v>
      </c>
      <c r="S141" s="150"/>
      <c r="T141" s="150"/>
      <c r="U141" s="150"/>
      <c r="V141" s="150"/>
      <c r="W141" s="137">
        <f t="shared" si="11"/>
        <v>0</v>
      </c>
    </row>
    <row r="142" spans="1:23" s="119" customFormat="1" ht="25.5" x14ac:dyDescent="0.2">
      <c r="A142" s="146"/>
      <c r="B142" s="147" t="s">
        <v>533</v>
      </c>
      <c r="C142" s="148"/>
      <c r="D142" s="152"/>
      <c r="E142" s="152"/>
      <c r="F142" s="152"/>
      <c r="G142" s="150"/>
      <c r="H142" s="137">
        <f t="shared" si="8"/>
        <v>0</v>
      </c>
      <c r="I142" s="150"/>
      <c r="J142" s="150"/>
      <c r="K142" s="150"/>
      <c r="L142" s="150">
        <v>300</v>
      </c>
      <c r="M142" s="137">
        <f t="shared" si="9"/>
        <v>300</v>
      </c>
      <c r="N142" s="150"/>
      <c r="O142" s="150"/>
      <c r="P142" s="150"/>
      <c r="Q142" s="150"/>
      <c r="R142" s="137">
        <f t="shared" si="10"/>
        <v>0</v>
      </c>
      <c r="S142" s="150"/>
      <c r="T142" s="150"/>
      <c r="U142" s="150"/>
      <c r="V142" s="150"/>
      <c r="W142" s="137">
        <f t="shared" si="11"/>
        <v>0</v>
      </c>
    </row>
    <row r="143" spans="1:23" s="119" customFormat="1" ht="38.25" x14ac:dyDescent="0.2">
      <c r="A143" s="146"/>
      <c r="B143" s="147" t="s">
        <v>534</v>
      </c>
      <c r="C143" s="148"/>
      <c r="D143" s="152"/>
      <c r="E143" s="152"/>
      <c r="F143" s="152"/>
      <c r="G143" s="150">
        <v>45</v>
      </c>
      <c r="H143" s="137">
        <f t="shared" si="8"/>
        <v>45</v>
      </c>
      <c r="I143" s="150"/>
      <c r="J143" s="150"/>
      <c r="K143" s="150"/>
      <c r="L143" s="150"/>
      <c r="M143" s="137">
        <f t="shared" si="9"/>
        <v>0</v>
      </c>
      <c r="N143" s="150"/>
      <c r="O143" s="150"/>
      <c r="P143" s="150"/>
      <c r="Q143" s="150">
        <v>30</v>
      </c>
      <c r="R143" s="137">
        <f t="shared" si="10"/>
        <v>30</v>
      </c>
      <c r="S143" s="150"/>
      <c r="T143" s="150"/>
      <c r="U143" s="150"/>
      <c r="V143" s="150"/>
      <c r="W143" s="137">
        <f t="shared" si="11"/>
        <v>0</v>
      </c>
    </row>
    <row r="144" spans="1:23" s="119" customFormat="1" ht="25.5" x14ac:dyDescent="0.2">
      <c r="A144" s="146"/>
      <c r="B144" s="147" t="s">
        <v>535</v>
      </c>
      <c r="C144" s="148"/>
      <c r="D144" s="152"/>
      <c r="E144" s="152"/>
      <c r="F144" s="152"/>
      <c r="G144" s="150"/>
      <c r="H144" s="137">
        <f t="shared" si="8"/>
        <v>0</v>
      </c>
      <c r="I144" s="150"/>
      <c r="J144" s="150"/>
      <c r="K144" s="150"/>
      <c r="L144" s="150">
        <v>100</v>
      </c>
      <c r="M144" s="137">
        <f t="shared" si="9"/>
        <v>100</v>
      </c>
      <c r="N144" s="150"/>
      <c r="O144" s="150"/>
      <c r="P144" s="150"/>
      <c r="Q144" s="150"/>
      <c r="R144" s="137">
        <f t="shared" si="10"/>
        <v>0</v>
      </c>
      <c r="S144" s="150"/>
      <c r="T144" s="150"/>
      <c r="U144" s="150"/>
      <c r="V144" s="150"/>
      <c r="W144" s="137">
        <f t="shared" si="11"/>
        <v>0</v>
      </c>
    </row>
    <row r="145" spans="1:23" s="119" customFormat="1" ht="12.75" x14ac:dyDescent="0.2">
      <c r="A145" s="146"/>
      <c r="B145" s="147" t="s">
        <v>536</v>
      </c>
      <c r="C145" s="148"/>
      <c r="D145" s="152"/>
      <c r="E145" s="152"/>
      <c r="F145" s="152"/>
      <c r="G145" s="150">
        <v>30</v>
      </c>
      <c r="H145" s="137">
        <f t="shared" si="8"/>
        <v>30</v>
      </c>
      <c r="I145" s="150"/>
      <c r="J145" s="150"/>
      <c r="K145" s="150"/>
      <c r="L145" s="150"/>
      <c r="M145" s="137">
        <f t="shared" si="9"/>
        <v>0</v>
      </c>
      <c r="N145" s="150"/>
      <c r="O145" s="150"/>
      <c r="P145" s="150"/>
      <c r="Q145" s="150"/>
      <c r="R145" s="137">
        <f t="shared" si="10"/>
        <v>0</v>
      </c>
      <c r="S145" s="150"/>
      <c r="T145" s="150"/>
      <c r="U145" s="150"/>
      <c r="V145" s="150"/>
      <c r="W145" s="137">
        <f t="shared" si="11"/>
        <v>0</v>
      </c>
    </row>
    <row r="146" spans="1:23" s="119" customFormat="1" ht="25.5" x14ac:dyDescent="0.2">
      <c r="A146" s="146"/>
      <c r="B146" s="147" t="s">
        <v>537</v>
      </c>
      <c r="C146" s="148">
        <v>55</v>
      </c>
      <c r="D146" s="152"/>
      <c r="E146" s="152"/>
      <c r="F146" s="152"/>
      <c r="G146" s="150">
        <v>30</v>
      </c>
      <c r="H146" s="137">
        <f t="shared" si="8"/>
        <v>30</v>
      </c>
      <c r="I146" s="150"/>
      <c r="J146" s="150"/>
      <c r="K146" s="150"/>
      <c r="L146" s="150"/>
      <c r="M146" s="137">
        <f t="shared" si="9"/>
        <v>0</v>
      </c>
      <c r="N146" s="150"/>
      <c r="O146" s="150"/>
      <c r="P146" s="150"/>
      <c r="Q146" s="150"/>
      <c r="R146" s="137">
        <f t="shared" si="10"/>
        <v>0</v>
      </c>
      <c r="S146" s="150"/>
      <c r="T146" s="150"/>
      <c r="U146" s="150">
        <v>45</v>
      </c>
      <c r="V146" s="150"/>
      <c r="W146" s="137">
        <f t="shared" si="11"/>
        <v>45</v>
      </c>
    </row>
    <row r="147" spans="1:23" s="119" customFormat="1" ht="25.5" x14ac:dyDescent="0.2">
      <c r="A147" s="146"/>
      <c r="B147" s="147" t="s">
        <v>538</v>
      </c>
      <c r="C147" s="148"/>
      <c r="D147" s="152"/>
      <c r="E147" s="152"/>
      <c r="F147" s="152"/>
      <c r="G147" s="150"/>
      <c r="H147" s="137">
        <f t="shared" si="8"/>
        <v>0</v>
      </c>
      <c r="I147" s="150"/>
      <c r="J147" s="150"/>
      <c r="K147" s="150"/>
      <c r="L147" s="150"/>
      <c r="M147" s="137">
        <f t="shared" si="9"/>
        <v>0</v>
      </c>
      <c r="N147" s="150"/>
      <c r="O147" s="150"/>
      <c r="P147" s="150"/>
      <c r="Q147" s="150"/>
      <c r="R147" s="137">
        <f t="shared" si="10"/>
        <v>0</v>
      </c>
      <c r="S147" s="150"/>
      <c r="T147" s="150"/>
      <c r="U147" s="150"/>
      <c r="V147" s="150"/>
      <c r="W147" s="137">
        <f t="shared" si="11"/>
        <v>0</v>
      </c>
    </row>
    <row r="148" spans="1:23" s="119" customFormat="1" ht="38.25" x14ac:dyDescent="0.2">
      <c r="A148" s="146"/>
      <c r="B148" s="147" t="s">
        <v>539</v>
      </c>
      <c r="C148" s="148"/>
      <c r="D148" s="152"/>
      <c r="E148" s="152"/>
      <c r="F148" s="152"/>
      <c r="G148" s="150">
        <v>45</v>
      </c>
      <c r="H148" s="137">
        <f t="shared" si="8"/>
        <v>45</v>
      </c>
      <c r="I148" s="150"/>
      <c r="J148" s="150"/>
      <c r="K148" s="150"/>
      <c r="L148" s="150"/>
      <c r="M148" s="137">
        <f t="shared" si="9"/>
        <v>0</v>
      </c>
      <c r="N148" s="150"/>
      <c r="O148" s="150"/>
      <c r="P148" s="150"/>
      <c r="Q148" s="150"/>
      <c r="R148" s="137">
        <f t="shared" si="10"/>
        <v>0</v>
      </c>
      <c r="S148" s="150"/>
      <c r="T148" s="150"/>
      <c r="U148" s="150"/>
      <c r="V148" s="150"/>
      <c r="W148" s="137">
        <f t="shared" si="11"/>
        <v>0</v>
      </c>
    </row>
    <row r="149" spans="1:23" s="119" customFormat="1" ht="25.5" x14ac:dyDescent="0.2">
      <c r="A149" s="146"/>
      <c r="B149" s="147" t="s">
        <v>540</v>
      </c>
      <c r="C149" s="148"/>
      <c r="D149" s="152"/>
      <c r="E149" s="152"/>
      <c r="F149" s="152"/>
      <c r="G149" s="150"/>
      <c r="H149" s="137">
        <f t="shared" si="8"/>
        <v>0</v>
      </c>
      <c r="I149" s="150"/>
      <c r="J149" s="150"/>
      <c r="K149" s="150"/>
      <c r="L149" s="150"/>
      <c r="M149" s="137">
        <f t="shared" si="9"/>
        <v>0</v>
      </c>
      <c r="N149" s="150"/>
      <c r="O149" s="150"/>
      <c r="P149" s="150"/>
      <c r="Q149" s="150"/>
      <c r="R149" s="137">
        <f t="shared" si="10"/>
        <v>0</v>
      </c>
      <c r="S149" s="150"/>
      <c r="T149" s="150"/>
      <c r="U149" s="150"/>
      <c r="V149" s="150"/>
      <c r="W149" s="137">
        <f t="shared" si="11"/>
        <v>0</v>
      </c>
    </row>
    <row r="150" spans="1:23" s="119" customFormat="1" ht="38.25" x14ac:dyDescent="0.2">
      <c r="A150" s="146"/>
      <c r="B150" s="147" t="s">
        <v>541</v>
      </c>
      <c r="C150" s="148"/>
      <c r="D150" s="152"/>
      <c r="E150" s="152"/>
      <c r="F150" s="152"/>
      <c r="G150" s="150"/>
      <c r="H150" s="137">
        <f t="shared" si="8"/>
        <v>0</v>
      </c>
      <c r="I150" s="150"/>
      <c r="J150" s="150"/>
      <c r="K150" s="150"/>
      <c r="L150" s="150"/>
      <c r="M150" s="137">
        <f t="shared" si="9"/>
        <v>0</v>
      </c>
      <c r="N150" s="150"/>
      <c r="O150" s="150"/>
      <c r="P150" s="150"/>
      <c r="Q150" s="150"/>
      <c r="R150" s="137">
        <f t="shared" si="10"/>
        <v>0</v>
      </c>
      <c r="S150" s="150"/>
      <c r="T150" s="150"/>
      <c r="U150" s="150"/>
      <c r="V150" s="150"/>
      <c r="W150" s="137">
        <f t="shared" si="11"/>
        <v>0</v>
      </c>
    </row>
    <row r="151" spans="1:23" s="119" customFormat="1" ht="12.75" x14ac:dyDescent="0.2">
      <c r="A151" s="146"/>
      <c r="B151" s="147" t="s">
        <v>542</v>
      </c>
      <c r="C151" s="148"/>
      <c r="D151" s="152"/>
      <c r="E151" s="152"/>
      <c r="F151" s="152">
        <v>40</v>
      </c>
      <c r="G151" s="150"/>
      <c r="H151" s="137">
        <f t="shared" si="8"/>
        <v>40</v>
      </c>
      <c r="I151" s="150"/>
      <c r="J151" s="150"/>
      <c r="K151" s="150"/>
      <c r="L151" s="150"/>
      <c r="M151" s="137">
        <f t="shared" si="9"/>
        <v>0</v>
      </c>
      <c r="N151" s="150"/>
      <c r="O151" s="150"/>
      <c r="P151" s="150"/>
      <c r="Q151" s="150"/>
      <c r="R151" s="137">
        <f t="shared" si="10"/>
        <v>0</v>
      </c>
      <c r="S151" s="150"/>
      <c r="T151" s="150"/>
      <c r="U151" s="150"/>
      <c r="V151" s="150"/>
      <c r="W151" s="137">
        <f t="shared" si="11"/>
        <v>0</v>
      </c>
    </row>
    <row r="152" spans="1:23" s="119" customFormat="1" ht="38.25" x14ac:dyDescent="0.2">
      <c r="A152" s="146"/>
      <c r="B152" s="147" t="s">
        <v>543</v>
      </c>
      <c r="C152" s="148"/>
      <c r="D152" s="152"/>
      <c r="E152" s="152"/>
      <c r="F152" s="152"/>
      <c r="G152" s="150"/>
      <c r="H152" s="137">
        <f t="shared" si="8"/>
        <v>0</v>
      </c>
      <c r="I152" s="150"/>
      <c r="J152" s="150"/>
      <c r="K152" s="150"/>
      <c r="L152" s="150"/>
      <c r="M152" s="137">
        <f t="shared" si="9"/>
        <v>0</v>
      </c>
      <c r="N152" s="150"/>
      <c r="O152" s="150"/>
      <c r="P152" s="150"/>
      <c r="Q152" s="150"/>
      <c r="R152" s="137">
        <f t="shared" si="10"/>
        <v>0</v>
      </c>
      <c r="S152" s="150"/>
      <c r="T152" s="150"/>
      <c r="U152" s="150"/>
      <c r="V152" s="150"/>
      <c r="W152" s="137">
        <f t="shared" si="11"/>
        <v>0</v>
      </c>
    </row>
    <row r="153" spans="1:23" s="119" customFormat="1" ht="38.25" x14ac:dyDescent="0.2">
      <c r="A153" s="146"/>
      <c r="B153" s="147" t="s">
        <v>544</v>
      </c>
      <c r="C153" s="148"/>
      <c r="D153" s="152"/>
      <c r="E153" s="152"/>
      <c r="F153" s="152">
        <v>78</v>
      </c>
      <c r="G153" s="150"/>
      <c r="H153" s="137">
        <f t="shared" si="8"/>
        <v>78</v>
      </c>
      <c r="I153" s="150"/>
      <c r="J153" s="150"/>
      <c r="K153" s="150"/>
      <c r="L153" s="150"/>
      <c r="M153" s="137">
        <f t="shared" si="9"/>
        <v>0</v>
      </c>
      <c r="N153" s="150"/>
      <c r="O153" s="150"/>
      <c r="P153" s="150"/>
      <c r="Q153" s="150"/>
      <c r="R153" s="137">
        <f t="shared" si="10"/>
        <v>0</v>
      </c>
      <c r="S153" s="150"/>
      <c r="T153" s="150"/>
      <c r="U153" s="150"/>
      <c r="V153" s="150"/>
      <c r="W153" s="137">
        <f t="shared" si="11"/>
        <v>0</v>
      </c>
    </row>
    <row r="154" spans="1:23" s="119" customFormat="1" ht="25.5" x14ac:dyDescent="0.2">
      <c r="A154" s="146"/>
      <c r="B154" s="147" t="s">
        <v>545</v>
      </c>
      <c r="C154" s="148"/>
      <c r="D154" s="152">
        <v>113</v>
      </c>
      <c r="E154" s="152"/>
      <c r="F154" s="152"/>
      <c r="G154" s="150"/>
      <c r="H154" s="137">
        <f t="shared" si="8"/>
        <v>113</v>
      </c>
      <c r="I154" s="150"/>
      <c r="J154" s="150"/>
      <c r="K154" s="150"/>
      <c r="L154" s="150"/>
      <c r="M154" s="137">
        <f t="shared" si="9"/>
        <v>0</v>
      </c>
      <c r="N154" s="150"/>
      <c r="O154" s="150"/>
      <c r="P154" s="150"/>
      <c r="Q154" s="150"/>
      <c r="R154" s="137">
        <f t="shared" si="10"/>
        <v>0</v>
      </c>
      <c r="S154" s="150"/>
      <c r="T154" s="150"/>
      <c r="U154" s="150"/>
      <c r="V154" s="150"/>
      <c r="W154" s="137">
        <f t="shared" si="11"/>
        <v>0</v>
      </c>
    </row>
    <row r="155" spans="1:23" s="119" customFormat="1" ht="25.5" x14ac:dyDescent="0.2">
      <c r="A155" s="146"/>
      <c r="B155" s="147" t="s">
        <v>546</v>
      </c>
      <c r="C155" s="148"/>
      <c r="D155" s="152"/>
      <c r="E155" s="152"/>
      <c r="F155" s="152"/>
      <c r="G155" s="150"/>
      <c r="H155" s="137">
        <f t="shared" si="8"/>
        <v>0</v>
      </c>
      <c r="I155" s="150"/>
      <c r="J155" s="150"/>
      <c r="K155" s="150"/>
      <c r="L155" s="150"/>
      <c r="M155" s="137">
        <f t="shared" si="9"/>
        <v>0</v>
      </c>
      <c r="N155" s="150"/>
      <c r="O155" s="150"/>
      <c r="P155" s="150"/>
      <c r="Q155" s="150"/>
      <c r="R155" s="137">
        <f t="shared" si="10"/>
        <v>0</v>
      </c>
      <c r="S155" s="150"/>
      <c r="T155" s="150"/>
      <c r="U155" s="150"/>
      <c r="V155" s="150"/>
      <c r="W155" s="137">
        <f t="shared" si="11"/>
        <v>0</v>
      </c>
    </row>
    <row r="156" spans="1:23" s="119" customFormat="1" ht="25.5" x14ac:dyDescent="0.2">
      <c r="A156" s="146"/>
      <c r="B156" s="147" t="s">
        <v>547</v>
      </c>
      <c r="C156" s="148"/>
      <c r="D156" s="152"/>
      <c r="E156" s="152"/>
      <c r="F156" s="152"/>
      <c r="G156" s="150"/>
      <c r="H156" s="137">
        <f t="shared" ref="H156:H219" si="12">SUM(D156:G156)</f>
        <v>0</v>
      </c>
      <c r="I156" s="150"/>
      <c r="J156" s="150"/>
      <c r="K156" s="150"/>
      <c r="L156" s="150"/>
      <c r="M156" s="137">
        <f t="shared" ref="M156:M219" si="13">SUM(I156:L156)</f>
        <v>0</v>
      </c>
      <c r="N156" s="150"/>
      <c r="O156" s="150"/>
      <c r="P156" s="150"/>
      <c r="Q156" s="150"/>
      <c r="R156" s="137">
        <f t="shared" ref="R156:R219" si="14">SUM(N156:Q156)</f>
        <v>0</v>
      </c>
      <c r="S156" s="150"/>
      <c r="T156" s="150"/>
      <c r="U156" s="150"/>
      <c r="V156" s="150"/>
      <c r="W156" s="137">
        <f t="shared" ref="W156:W219" si="15">SUM(S156:V156)</f>
        <v>0</v>
      </c>
    </row>
    <row r="157" spans="1:23" s="119" customFormat="1" ht="38.25" x14ac:dyDescent="0.2">
      <c r="A157" s="146"/>
      <c r="B157" s="147" t="s">
        <v>548</v>
      </c>
      <c r="C157" s="148"/>
      <c r="D157" s="152"/>
      <c r="E157" s="152"/>
      <c r="F157" s="152">
        <v>60</v>
      </c>
      <c r="G157" s="150"/>
      <c r="H157" s="137">
        <f t="shared" si="12"/>
        <v>60</v>
      </c>
      <c r="I157" s="150"/>
      <c r="J157" s="150"/>
      <c r="K157" s="150"/>
      <c r="L157" s="150"/>
      <c r="M157" s="137">
        <f t="shared" si="13"/>
        <v>0</v>
      </c>
      <c r="N157" s="150"/>
      <c r="O157" s="150"/>
      <c r="P157" s="150"/>
      <c r="Q157" s="150"/>
      <c r="R157" s="137">
        <f t="shared" si="14"/>
        <v>0</v>
      </c>
      <c r="S157" s="150"/>
      <c r="T157" s="150"/>
      <c r="U157" s="150"/>
      <c r="V157" s="150"/>
      <c r="W157" s="137">
        <f t="shared" si="15"/>
        <v>0</v>
      </c>
    </row>
    <row r="158" spans="1:23" s="119" customFormat="1" ht="25.5" x14ac:dyDescent="0.2">
      <c r="A158" s="146"/>
      <c r="B158" s="147" t="s">
        <v>549</v>
      </c>
      <c r="C158" s="148"/>
      <c r="D158" s="152"/>
      <c r="E158" s="152">
        <v>195</v>
      </c>
      <c r="F158" s="152"/>
      <c r="G158" s="150"/>
      <c r="H158" s="137">
        <f t="shared" si="12"/>
        <v>195</v>
      </c>
      <c r="I158" s="150"/>
      <c r="J158" s="150"/>
      <c r="K158" s="150"/>
      <c r="L158" s="150"/>
      <c r="M158" s="137">
        <f t="shared" si="13"/>
        <v>0</v>
      </c>
      <c r="N158" s="150"/>
      <c r="O158" s="150"/>
      <c r="P158" s="150"/>
      <c r="Q158" s="150"/>
      <c r="R158" s="137">
        <f t="shared" si="14"/>
        <v>0</v>
      </c>
      <c r="S158" s="150"/>
      <c r="T158" s="150"/>
      <c r="U158" s="150"/>
      <c r="V158" s="150"/>
      <c r="W158" s="137">
        <f t="shared" si="15"/>
        <v>0</v>
      </c>
    </row>
    <row r="159" spans="1:23" s="119" customFormat="1" ht="12.75" x14ac:dyDescent="0.2">
      <c r="A159" s="146"/>
      <c r="B159" s="147" t="s">
        <v>550</v>
      </c>
      <c r="C159" s="148"/>
      <c r="D159" s="152"/>
      <c r="E159" s="152"/>
      <c r="F159" s="152"/>
      <c r="G159" s="150"/>
      <c r="H159" s="137">
        <f t="shared" si="12"/>
        <v>0</v>
      </c>
      <c r="I159" s="150"/>
      <c r="J159" s="150"/>
      <c r="K159" s="150"/>
      <c r="L159" s="150"/>
      <c r="M159" s="137">
        <f t="shared" si="13"/>
        <v>0</v>
      </c>
      <c r="N159" s="150"/>
      <c r="O159" s="150"/>
      <c r="P159" s="150"/>
      <c r="Q159" s="150"/>
      <c r="R159" s="137">
        <f t="shared" si="14"/>
        <v>0</v>
      </c>
      <c r="S159" s="150"/>
      <c r="T159" s="150"/>
      <c r="U159" s="150"/>
      <c r="V159" s="150"/>
      <c r="W159" s="137">
        <f t="shared" si="15"/>
        <v>0</v>
      </c>
    </row>
    <row r="160" spans="1:23" s="119" customFormat="1" ht="25.5" x14ac:dyDescent="0.2">
      <c r="A160" s="146"/>
      <c r="B160" s="147" t="s">
        <v>551</v>
      </c>
      <c r="C160" s="148"/>
      <c r="D160" s="152"/>
      <c r="E160" s="152"/>
      <c r="F160" s="152"/>
      <c r="G160" s="150"/>
      <c r="H160" s="137">
        <f t="shared" si="12"/>
        <v>0</v>
      </c>
      <c r="I160" s="150">
        <v>500</v>
      </c>
      <c r="J160" s="150"/>
      <c r="K160" s="150">
        <v>500</v>
      </c>
      <c r="L160" s="150"/>
      <c r="M160" s="137">
        <f t="shared" si="13"/>
        <v>1000</v>
      </c>
      <c r="N160" s="150"/>
      <c r="O160" s="150"/>
      <c r="P160" s="150"/>
      <c r="Q160" s="150"/>
      <c r="R160" s="137">
        <f t="shared" si="14"/>
        <v>0</v>
      </c>
      <c r="S160" s="150"/>
      <c r="T160" s="150"/>
      <c r="U160" s="150"/>
      <c r="V160" s="150"/>
      <c r="W160" s="137">
        <f t="shared" si="15"/>
        <v>0</v>
      </c>
    </row>
    <row r="161" spans="1:23" s="119" customFormat="1" ht="25.5" x14ac:dyDescent="0.2">
      <c r="A161" s="146"/>
      <c r="B161" s="147" t="s">
        <v>552</v>
      </c>
      <c r="C161" s="148"/>
      <c r="D161" s="152"/>
      <c r="E161" s="152"/>
      <c r="F161" s="152"/>
      <c r="G161" s="150"/>
      <c r="H161" s="137">
        <f t="shared" si="12"/>
        <v>0</v>
      </c>
      <c r="I161" s="150"/>
      <c r="J161" s="150"/>
      <c r="K161" s="150"/>
      <c r="L161" s="150"/>
      <c r="M161" s="137">
        <f t="shared" si="13"/>
        <v>0</v>
      </c>
      <c r="N161" s="150"/>
      <c r="O161" s="150"/>
      <c r="P161" s="150"/>
      <c r="Q161" s="150"/>
      <c r="R161" s="137">
        <f t="shared" si="14"/>
        <v>0</v>
      </c>
      <c r="S161" s="150"/>
      <c r="T161" s="150">
        <v>30</v>
      </c>
      <c r="U161" s="150"/>
      <c r="V161" s="150"/>
      <c r="W161" s="137">
        <f t="shared" si="15"/>
        <v>30</v>
      </c>
    </row>
    <row r="162" spans="1:23" s="119" customFormat="1" ht="25.5" x14ac:dyDescent="0.2">
      <c r="A162" s="146"/>
      <c r="B162" s="147" t="s">
        <v>553</v>
      </c>
      <c r="C162" s="148"/>
      <c r="D162" s="152"/>
      <c r="E162" s="152"/>
      <c r="F162" s="152"/>
      <c r="G162" s="150">
        <v>30</v>
      </c>
      <c r="H162" s="137">
        <f t="shared" si="12"/>
        <v>30</v>
      </c>
      <c r="I162" s="150"/>
      <c r="J162" s="150"/>
      <c r="K162" s="150"/>
      <c r="L162" s="150"/>
      <c r="M162" s="137">
        <f t="shared" si="13"/>
        <v>0</v>
      </c>
      <c r="N162" s="150"/>
      <c r="O162" s="150"/>
      <c r="P162" s="150"/>
      <c r="Q162" s="150"/>
      <c r="R162" s="137">
        <f t="shared" si="14"/>
        <v>0</v>
      </c>
      <c r="S162" s="150"/>
      <c r="T162" s="150"/>
      <c r="U162" s="150"/>
      <c r="V162" s="150"/>
      <c r="W162" s="137">
        <f t="shared" si="15"/>
        <v>0</v>
      </c>
    </row>
    <row r="163" spans="1:23" s="119" customFormat="1" ht="25.5" x14ac:dyDescent="0.2">
      <c r="A163" s="146"/>
      <c r="B163" s="147" t="s">
        <v>554</v>
      </c>
      <c r="C163" s="148"/>
      <c r="D163" s="152"/>
      <c r="E163" s="152"/>
      <c r="F163" s="152"/>
      <c r="G163" s="150"/>
      <c r="H163" s="137">
        <f t="shared" si="12"/>
        <v>0</v>
      </c>
      <c r="I163" s="150"/>
      <c r="J163" s="150">
        <v>75</v>
      </c>
      <c r="K163" s="150"/>
      <c r="L163" s="150"/>
      <c r="M163" s="137">
        <f t="shared" si="13"/>
        <v>75</v>
      </c>
      <c r="N163" s="150"/>
      <c r="O163" s="150"/>
      <c r="P163" s="150"/>
      <c r="Q163" s="150"/>
      <c r="R163" s="137">
        <f t="shared" si="14"/>
        <v>0</v>
      </c>
      <c r="S163" s="150"/>
      <c r="T163" s="150"/>
      <c r="U163" s="150"/>
      <c r="V163" s="150"/>
      <c r="W163" s="137">
        <f t="shared" si="15"/>
        <v>0</v>
      </c>
    </row>
    <row r="164" spans="1:23" s="119" customFormat="1" ht="25.5" x14ac:dyDescent="0.2">
      <c r="A164" s="146"/>
      <c r="B164" s="147" t="s">
        <v>555</v>
      </c>
      <c r="C164" s="148"/>
      <c r="D164" s="152"/>
      <c r="E164" s="152"/>
      <c r="F164" s="152"/>
      <c r="G164" s="150"/>
      <c r="H164" s="137">
        <f t="shared" si="12"/>
        <v>0</v>
      </c>
      <c r="I164" s="150"/>
      <c r="J164" s="150"/>
      <c r="K164" s="150"/>
      <c r="L164" s="150"/>
      <c r="M164" s="137">
        <f t="shared" si="13"/>
        <v>0</v>
      </c>
      <c r="N164" s="150"/>
      <c r="O164" s="150"/>
      <c r="P164" s="150"/>
      <c r="Q164" s="150"/>
      <c r="R164" s="137">
        <f t="shared" si="14"/>
        <v>0</v>
      </c>
      <c r="S164" s="150"/>
      <c r="T164" s="150"/>
      <c r="U164" s="150">
        <v>30</v>
      </c>
      <c r="V164" s="150"/>
      <c r="W164" s="137">
        <f t="shared" si="15"/>
        <v>30</v>
      </c>
    </row>
    <row r="165" spans="1:23" s="119" customFormat="1" ht="38.25" x14ac:dyDescent="0.2">
      <c r="A165" s="146"/>
      <c r="B165" s="147" t="s">
        <v>556</v>
      </c>
      <c r="C165" s="148"/>
      <c r="D165" s="152"/>
      <c r="E165" s="152"/>
      <c r="F165" s="152"/>
      <c r="G165" s="150">
        <v>30</v>
      </c>
      <c r="H165" s="137">
        <f t="shared" si="12"/>
        <v>30</v>
      </c>
      <c r="I165" s="150"/>
      <c r="J165" s="150"/>
      <c r="K165" s="150"/>
      <c r="L165" s="150"/>
      <c r="M165" s="137">
        <f t="shared" si="13"/>
        <v>0</v>
      </c>
      <c r="N165" s="150"/>
      <c r="O165" s="150"/>
      <c r="P165" s="150"/>
      <c r="Q165" s="150"/>
      <c r="R165" s="137">
        <f t="shared" si="14"/>
        <v>0</v>
      </c>
      <c r="S165" s="150"/>
      <c r="T165" s="150"/>
      <c r="U165" s="150"/>
      <c r="V165" s="150"/>
      <c r="W165" s="137">
        <f t="shared" si="15"/>
        <v>0</v>
      </c>
    </row>
    <row r="166" spans="1:23" s="119" customFormat="1" ht="25.5" x14ac:dyDescent="0.2">
      <c r="A166" s="146"/>
      <c r="B166" s="147" t="s">
        <v>557</v>
      </c>
      <c r="C166" s="148"/>
      <c r="D166" s="152"/>
      <c r="E166" s="152"/>
      <c r="F166" s="152"/>
      <c r="G166" s="150"/>
      <c r="H166" s="137">
        <f t="shared" si="12"/>
        <v>0</v>
      </c>
      <c r="I166" s="150"/>
      <c r="J166" s="150"/>
      <c r="K166" s="150"/>
      <c r="L166" s="150">
        <v>250</v>
      </c>
      <c r="M166" s="137">
        <f t="shared" si="13"/>
        <v>250</v>
      </c>
      <c r="N166" s="150"/>
      <c r="O166" s="150"/>
      <c r="P166" s="150"/>
      <c r="Q166" s="150"/>
      <c r="R166" s="137">
        <f t="shared" si="14"/>
        <v>0</v>
      </c>
      <c r="S166" s="150"/>
      <c r="T166" s="150"/>
      <c r="U166" s="150"/>
      <c r="V166" s="150"/>
      <c r="W166" s="137">
        <f t="shared" si="15"/>
        <v>0</v>
      </c>
    </row>
    <row r="167" spans="1:23" s="119" customFormat="1" ht="12.75" x14ac:dyDescent="0.2">
      <c r="A167" s="146"/>
      <c r="B167" s="147" t="s">
        <v>558</v>
      </c>
      <c r="C167" s="148"/>
      <c r="D167" s="152"/>
      <c r="E167" s="152"/>
      <c r="F167" s="152">
        <v>108</v>
      </c>
      <c r="G167" s="150"/>
      <c r="H167" s="137">
        <f t="shared" si="12"/>
        <v>108</v>
      </c>
      <c r="I167" s="150"/>
      <c r="J167" s="150"/>
      <c r="K167" s="150"/>
      <c r="L167" s="150"/>
      <c r="M167" s="137">
        <f t="shared" si="13"/>
        <v>0</v>
      </c>
      <c r="N167" s="150"/>
      <c r="O167" s="150"/>
      <c r="P167" s="150"/>
      <c r="Q167" s="150"/>
      <c r="R167" s="137">
        <f t="shared" si="14"/>
        <v>0</v>
      </c>
      <c r="S167" s="150"/>
      <c r="T167" s="150"/>
      <c r="U167" s="150"/>
      <c r="V167" s="150"/>
      <c r="W167" s="137">
        <f t="shared" si="15"/>
        <v>0</v>
      </c>
    </row>
    <row r="168" spans="1:23" s="119" customFormat="1" ht="25.5" x14ac:dyDescent="0.2">
      <c r="A168" s="146"/>
      <c r="B168" s="147" t="s">
        <v>559</v>
      </c>
      <c r="C168" s="148">
        <v>63</v>
      </c>
      <c r="D168" s="152"/>
      <c r="E168" s="152"/>
      <c r="F168" s="152"/>
      <c r="G168" s="150">
        <v>30</v>
      </c>
      <c r="H168" s="137">
        <f t="shared" si="12"/>
        <v>30</v>
      </c>
      <c r="I168" s="150"/>
      <c r="J168" s="150"/>
      <c r="K168" s="150"/>
      <c r="L168" s="150"/>
      <c r="M168" s="137">
        <f t="shared" si="13"/>
        <v>0</v>
      </c>
      <c r="N168" s="150"/>
      <c r="O168" s="150"/>
      <c r="P168" s="150"/>
      <c r="Q168" s="150"/>
      <c r="R168" s="137">
        <f t="shared" si="14"/>
        <v>0</v>
      </c>
      <c r="S168" s="150"/>
      <c r="T168" s="150"/>
      <c r="U168" s="150">
        <v>40</v>
      </c>
      <c r="V168" s="150"/>
      <c r="W168" s="137">
        <f t="shared" si="15"/>
        <v>40</v>
      </c>
    </row>
    <row r="169" spans="1:23" s="119" customFormat="1" ht="25.5" x14ac:dyDescent="0.2">
      <c r="A169" s="146"/>
      <c r="B169" s="147" t="s">
        <v>560</v>
      </c>
      <c r="C169" s="148"/>
      <c r="D169" s="152"/>
      <c r="E169" s="152"/>
      <c r="F169" s="152"/>
      <c r="G169" s="150">
        <v>30</v>
      </c>
      <c r="H169" s="137">
        <f t="shared" si="12"/>
        <v>30</v>
      </c>
      <c r="I169" s="150"/>
      <c r="J169" s="150"/>
      <c r="K169" s="150"/>
      <c r="L169" s="150"/>
      <c r="M169" s="137">
        <f t="shared" si="13"/>
        <v>0</v>
      </c>
      <c r="N169" s="150"/>
      <c r="O169" s="150"/>
      <c r="P169" s="150"/>
      <c r="Q169" s="150"/>
      <c r="R169" s="137">
        <f t="shared" si="14"/>
        <v>0</v>
      </c>
      <c r="S169" s="150"/>
      <c r="T169" s="150"/>
      <c r="U169" s="150"/>
      <c r="V169" s="150"/>
      <c r="W169" s="137">
        <f t="shared" si="15"/>
        <v>0</v>
      </c>
    </row>
    <row r="170" spans="1:23" s="119" customFormat="1" ht="25.5" x14ac:dyDescent="0.2">
      <c r="A170" s="146"/>
      <c r="B170" s="147" t="s">
        <v>561</v>
      </c>
      <c r="C170" s="148"/>
      <c r="D170" s="152"/>
      <c r="E170" s="152"/>
      <c r="F170" s="152"/>
      <c r="G170" s="150">
        <v>50</v>
      </c>
      <c r="H170" s="137">
        <f t="shared" si="12"/>
        <v>50</v>
      </c>
      <c r="I170" s="150"/>
      <c r="J170" s="150"/>
      <c r="K170" s="150"/>
      <c r="L170" s="150"/>
      <c r="M170" s="137">
        <f t="shared" si="13"/>
        <v>0</v>
      </c>
      <c r="N170" s="150"/>
      <c r="O170" s="150"/>
      <c r="P170" s="150"/>
      <c r="Q170" s="150"/>
      <c r="R170" s="137">
        <f t="shared" si="14"/>
        <v>0</v>
      </c>
      <c r="S170" s="150"/>
      <c r="T170" s="150"/>
      <c r="U170" s="150"/>
      <c r="V170" s="150"/>
      <c r="W170" s="137">
        <f t="shared" si="15"/>
        <v>0</v>
      </c>
    </row>
    <row r="171" spans="1:23" s="119" customFormat="1" ht="63.75" x14ac:dyDescent="0.2">
      <c r="A171" s="146"/>
      <c r="B171" s="147" t="s">
        <v>562</v>
      </c>
      <c r="C171" s="148"/>
      <c r="D171" s="152"/>
      <c r="E171" s="152"/>
      <c r="F171" s="152"/>
      <c r="G171" s="150"/>
      <c r="H171" s="137">
        <f t="shared" si="12"/>
        <v>0</v>
      </c>
      <c r="I171" s="150"/>
      <c r="J171" s="150"/>
      <c r="K171" s="150"/>
      <c r="L171" s="150"/>
      <c r="M171" s="137">
        <f t="shared" si="13"/>
        <v>0</v>
      </c>
      <c r="N171" s="150"/>
      <c r="O171" s="150"/>
      <c r="P171" s="150"/>
      <c r="Q171" s="150">
        <v>60</v>
      </c>
      <c r="R171" s="137">
        <f t="shared" si="14"/>
        <v>60</v>
      </c>
      <c r="S171" s="150"/>
      <c r="T171" s="150"/>
      <c r="U171" s="150"/>
      <c r="V171" s="150"/>
      <c r="W171" s="137">
        <f t="shared" si="15"/>
        <v>0</v>
      </c>
    </row>
    <row r="172" spans="1:23" s="119" customFormat="1" ht="12.75" x14ac:dyDescent="0.2">
      <c r="A172" s="146"/>
      <c r="B172" s="147" t="s">
        <v>563</v>
      </c>
      <c r="C172" s="148"/>
      <c r="D172" s="152">
        <v>202</v>
      </c>
      <c r="E172" s="152"/>
      <c r="F172" s="152"/>
      <c r="G172" s="150"/>
      <c r="H172" s="137">
        <f t="shared" si="12"/>
        <v>202</v>
      </c>
      <c r="I172" s="150"/>
      <c r="J172" s="150"/>
      <c r="K172" s="150"/>
      <c r="L172" s="150"/>
      <c r="M172" s="137">
        <f t="shared" si="13"/>
        <v>0</v>
      </c>
      <c r="N172" s="150"/>
      <c r="O172" s="150"/>
      <c r="P172" s="150"/>
      <c r="Q172" s="150"/>
      <c r="R172" s="137">
        <f t="shared" si="14"/>
        <v>0</v>
      </c>
      <c r="S172" s="150"/>
      <c r="T172" s="150"/>
      <c r="U172" s="150"/>
      <c r="V172" s="150"/>
      <c r="W172" s="137">
        <f t="shared" si="15"/>
        <v>0</v>
      </c>
    </row>
    <row r="173" spans="1:23" s="119" customFormat="1" ht="12.75" x14ac:dyDescent="0.2">
      <c r="A173" s="146"/>
      <c r="B173" s="147" t="s">
        <v>564</v>
      </c>
      <c r="C173" s="148"/>
      <c r="D173" s="152"/>
      <c r="E173" s="152"/>
      <c r="F173" s="152"/>
      <c r="G173" s="150">
        <v>300</v>
      </c>
      <c r="H173" s="137">
        <f t="shared" si="12"/>
        <v>300</v>
      </c>
      <c r="I173" s="150"/>
      <c r="J173" s="150"/>
      <c r="K173" s="150"/>
      <c r="L173" s="150"/>
      <c r="M173" s="137">
        <f t="shared" si="13"/>
        <v>0</v>
      </c>
      <c r="N173" s="150"/>
      <c r="O173" s="150"/>
      <c r="P173" s="150"/>
      <c r="Q173" s="150"/>
      <c r="R173" s="137">
        <f t="shared" si="14"/>
        <v>0</v>
      </c>
      <c r="S173" s="150"/>
      <c r="T173" s="150"/>
      <c r="U173" s="150"/>
      <c r="V173" s="150"/>
      <c r="W173" s="137">
        <f t="shared" si="15"/>
        <v>0</v>
      </c>
    </row>
    <row r="174" spans="1:23" s="119" customFormat="1" ht="51" x14ac:dyDescent="0.2">
      <c r="A174" s="146"/>
      <c r="B174" s="147" t="s">
        <v>565</v>
      </c>
      <c r="C174" s="148">
        <v>123</v>
      </c>
      <c r="D174" s="152"/>
      <c r="E174" s="152"/>
      <c r="F174" s="152"/>
      <c r="G174" s="150"/>
      <c r="H174" s="137">
        <f t="shared" si="12"/>
        <v>0</v>
      </c>
      <c r="I174" s="150"/>
      <c r="J174" s="150"/>
      <c r="K174" s="150"/>
      <c r="L174" s="150"/>
      <c r="M174" s="137">
        <f t="shared" si="13"/>
        <v>0</v>
      </c>
      <c r="N174" s="150"/>
      <c r="O174" s="150"/>
      <c r="P174" s="150"/>
      <c r="Q174" s="150"/>
      <c r="R174" s="137">
        <f t="shared" si="14"/>
        <v>0</v>
      </c>
      <c r="S174" s="150"/>
      <c r="T174" s="150"/>
      <c r="U174" s="150">
        <v>250</v>
      </c>
      <c r="V174" s="150"/>
      <c r="W174" s="137">
        <f t="shared" si="15"/>
        <v>250</v>
      </c>
    </row>
    <row r="175" spans="1:23" s="119" customFormat="1" ht="25.5" x14ac:dyDescent="0.2">
      <c r="A175" s="146"/>
      <c r="B175" s="147" t="s">
        <v>566</v>
      </c>
      <c r="C175" s="148"/>
      <c r="D175" s="152"/>
      <c r="E175" s="152"/>
      <c r="F175" s="152"/>
      <c r="G175" s="150"/>
      <c r="H175" s="137">
        <f t="shared" si="12"/>
        <v>0</v>
      </c>
      <c r="I175" s="150"/>
      <c r="J175" s="150"/>
      <c r="K175" s="150"/>
      <c r="L175" s="150"/>
      <c r="M175" s="137">
        <f t="shared" si="13"/>
        <v>0</v>
      </c>
      <c r="N175" s="150"/>
      <c r="O175" s="150"/>
      <c r="P175" s="150"/>
      <c r="Q175" s="150"/>
      <c r="R175" s="137">
        <f t="shared" si="14"/>
        <v>0</v>
      </c>
      <c r="S175" s="150"/>
      <c r="T175" s="150"/>
      <c r="U175" s="150"/>
      <c r="V175" s="150"/>
      <c r="W175" s="137">
        <f t="shared" si="15"/>
        <v>0</v>
      </c>
    </row>
    <row r="176" spans="1:23" s="119" customFormat="1" ht="12.75" x14ac:dyDescent="0.2">
      <c r="A176" s="146"/>
      <c r="B176" s="147" t="s">
        <v>567</v>
      </c>
      <c r="C176" s="148"/>
      <c r="D176" s="152"/>
      <c r="E176" s="152"/>
      <c r="F176" s="152"/>
      <c r="G176" s="150">
        <v>40</v>
      </c>
      <c r="H176" s="137">
        <f t="shared" si="12"/>
        <v>40</v>
      </c>
      <c r="I176" s="150"/>
      <c r="J176" s="150"/>
      <c r="K176" s="150"/>
      <c r="L176" s="150"/>
      <c r="M176" s="137">
        <f t="shared" si="13"/>
        <v>0</v>
      </c>
      <c r="N176" s="150"/>
      <c r="O176" s="150"/>
      <c r="P176" s="150"/>
      <c r="Q176" s="150"/>
      <c r="R176" s="137">
        <f t="shared" si="14"/>
        <v>0</v>
      </c>
      <c r="S176" s="150"/>
      <c r="T176" s="150"/>
      <c r="U176" s="150"/>
      <c r="V176" s="150"/>
      <c r="W176" s="137">
        <f t="shared" si="15"/>
        <v>0</v>
      </c>
    </row>
    <row r="177" spans="1:23" s="119" customFormat="1" ht="12.75" x14ac:dyDescent="0.2">
      <c r="A177" s="146"/>
      <c r="B177" s="147" t="s">
        <v>568</v>
      </c>
      <c r="C177" s="148"/>
      <c r="D177" s="152">
        <v>117</v>
      </c>
      <c r="E177" s="152"/>
      <c r="F177" s="152"/>
      <c r="G177" s="150"/>
      <c r="H177" s="137">
        <f t="shared" si="12"/>
        <v>117</v>
      </c>
      <c r="I177" s="150"/>
      <c r="J177" s="150"/>
      <c r="K177" s="150"/>
      <c r="L177" s="150"/>
      <c r="M177" s="137">
        <f t="shared" si="13"/>
        <v>0</v>
      </c>
      <c r="N177" s="150"/>
      <c r="O177" s="150"/>
      <c r="P177" s="150"/>
      <c r="Q177" s="150"/>
      <c r="R177" s="137">
        <f t="shared" si="14"/>
        <v>0</v>
      </c>
      <c r="S177" s="150"/>
      <c r="T177" s="150"/>
      <c r="U177" s="150"/>
      <c r="V177" s="150"/>
      <c r="W177" s="137">
        <f t="shared" si="15"/>
        <v>0</v>
      </c>
    </row>
    <row r="178" spans="1:23" s="119" customFormat="1" ht="12.75" x14ac:dyDescent="0.2">
      <c r="A178" s="146"/>
      <c r="B178" s="147" t="s">
        <v>569</v>
      </c>
      <c r="C178" s="148"/>
      <c r="D178" s="152"/>
      <c r="E178" s="152"/>
      <c r="F178" s="152"/>
      <c r="G178" s="150"/>
      <c r="H178" s="137">
        <f t="shared" si="12"/>
        <v>0</v>
      </c>
      <c r="I178" s="150"/>
      <c r="J178" s="150"/>
      <c r="K178" s="150"/>
      <c r="L178" s="150"/>
      <c r="M178" s="137">
        <f t="shared" si="13"/>
        <v>0</v>
      </c>
      <c r="N178" s="150"/>
      <c r="O178" s="150"/>
      <c r="P178" s="150"/>
      <c r="Q178" s="150"/>
      <c r="R178" s="137">
        <f t="shared" si="14"/>
        <v>0</v>
      </c>
      <c r="S178" s="150"/>
      <c r="T178" s="150"/>
      <c r="U178" s="150"/>
      <c r="V178" s="150"/>
      <c r="W178" s="137">
        <f t="shared" si="15"/>
        <v>0</v>
      </c>
    </row>
    <row r="179" spans="1:23" s="119" customFormat="1" ht="12.75" x14ac:dyDescent="0.2">
      <c r="A179" s="146"/>
      <c r="B179" s="147" t="s">
        <v>570</v>
      </c>
      <c r="C179" s="148"/>
      <c r="D179" s="152"/>
      <c r="E179" s="152"/>
      <c r="F179" s="152">
        <v>40</v>
      </c>
      <c r="G179" s="150"/>
      <c r="H179" s="137">
        <f t="shared" si="12"/>
        <v>40</v>
      </c>
      <c r="I179" s="150"/>
      <c r="J179" s="150"/>
      <c r="K179" s="150"/>
      <c r="L179" s="150"/>
      <c r="M179" s="137">
        <f t="shared" si="13"/>
        <v>0</v>
      </c>
      <c r="N179" s="150"/>
      <c r="O179" s="150"/>
      <c r="P179" s="150"/>
      <c r="Q179" s="150"/>
      <c r="R179" s="137">
        <f t="shared" si="14"/>
        <v>0</v>
      </c>
      <c r="S179" s="150"/>
      <c r="T179" s="150"/>
      <c r="U179" s="150"/>
      <c r="V179" s="150"/>
      <c r="W179" s="137">
        <f t="shared" si="15"/>
        <v>0</v>
      </c>
    </row>
    <row r="180" spans="1:23" s="119" customFormat="1" ht="25.5" x14ac:dyDescent="0.2">
      <c r="A180" s="146"/>
      <c r="B180" s="147" t="s">
        <v>571</v>
      </c>
      <c r="C180" s="148"/>
      <c r="D180" s="152"/>
      <c r="E180" s="152"/>
      <c r="F180" s="152"/>
      <c r="G180" s="150">
        <v>300</v>
      </c>
      <c r="H180" s="137">
        <f t="shared" si="12"/>
        <v>300</v>
      </c>
      <c r="I180" s="150"/>
      <c r="J180" s="150"/>
      <c r="K180" s="150"/>
      <c r="L180" s="150"/>
      <c r="M180" s="137">
        <f t="shared" si="13"/>
        <v>0</v>
      </c>
      <c r="N180" s="150"/>
      <c r="O180" s="150"/>
      <c r="P180" s="150"/>
      <c r="Q180" s="150"/>
      <c r="R180" s="137">
        <f t="shared" si="14"/>
        <v>0</v>
      </c>
      <c r="S180" s="150"/>
      <c r="T180" s="150"/>
      <c r="U180" s="150"/>
      <c r="V180" s="150"/>
      <c r="W180" s="137">
        <f t="shared" si="15"/>
        <v>0</v>
      </c>
    </row>
    <row r="181" spans="1:23" s="119" customFormat="1" ht="25.5" x14ac:dyDescent="0.2">
      <c r="A181" s="146"/>
      <c r="B181" s="147" t="s">
        <v>572</v>
      </c>
      <c r="C181" s="148"/>
      <c r="D181" s="152"/>
      <c r="E181" s="152"/>
      <c r="F181" s="152"/>
      <c r="G181" s="150">
        <v>50</v>
      </c>
      <c r="H181" s="137">
        <f t="shared" si="12"/>
        <v>50</v>
      </c>
      <c r="I181" s="150"/>
      <c r="J181" s="150"/>
      <c r="K181" s="150"/>
      <c r="L181" s="150"/>
      <c r="M181" s="137">
        <f t="shared" si="13"/>
        <v>0</v>
      </c>
      <c r="N181" s="150"/>
      <c r="O181" s="150"/>
      <c r="P181" s="150"/>
      <c r="Q181" s="150"/>
      <c r="R181" s="137">
        <f t="shared" si="14"/>
        <v>0</v>
      </c>
      <c r="S181" s="150"/>
      <c r="T181" s="150"/>
      <c r="U181" s="150"/>
      <c r="V181" s="150"/>
      <c r="W181" s="137">
        <f t="shared" si="15"/>
        <v>0</v>
      </c>
    </row>
    <row r="182" spans="1:23" s="119" customFormat="1" ht="38.25" x14ac:dyDescent="0.2">
      <c r="A182" s="146"/>
      <c r="B182" s="147" t="s">
        <v>573</v>
      </c>
      <c r="C182" s="148"/>
      <c r="D182" s="152"/>
      <c r="E182" s="152"/>
      <c r="F182" s="152">
        <v>136</v>
      </c>
      <c r="G182" s="150"/>
      <c r="H182" s="137">
        <f t="shared" si="12"/>
        <v>136</v>
      </c>
      <c r="I182" s="150"/>
      <c r="J182" s="150"/>
      <c r="K182" s="150"/>
      <c r="L182" s="150"/>
      <c r="M182" s="137">
        <f t="shared" si="13"/>
        <v>0</v>
      </c>
      <c r="N182" s="150"/>
      <c r="O182" s="150"/>
      <c r="P182" s="150"/>
      <c r="Q182" s="150"/>
      <c r="R182" s="137">
        <f t="shared" si="14"/>
        <v>0</v>
      </c>
      <c r="S182" s="150"/>
      <c r="T182" s="150"/>
      <c r="U182" s="150"/>
      <c r="V182" s="150"/>
      <c r="W182" s="137">
        <f t="shared" si="15"/>
        <v>0</v>
      </c>
    </row>
    <row r="183" spans="1:23" s="119" customFormat="1" ht="28.5" customHeight="1" x14ac:dyDescent="0.2">
      <c r="A183" s="146"/>
      <c r="B183" s="147" t="s">
        <v>574</v>
      </c>
      <c r="C183" s="148"/>
      <c r="D183" s="152"/>
      <c r="E183" s="152"/>
      <c r="F183" s="152">
        <v>40</v>
      </c>
      <c r="G183" s="150"/>
      <c r="H183" s="137">
        <f t="shared" si="12"/>
        <v>40</v>
      </c>
      <c r="I183" s="150"/>
      <c r="J183" s="150"/>
      <c r="K183" s="150"/>
      <c r="L183" s="150"/>
      <c r="M183" s="137">
        <f t="shared" si="13"/>
        <v>0</v>
      </c>
      <c r="N183" s="150"/>
      <c r="O183" s="150"/>
      <c r="P183" s="150"/>
      <c r="Q183" s="150"/>
      <c r="R183" s="137">
        <f t="shared" si="14"/>
        <v>0</v>
      </c>
      <c r="S183" s="150"/>
      <c r="T183" s="150"/>
      <c r="U183" s="150"/>
      <c r="V183" s="150"/>
      <c r="W183" s="137">
        <f t="shared" si="15"/>
        <v>0</v>
      </c>
    </row>
    <row r="184" spans="1:23" s="119" customFormat="1" ht="25.5" x14ac:dyDescent="0.2">
      <c r="A184" s="146"/>
      <c r="B184" s="147" t="s">
        <v>575</v>
      </c>
      <c r="C184" s="148"/>
      <c r="D184" s="152"/>
      <c r="E184" s="152"/>
      <c r="F184" s="152">
        <v>136</v>
      </c>
      <c r="G184" s="150"/>
      <c r="H184" s="137">
        <f t="shared" si="12"/>
        <v>136</v>
      </c>
      <c r="I184" s="150"/>
      <c r="J184" s="150"/>
      <c r="K184" s="150"/>
      <c r="L184" s="150">
        <v>100</v>
      </c>
      <c r="M184" s="137">
        <f t="shared" si="13"/>
        <v>100</v>
      </c>
      <c r="N184" s="150"/>
      <c r="O184" s="150"/>
      <c r="P184" s="150"/>
      <c r="Q184" s="150"/>
      <c r="R184" s="137">
        <f t="shared" si="14"/>
        <v>0</v>
      </c>
      <c r="S184" s="150"/>
      <c r="T184" s="150"/>
      <c r="U184" s="150"/>
      <c r="V184" s="150"/>
      <c r="W184" s="137">
        <f t="shared" si="15"/>
        <v>0</v>
      </c>
    </row>
    <row r="185" spans="1:23" s="119" customFormat="1" ht="25.5" x14ac:dyDescent="0.2">
      <c r="A185" s="146"/>
      <c r="B185" s="147" t="s">
        <v>576</v>
      </c>
      <c r="C185" s="148"/>
      <c r="D185" s="152"/>
      <c r="E185" s="152"/>
      <c r="F185" s="152"/>
      <c r="G185" s="150"/>
      <c r="H185" s="137">
        <f t="shared" si="12"/>
        <v>0</v>
      </c>
      <c r="I185" s="150"/>
      <c r="J185" s="150"/>
      <c r="K185" s="150">
        <v>50</v>
      </c>
      <c r="L185" s="150"/>
      <c r="M185" s="137">
        <f t="shared" si="13"/>
        <v>50</v>
      </c>
      <c r="N185" s="150"/>
      <c r="O185" s="150"/>
      <c r="P185" s="150"/>
      <c r="Q185" s="150"/>
      <c r="R185" s="137">
        <f t="shared" si="14"/>
        <v>0</v>
      </c>
      <c r="S185" s="150"/>
      <c r="T185" s="150"/>
      <c r="U185" s="150"/>
      <c r="V185" s="150"/>
      <c r="W185" s="137">
        <f t="shared" si="15"/>
        <v>0</v>
      </c>
    </row>
    <row r="186" spans="1:23" s="119" customFormat="1" ht="32.25" customHeight="1" x14ac:dyDescent="0.2">
      <c r="A186" s="146"/>
      <c r="B186" s="147" t="s">
        <v>577</v>
      </c>
      <c r="C186" s="148"/>
      <c r="D186" s="152"/>
      <c r="E186" s="152"/>
      <c r="F186" s="152"/>
      <c r="G186" s="150">
        <v>50</v>
      </c>
      <c r="H186" s="137">
        <f t="shared" si="12"/>
        <v>50</v>
      </c>
      <c r="I186" s="150"/>
      <c r="J186" s="150"/>
      <c r="K186" s="150"/>
      <c r="L186" s="150"/>
      <c r="M186" s="137">
        <f t="shared" si="13"/>
        <v>0</v>
      </c>
      <c r="N186" s="150"/>
      <c r="O186" s="150"/>
      <c r="P186" s="150"/>
      <c r="Q186" s="150"/>
      <c r="R186" s="137">
        <f t="shared" si="14"/>
        <v>0</v>
      </c>
      <c r="S186" s="150"/>
      <c r="T186" s="150"/>
      <c r="U186" s="150"/>
      <c r="V186" s="150"/>
      <c r="W186" s="137">
        <f t="shared" si="15"/>
        <v>0</v>
      </c>
    </row>
    <row r="187" spans="1:23" s="119" customFormat="1" ht="25.5" x14ac:dyDescent="0.2">
      <c r="A187" s="146"/>
      <c r="B187" s="147" t="s">
        <v>578</v>
      </c>
      <c r="C187" s="148"/>
      <c r="D187" s="152"/>
      <c r="E187" s="152"/>
      <c r="F187" s="152"/>
      <c r="G187" s="150"/>
      <c r="H187" s="137">
        <f t="shared" si="12"/>
        <v>0</v>
      </c>
      <c r="I187" s="150"/>
      <c r="J187" s="150"/>
      <c r="K187" s="150"/>
      <c r="L187" s="150"/>
      <c r="M187" s="137">
        <f t="shared" si="13"/>
        <v>0</v>
      </c>
      <c r="N187" s="150"/>
      <c r="O187" s="150"/>
      <c r="P187" s="150"/>
      <c r="Q187" s="150"/>
      <c r="R187" s="137">
        <f t="shared" si="14"/>
        <v>0</v>
      </c>
      <c r="S187" s="150"/>
      <c r="T187" s="150">
        <v>100</v>
      </c>
      <c r="U187" s="150"/>
      <c r="V187" s="150"/>
      <c r="W187" s="137">
        <f t="shared" si="15"/>
        <v>100</v>
      </c>
    </row>
    <row r="188" spans="1:23" s="119" customFormat="1" ht="25.5" x14ac:dyDescent="0.2">
      <c r="A188" s="146"/>
      <c r="B188" s="147" t="s">
        <v>579</v>
      </c>
      <c r="C188" s="148"/>
      <c r="D188" s="152"/>
      <c r="E188" s="152"/>
      <c r="F188" s="152"/>
      <c r="G188" s="150"/>
      <c r="H188" s="137">
        <f t="shared" si="12"/>
        <v>0</v>
      </c>
      <c r="I188" s="150"/>
      <c r="J188" s="150"/>
      <c r="K188" s="150"/>
      <c r="L188" s="150">
        <v>50</v>
      </c>
      <c r="M188" s="137">
        <f t="shared" si="13"/>
        <v>50</v>
      </c>
      <c r="N188" s="150"/>
      <c r="O188" s="150"/>
      <c r="P188" s="150"/>
      <c r="Q188" s="150"/>
      <c r="R188" s="137">
        <f t="shared" si="14"/>
        <v>0</v>
      </c>
      <c r="S188" s="150"/>
      <c r="T188" s="150"/>
      <c r="U188" s="150"/>
      <c r="V188" s="150"/>
      <c r="W188" s="137">
        <f t="shared" si="15"/>
        <v>0</v>
      </c>
    </row>
    <row r="189" spans="1:23" s="119" customFormat="1" ht="25.5" x14ac:dyDescent="0.2">
      <c r="A189" s="146"/>
      <c r="B189" s="147" t="s">
        <v>580</v>
      </c>
      <c r="C189" s="148"/>
      <c r="D189" s="152"/>
      <c r="E189" s="152"/>
      <c r="F189" s="152"/>
      <c r="G189" s="150"/>
      <c r="H189" s="137">
        <f t="shared" si="12"/>
        <v>0</v>
      </c>
      <c r="I189" s="150"/>
      <c r="J189" s="150"/>
      <c r="K189" s="150">
        <v>120</v>
      </c>
      <c r="L189" s="150"/>
      <c r="M189" s="137">
        <f t="shared" si="13"/>
        <v>120</v>
      </c>
      <c r="N189" s="150"/>
      <c r="O189" s="150"/>
      <c r="P189" s="150">
        <v>100</v>
      </c>
      <c r="Q189" s="150"/>
      <c r="R189" s="137">
        <f t="shared" si="14"/>
        <v>100</v>
      </c>
      <c r="S189" s="150"/>
      <c r="T189" s="150"/>
      <c r="U189" s="150"/>
      <c r="V189" s="150"/>
      <c r="W189" s="137">
        <f t="shared" si="15"/>
        <v>0</v>
      </c>
    </row>
    <row r="190" spans="1:23" s="119" customFormat="1" ht="25.5" x14ac:dyDescent="0.2">
      <c r="A190" s="146"/>
      <c r="B190" s="147" t="s">
        <v>581</v>
      </c>
      <c r="C190" s="148"/>
      <c r="D190" s="152"/>
      <c r="E190" s="152"/>
      <c r="F190" s="152"/>
      <c r="G190" s="150"/>
      <c r="H190" s="137">
        <f t="shared" si="12"/>
        <v>0</v>
      </c>
      <c r="I190" s="150">
        <v>50</v>
      </c>
      <c r="J190" s="150"/>
      <c r="K190" s="150"/>
      <c r="L190" s="150">
        <v>100</v>
      </c>
      <c r="M190" s="137">
        <f t="shared" si="13"/>
        <v>150</v>
      </c>
      <c r="N190" s="150"/>
      <c r="O190" s="150"/>
      <c r="P190" s="150"/>
      <c r="Q190" s="150"/>
      <c r="R190" s="137">
        <f t="shared" si="14"/>
        <v>0</v>
      </c>
      <c r="S190" s="150"/>
      <c r="T190" s="150"/>
      <c r="U190" s="150"/>
      <c r="V190" s="150"/>
      <c r="W190" s="137">
        <f t="shared" si="15"/>
        <v>0</v>
      </c>
    </row>
    <row r="191" spans="1:23" s="119" customFormat="1" ht="25.5" x14ac:dyDescent="0.2">
      <c r="A191" s="146"/>
      <c r="B191" s="147" t="s">
        <v>582</v>
      </c>
      <c r="C191" s="148"/>
      <c r="D191" s="152"/>
      <c r="E191" s="152"/>
      <c r="F191" s="152"/>
      <c r="G191" s="150"/>
      <c r="H191" s="137">
        <f t="shared" si="12"/>
        <v>0</v>
      </c>
      <c r="I191" s="150"/>
      <c r="J191" s="150"/>
      <c r="K191" s="150"/>
      <c r="L191" s="150"/>
      <c r="M191" s="137">
        <f t="shared" si="13"/>
        <v>0</v>
      </c>
      <c r="N191" s="150"/>
      <c r="O191" s="150"/>
      <c r="P191" s="150"/>
      <c r="Q191" s="150"/>
      <c r="R191" s="137">
        <f t="shared" si="14"/>
        <v>0</v>
      </c>
      <c r="S191" s="150"/>
      <c r="T191" s="150"/>
      <c r="U191" s="150"/>
      <c r="V191" s="150"/>
      <c r="W191" s="137">
        <f t="shared" si="15"/>
        <v>0</v>
      </c>
    </row>
    <row r="192" spans="1:23" s="119" customFormat="1" ht="25.5" x14ac:dyDescent="0.2">
      <c r="A192" s="146"/>
      <c r="B192" s="147" t="s">
        <v>583</v>
      </c>
      <c r="C192" s="148"/>
      <c r="D192" s="152"/>
      <c r="E192" s="152"/>
      <c r="F192" s="152"/>
      <c r="G192" s="150"/>
      <c r="H192" s="137">
        <f t="shared" si="12"/>
        <v>0</v>
      </c>
      <c r="I192" s="150"/>
      <c r="J192" s="150"/>
      <c r="K192" s="150"/>
      <c r="L192" s="150"/>
      <c r="M192" s="137">
        <f t="shared" si="13"/>
        <v>0</v>
      </c>
      <c r="N192" s="150"/>
      <c r="O192" s="150"/>
      <c r="P192" s="150"/>
      <c r="Q192" s="150"/>
      <c r="R192" s="137">
        <f t="shared" si="14"/>
        <v>0</v>
      </c>
      <c r="S192" s="150"/>
      <c r="T192" s="150"/>
      <c r="U192" s="150"/>
      <c r="V192" s="150"/>
      <c r="W192" s="137">
        <f t="shared" si="15"/>
        <v>0</v>
      </c>
    </row>
    <row r="193" spans="1:23" s="119" customFormat="1" ht="25.5" x14ac:dyDescent="0.2">
      <c r="A193" s="146"/>
      <c r="B193" s="147" t="s">
        <v>584</v>
      </c>
      <c r="C193" s="148"/>
      <c r="D193" s="152">
        <v>85</v>
      </c>
      <c r="E193" s="152"/>
      <c r="F193" s="152"/>
      <c r="G193" s="150"/>
      <c r="H193" s="137">
        <f t="shared" si="12"/>
        <v>85</v>
      </c>
      <c r="I193" s="150"/>
      <c r="J193" s="150"/>
      <c r="K193" s="150"/>
      <c r="L193" s="150"/>
      <c r="M193" s="137">
        <f t="shared" si="13"/>
        <v>0</v>
      </c>
      <c r="N193" s="150"/>
      <c r="O193" s="150"/>
      <c r="P193" s="150"/>
      <c r="Q193" s="150"/>
      <c r="R193" s="137">
        <f t="shared" si="14"/>
        <v>0</v>
      </c>
      <c r="S193" s="150"/>
      <c r="T193" s="150"/>
      <c r="U193" s="150"/>
      <c r="V193" s="150"/>
      <c r="W193" s="137">
        <f t="shared" si="15"/>
        <v>0</v>
      </c>
    </row>
    <row r="194" spans="1:23" s="119" customFormat="1" ht="25.5" x14ac:dyDescent="0.2">
      <c r="A194" s="146"/>
      <c r="B194" s="147" t="s">
        <v>585</v>
      </c>
      <c r="C194" s="148"/>
      <c r="D194" s="152">
        <v>85</v>
      </c>
      <c r="E194" s="152"/>
      <c r="F194" s="152"/>
      <c r="G194" s="150"/>
      <c r="H194" s="137">
        <f t="shared" si="12"/>
        <v>85</v>
      </c>
      <c r="I194" s="150"/>
      <c r="J194" s="150"/>
      <c r="K194" s="150"/>
      <c r="L194" s="150"/>
      <c r="M194" s="137">
        <f t="shared" si="13"/>
        <v>0</v>
      </c>
      <c r="N194" s="150"/>
      <c r="O194" s="150"/>
      <c r="P194" s="150"/>
      <c r="Q194" s="150"/>
      <c r="R194" s="137">
        <f t="shared" si="14"/>
        <v>0</v>
      </c>
      <c r="S194" s="150"/>
      <c r="T194" s="150"/>
      <c r="U194" s="150"/>
      <c r="V194" s="150"/>
      <c r="W194" s="137">
        <f t="shared" si="15"/>
        <v>0</v>
      </c>
    </row>
    <row r="195" spans="1:23" s="119" customFormat="1" ht="12.75" x14ac:dyDescent="0.2">
      <c r="A195" s="146"/>
      <c r="B195" s="147" t="s">
        <v>586</v>
      </c>
      <c r="C195" s="148"/>
      <c r="D195" s="152"/>
      <c r="E195" s="152"/>
      <c r="F195" s="152"/>
      <c r="G195" s="150">
        <v>40</v>
      </c>
      <c r="H195" s="137">
        <f t="shared" si="12"/>
        <v>40</v>
      </c>
      <c r="I195" s="150"/>
      <c r="J195" s="150"/>
      <c r="K195" s="150"/>
      <c r="L195" s="150"/>
      <c r="M195" s="137">
        <f t="shared" si="13"/>
        <v>0</v>
      </c>
      <c r="N195" s="150"/>
      <c r="O195" s="150"/>
      <c r="P195" s="150"/>
      <c r="Q195" s="150"/>
      <c r="R195" s="137">
        <f t="shared" si="14"/>
        <v>0</v>
      </c>
      <c r="S195" s="150"/>
      <c r="T195" s="150"/>
      <c r="U195" s="150"/>
      <c r="V195" s="150"/>
      <c r="W195" s="137">
        <f t="shared" si="15"/>
        <v>0</v>
      </c>
    </row>
    <row r="196" spans="1:23" s="119" customFormat="1" ht="25.5" x14ac:dyDescent="0.2">
      <c r="A196" s="146"/>
      <c r="B196" s="147" t="s">
        <v>587</v>
      </c>
      <c r="C196" s="148"/>
      <c r="D196" s="152">
        <v>85</v>
      </c>
      <c r="E196" s="152"/>
      <c r="F196" s="152"/>
      <c r="G196" s="150"/>
      <c r="H196" s="137">
        <f t="shared" si="12"/>
        <v>85</v>
      </c>
      <c r="I196" s="150"/>
      <c r="J196" s="150"/>
      <c r="K196" s="150"/>
      <c r="L196" s="150"/>
      <c r="M196" s="137">
        <f t="shared" si="13"/>
        <v>0</v>
      </c>
      <c r="N196" s="150"/>
      <c r="O196" s="150"/>
      <c r="P196" s="150"/>
      <c r="Q196" s="150"/>
      <c r="R196" s="137">
        <f t="shared" si="14"/>
        <v>0</v>
      </c>
      <c r="S196" s="150"/>
      <c r="T196" s="150"/>
      <c r="U196" s="150"/>
      <c r="V196" s="150"/>
      <c r="W196" s="137">
        <f t="shared" si="15"/>
        <v>0</v>
      </c>
    </row>
    <row r="197" spans="1:23" s="119" customFormat="1" ht="38.25" x14ac:dyDescent="0.2">
      <c r="A197" s="146"/>
      <c r="B197" s="147" t="s">
        <v>588</v>
      </c>
      <c r="C197" s="148"/>
      <c r="D197" s="152">
        <v>85</v>
      </c>
      <c r="E197" s="152"/>
      <c r="F197" s="152"/>
      <c r="G197" s="150"/>
      <c r="H197" s="137">
        <f t="shared" si="12"/>
        <v>85</v>
      </c>
      <c r="I197" s="150"/>
      <c r="J197" s="150"/>
      <c r="K197" s="150"/>
      <c r="L197" s="150"/>
      <c r="M197" s="137">
        <f t="shared" si="13"/>
        <v>0</v>
      </c>
      <c r="N197" s="150"/>
      <c r="O197" s="150"/>
      <c r="P197" s="150"/>
      <c r="Q197" s="150"/>
      <c r="R197" s="137">
        <f t="shared" si="14"/>
        <v>0</v>
      </c>
      <c r="S197" s="150"/>
      <c r="T197" s="150"/>
      <c r="U197" s="150"/>
      <c r="V197" s="150"/>
      <c r="W197" s="137">
        <f t="shared" si="15"/>
        <v>0</v>
      </c>
    </row>
    <row r="198" spans="1:23" s="119" customFormat="1" ht="25.5" x14ac:dyDescent="0.2">
      <c r="A198" s="146"/>
      <c r="B198" s="147" t="s">
        <v>589</v>
      </c>
      <c r="C198" s="148"/>
      <c r="D198" s="152"/>
      <c r="E198" s="152"/>
      <c r="F198" s="152"/>
      <c r="G198" s="150"/>
      <c r="H198" s="137">
        <f t="shared" si="12"/>
        <v>0</v>
      </c>
      <c r="I198" s="150"/>
      <c r="J198" s="150"/>
      <c r="K198" s="150"/>
      <c r="L198" s="150"/>
      <c r="M198" s="137">
        <f t="shared" si="13"/>
        <v>0</v>
      </c>
      <c r="N198" s="150"/>
      <c r="O198" s="150"/>
      <c r="P198" s="150"/>
      <c r="Q198" s="150"/>
      <c r="R198" s="137">
        <f t="shared" si="14"/>
        <v>0</v>
      </c>
      <c r="S198" s="150"/>
      <c r="T198" s="150"/>
      <c r="U198" s="150"/>
      <c r="V198" s="150"/>
      <c r="W198" s="137">
        <f t="shared" si="15"/>
        <v>0</v>
      </c>
    </row>
    <row r="199" spans="1:23" s="119" customFormat="1" ht="51" x14ac:dyDescent="0.2">
      <c r="A199" s="146"/>
      <c r="B199" s="147" t="s">
        <v>590</v>
      </c>
      <c r="C199" s="148"/>
      <c r="D199" s="152"/>
      <c r="E199" s="152"/>
      <c r="F199" s="152">
        <v>375</v>
      </c>
      <c r="G199" s="150"/>
      <c r="H199" s="137">
        <f t="shared" si="12"/>
        <v>375</v>
      </c>
      <c r="I199" s="150"/>
      <c r="J199" s="150"/>
      <c r="K199" s="150"/>
      <c r="L199" s="150"/>
      <c r="M199" s="137">
        <f t="shared" si="13"/>
        <v>0</v>
      </c>
      <c r="N199" s="150"/>
      <c r="O199" s="150"/>
      <c r="P199" s="150"/>
      <c r="Q199" s="150"/>
      <c r="R199" s="137">
        <f t="shared" si="14"/>
        <v>0</v>
      </c>
      <c r="S199" s="150"/>
      <c r="T199" s="150"/>
      <c r="U199" s="150"/>
      <c r="V199" s="150"/>
      <c r="W199" s="137">
        <f t="shared" si="15"/>
        <v>0</v>
      </c>
    </row>
    <row r="200" spans="1:23" s="119" customFormat="1" ht="25.5" x14ac:dyDescent="0.2">
      <c r="A200" s="146"/>
      <c r="B200" s="147" t="s">
        <v>591</v>
      </c>
      <c r="C200" s="148"/>
      <c r="D200" s="152"/>
      <c r="E200" s="152"/>
      <c r="F200" s="152"/>
      <c r="G200" s="150">
        <v>40</v>
      </c>
      <c r="H200" s="137">
        <f t="shared" si="12"/>
        <v>40</v>
      </c>
      <c r="I200" s="150"/>
      <c r="J200" s="150"/>
      <c r="K200" s="150"/>
      <c r="L200" s="150"/>
      <c r="M200" s="137">
        <f t="shared" si="13"/>
        <v>0</v>
      </c>
      <c r="N200" s="150"/>
      <c r="O200" s="150"/>
      <c r="P200" s="150"/>
      <c r="Q200" s="150"/>
      <c r="R200" s="137">
        <f t="shared" si="14"/>
        <v>0</v>
      </c>
      <c r="S200" s="150"/>
      <c r="T200" s="150"/>
      <c r="U200" s="150"/>
      <c r="V200" s="150"/>
      <c r="W200" s="137">
        <f t="shared" si="15"/>
        <v>0</v>
      </c>
    </row>
    <row r="201" spans="1:23" s="119" customFormat="1" ht="25.5" x14ac:dyDescent="0.2">
      <c r="A201" s="146"/>
      <c r="B201" s="147" t="s">
        <v>592</v>
      </c>
      <c r="C201" s="148"/>
      <c r="D201" s="152"/>
      <c r="E201" s="152"/>
      <c r="F201" s="152"/>
      <c r="G201" s="150">
        <v>40</v>
      </c>
      <c r="H201" s="137">
        <f t="shared" si="12"/>
        <v>40</v>
      </c>
      <c r="I201" s="150"/>
      <c r="J201" s="150"/>
      <c r="K201" s="150"/>
      <c r="L201" s="150"/>
      <c r="M201" s="137">
        <f t="shared" si="13"/>
        <v>0</v>
      </c>
      <c r="N201" s="150"/>
      <c r="O201" s="150"/>
      <c r="P201" s="150"/>
      <c r="Q201" s="150"/>
      <c r="R201" s="137">
        <f t="shared" si="14"/>
        <v>0</v>
      </c>
      <c r="S201" s="150"/>
      <c r="T201" s="150"/>
      <c r="U201" s="150"/>
      <c r="V201" s="150"/>
      <c r="W201" s="137">
        <f t="shared" si="15"/>
        <v>0</v>
      </c>
    </row>
    <row r="202" spans="1:23" s="119" customFormat="1" ht="25.5" x14ac:dyDescent="0.2">
      <c r="A202" s="146"/>
      <c r="B202" s="147" t="s">
        <v>593</v>
      </c>
      <c r="C202" s="148"/>
      <c r="D202" s="152"/>
      <c r="E202" s="152"/>
      <c r="F202" s="152"/>
      <c r="G202" s="150"/>
      <c r="H202" s="137">
        <f t="shared" si="12"/>
        <v>0</v>
      </c>
      <c r="I202" s="150"/>
      <c r="J202" s="150"/>
      <c r="K202" s="150"/>
      <c r="L202" s="150">
        <v>300</v>
      </c>
      <c r="M202" s="137">
        <f t="shared" si="13"/>
        <v>300</v>
      </c>
      <c r="N202" s="150"/>
      <c r="O202" s="150"/>
      <c r="P202" s="150"/>
      <c r="Q202" s="150"/>
      <c r="R202" s="137">
        <f t="shared" si="14"/>
        <v>0</v>
      </c>
      <c r="S202" s="150"/>
      <c r="T202" s="150"/>
      <c r="U202" s="150"/>
      <c r="V202" s="150"/>
      <c r="W202" s="137">
        <f t="shared" si="15"/>
        <v>0</v>
      </c>
    </row>
    <row r="203" spans="1:23" s="119" customFormat="1" ht="25.5" x14ac:dyDescent="0.2">
      <c r="A203" s="146"/>
      <c r="B203" s="147" t="s">
        <v>594</v>
      </c>
      <c r="C203" s="148"/>
      <c r="D203" s="152"/>
      <c r="E203" s="152"/>
      <c r="F203" s="152"/>
      <c r="G203" s="150"/>
      <c r="H203" s="137">
        <f t="shared" si="12"/>
        <v>0</v>
      </c>
      <c r="I203" s="150"/>
      <c r="J203" s="150">
        <v>300</v>
      </c>
      <c r="K203" s="150"/>
      <c r="L203" s="150"/>
      <c r="M203" s="137">
        <f t="shared" si="13"/>
        <v>300</v>
      </c>
      <c r="N203" s="150"/>
      <c r="O203" s="150"/>
      <c r="P203" s="150"/>
      <c r="Q203" s="150"/>
      <c r="R203" s="137">
        <f t="shared" si="14"/>
        <v>0</v>
      </c>
      <c r="S203" s="150"/>
      <c r="T203" s="150"/>
      <c r="U203" s="150"/>
      <c r="V203" s="150"/>
      <c r="W203" s="137">
        <f t="shared" si="15"/>
        <v>0</v>
      </c>
    </row>
    <row r="204" spans="1:23" s="119" customFormat="1" ht="25.5" x14ac:dyDescent="0.2">
      <c r="A204" s="146"/>
      <c r="B204" s="147" t="s">
        <v>595</v>
      </c>
      <c r="C204" s="148"/>
      <c r="D204" s="152"/>
      <c r="E204" s="152"/>
      <c r="F204" s="152"/>
      <c r="G204" s="150">
        <v>30</v>
      </c>
      <c r="H204" s="137">
        <f t="shared" si="12"/>
        <v>30</v>
      </c>
      <c r="I204" s="150"/>
      <c r="J204" s="150"/>
      <c r="K204" s="150"/>
      <c r="L204" s="150"/>
      <c r="M204" s="137">
        <f t="shared" si="13"/>
        <v>0</v>
      </c>
      <c r="N204" s="150"/>
      <c r="O204" s="150"/>
      <c r="P204" s="150"/>
      <c r="Q204" s="150"/>
      <c r="R204" s="137">
        <f t="shared" si="14"/>
        <v>0</v>
      </c>
      <c r="S204" s="150"/>
      <c r="T204" s="150"/>
      <c r="U204" s="150"/>
      <c r="V204" s="150"/>
      <c r="W204" s="137">
        <f t="shared" si="15"/>
        <v>0</v>
      </c>
    </row>
    <row r="205" spans="1:23" s="119" customFormat="1" ht="25.5" x14ac:dyDescent="0.2">
      <c r="A205" s="146"/>
      <c r="B205" s="147" t="s">
        <v>595</v>
      </c>
      <c r="C205" s="148"/>
      <c r="D205" s="152"/>
      <c r="E205" s="152"/>
      <c r="F205" s="152"/>
      <c r="G205" s="150">
        <v>50</v>
      </c>
      <c r="H205" s="137">
        <f t="shared" si="12"/>
        <v>50</v>
      </c>
      <c r="I205" s="150"/>
      <c r="J205" s="150"/>
      <c r="K205" s="150"/>
      <c r="L205" s="150"/>
      <c r="M205" s="137">
        <f t="shared" si="13"/>
        <v>0</v>
      </c>
      <c r="N205" s="150"/>
      <c r="O205" s="150"/>
      <c r="P205" s="150"/>
      <c r="Q205" s="150"/>
      <c r="R205" s="137">
        <f t="shared" si="14"/>
        <v>0</v>
      </c>
      <c r="S205" s="150"/>
      <c r="T205" s="150"/>
      <c r="U205" s="150"/>
      <c r="V205" s="150"/>
      <c r="W205" s="137">
        <f t="shared" si="15"/>
        <v>0</v>
      </c>
    </row>
    <row r="206" spans="1:23" s="119" customFormat="1" ht="25.5" x14ac:dyDescent="0.2">
      <c r="A206" s="146"/>
      <c r="B206" s="147" t="s">
        <v>596</v>
      </c>
      <c r="C206" s="148"/>
      <c r="D206" s="152"/>
      <c r="E206" s="152">
        <v>100</v>
      </c>
      <c r="F206" s="152"/>
      <c r="G206" s="150"/>
      <c r="H206" s="137">
        <f t="shared" si="12"/>
        <v>100</v>
      </c>
      <c r="I206" s="150"/>
      <c r="J206" s="150"/>
      <c r="K206" s="150"/>
      <c r="L206" s="150">
        <v>120</v>
      </c>
      <c r="M206" s="137">
        <f t="shared" si="13"/>
        <v>120</v>
      </c>
      <c r="N206" s="150"/>
      <c r="O206" s="150"/>
      <c r="P206" s="150"/>
      <c r="Q206" s="150"/>
      <c r="R206" s="137">
        <f t="shared" si="14"/>
        <v>0</v>
      </c>
      <c r="S206" s="150"/>
      <c r="T206" s="150"/>
      <c r="U206" s="150"/>
      <c r="V206" s="150"/>
      <c r="W206" s="137">
        <f t="shared" si="15"/>
        <v>0</v>
      </c>
    </row>
    <row r="207" spans="1:23" s="119" customFormat="1" ht="25.5" x14ac:dyDescent="0.2">
      <c r="A207" s="146"/>
      <c r="B207" s="147" t="s">
        <v>597</v>
      </c>
      <c r="C207" s="148"/>
      <c r="D207" s="152"/>
      <c r="E207" s="152"/>
      <c r="F207" s="152"/>
      <c r="G207" s="150"/>
      <c r="H207" s="137">
        <f t="shared" si="12"/>
        <v>0</v>
      </c>
      <c r="I207" s="150"/>
      <c r="J207" s="150"/>
      <c r="K207" s="150"/>
      <c r="L207" s="150">
        <v>25</v>
      </c>
      <c r="M207" s="137">
        <f t="shared" si="13"/>
        <v>25</v>
      </c>
      <c r="N207" s="150"/>
      <c r="O207" s="150"/>
      <c r="P207" s="150"/>
      <c r="Q207" s="150"/>
      <c r="R207" s="137">
        <f t="shared" si="14"/>
        <v>0</v>
      </c>
      <c r="S207" s="150"/>
      <c r="T207" s="150"/>
      <c r="U207" s="150"/>
      <c r="V207" s="150"/>
      <c r="W207" s="137">
        <f t="shared" si="15"/>
        <v>0</v>
      </c>
    </row>
    <row r="208" spans="1:23" s="119" customFormat="1" ht="25.5" x14ac:dyDescent="0.2">
      <c r="A208" s="146"/>
      <c r="B208" s="147" t="s">
        <v>598</v>
      </c>
      <c r="C208" s="148"/>
      <c r="D208" s="152"/>
      <c r="E208" s="152"/>
      <c r="F208" s="152"/>
      <c r="G208" s="150">
        <v>40</v>
      </c>
      <c r="H208" s="137">
        <f t="shared" si="12"/>
        <v>40</v>
      </c>
      <c r="I208" s="150"/>
      <c r="J208" s="150"/>
      <c r="K208" s="150"/>
      <c r="L208" s="150">
        <v>40</v>
      </c>
      <c r="M208" s="137">
        <f t="shared" si="13"/>
        <v>40</v>
      </c>
      <c r="N208" s="150"/>
      <c r="O208" s="150"/>
      <c r="P208" s="150"/>
      <c r="Q208" s="150"/>
      <c r="R208" s="137">
        <f t="shared" si="14"/>
        <v>0</v>
      </c>
      <c r="S208" s="150"/>
      <c r="T208" s="150"/>
      <c r="U208" s="150"/>
      <c r="V208" s="150"/>
      <c r="W208" s="137">
        <f t="shared" si="15"/>
        <v>0</v>
      </c>
    </row>
    <row r="209" spans="1:23" s="119" customFormat="1" ht="25.5" x14ac:dyDescent="0.2">
      <c r="A209" s="146"/>
      <c r="B209" s="147" t="s">
        <v>599</v>
      </c>
      <c r="C209" s="148"/>
      <c r="D209" s="152"/>
      <c r="E209" s="152"/>
      <c r="F209" s="152"/>
      <c r="G209" s="150"/>
      <c r="H209" s="137">
        <f t="shared" si="12"/>
        <v>0</v>
      </c>
      <c r="I209" s="150"/>
      <c r="J209" s="150"/>
      <c r="K209" s="150"/>
      <c r="L209" s="150">
        <v>150</v>
      </c>
      <c r="M209" s="137">
        <f t="shared" si="13"/>
        <v>150</v>
      </c>
      <c r="N209" s="150"/>
      <c r="O209" s="150"/>
      <c r="P209" s="150"/>
      <c r="Q209" s="150"/>
      <c r="R209" s="137">
        <f t="shared" si="14"/>
        <v>0</v>
      </c>
      <c r="S209" s="150"/>
      <c r="T209" s="150">
        <v>150</v>
      </c>
      <c r="U209" s="150"/>
      <c r="V209" s="150"/>
      <c r="W209" s="137">
        <f t="shared" si="15"/>
        <v>150</v>
      </c>
    </row>
    <row r="210" spans="1:23" s="119" customFormat="1" ht="25.5" x14ac:dyDescent="0.2">
      <c r="A210" s="146"/>
      <c r="B210" s="147" t="s">
        <v>600</v>
      </c>
      <c r="C210" s="148"/>
      <c r="D210" s="152"/>
      <c r="E210" s="152"/>
      <c r="F210" s="152"/>
      <c r="G210" s="150">
        <v>30</v>
      </c>
      <c r="H210" s="137">
        <f t="shared" si="12"/>
        <v>30</v>
      </c>
      <c r="I210" s="150"/>
      <c r="J210" s="150"/>
      <c r="K210" s="150"/>
      <c r="L210" s="150"/>
      <c r="M210" s="137">
        <f t="shared" si="13"/>
        <v>0</v>
      </c>
      <c r="N210" s="150"/>
      <c r="O210" s="150"/>
      <c r="P210" s="150"/>
      <c r="Q210" s="150"/>
      <c r="R210" s="137">
        <f t="shared" si="14"/>
        <v>0</v>
      </c>
      <c r="S210" s="150"/>
      <c r="T210" s="150"/>
      <c r="U210" s="150"/>
      <c r="V210" s="150"/>
      <c r="W210" s="137">
        <f t="shared" si="15"/>
        <v>0</v>
      </c>
    </row>
    <row r="211" spans="1:23" s="119" customFormat="1" ht="25.5" x14ac:dyDescent="0.2">
      <c r="A211" s="146"/>
      <c r="B211" s="147" t="s">
        <v>600</v>
      </c>
      <c r="C211" s="148"/>
      <c r="D211" s="152"/>
      <c r="E211" s="152"/>
      <c r="F211" s="152"/>
      <c r="G211" s="150">
        <v>40</v>
      </c>
      <c r="H211" s="137">
        <f t="shared" si="12"/>
        <v>40</v>
      </c>
      <c r="I211" s="150"/>
      <c r="J211" s="150"/>
      <c r="K211" s="150"/>
      <c r="L211" s="150"/>
      <c r="M211" s="137">
        <f t="shared" si="13"/>
        <v>0</v>
      </c>
      <c r="N211" s="150"/>
      <c r="O211" s="150"/>
      <c r="P211" s="150"/>
      <c r="Q211" s="150"/>
      <c r="R211" s="137">
        <f t="shared" si="14"/>
        <v>0</v>
      </c>
      <c r="S211" s="150"/>
      <c r="T211" s="150"/>
      <c r="U211" s="150"/>
      <c r="V211" s="150"/>
      <c r="W211" s="137">
        <f t="shared" si="15"/>
        <v>0</v>
      </c>
    </row>
    <row r="212" spans="1:23" s="119" customFormat="1" ht="12.75" x14ac:dyDescent="0.2">
      <c r="A212" s="146"/>
      <c r="B212" s="147" t="s">
        <v>601</v>
      </c>
      <c r="C212" s="148"/>
      <c r="D212" s="152"/>
      <c r="E212" s="152"/>
      <c r="F212" s="152"/>
      <c r="G212" s="150">
        <v>120</v>
      </c>
      <c r="H212" s="137">
        <f t="shared" si="12"/>
        <v>120</v>
      </c>
      <c r="I212" s="150"/>
      <c r="J212" s="150"/>
      <c r="K212" s="150"/>
      <c r="L212" s="150"/>
      <c r="M212" s="137">
        <f t="shared" si="13"/>
        <v>0</v>
      </c>
      <c r="N212" s="150"/>
      <c r="O212" s="150"/>
      <c r="P212" s="150"/>
      <c r="Q212" s="150"/>
      <c r="R212" s="137">
        <f t="shared" si="14"/>
        <v>0</v>
      </c>
      <c r="S212" s="150">
        <v>126</v>
      </c>
      <c r="T212" s="150"/>
      <c r="U212" s="150"/>
      <c r="V212" s="150"/>
      <c r="W212" s="137">
        <f t="shared" si="15"/>
        <v>126</v>
      </c>
    </row>
    <row r="213" spans="1:23" s="119" customFormat="1" ht="12.75" x14ac:dyDescent="0.2">
      <c r="A213" s="146"/>
      <c r="B213" s="147" t="s">
        <v>602</v>
      </c>
      <c r="C213" s="148"/>
      <c r="D213" s="152"/>
      <c r="E213" s="152"/>
      <c r="F213" s="152"/>
      <c r="G213" s="150">
        <v>30</v>
      </c>
      <c r="H213" s="137">
        <f t="shared" si="12"/>
        <v>30</v>
      </c>
      <c r="I213" s="150"/>
      <c r="J213" s="150"/>
      <c r="K213" s="150"/>
      <c r="L213" s="150"/>
      <c r="M213" s="137">
        <f t="shared" si="13"/>
        <v>0</v>
      </c>
      <c r="N213" s="150"/>
      <c r="O213" s="150"/>
      <c r="P213" s="150"/>
      <c r="Q213" s="150"/>
      <c r="R213" s="137">
        <f t="shared" si="14"/>
        <v>0</v>
      </c>
      <c r="S213" s="150"/>
      <c r="T213" s="150"/>
      <c r="U213" s="150"/>
      <c r="V213" s="150"/>
      <c r="W213" s="137">
        <f t="shared" si="15"/>
        <v>0</v>
      </c>
    </row>
    <row r="214" spans="1:23" s="119" customFormat="1" ht="12.75" x14ac:dyDescent="0.2">
      <c r="A214" s="146"/>
      <c r="B214" s="147" t="s">
        <v>603</v>
      </c>
      <c r="C214" s="148"/>
      <c r="D214" s="152"/>
      <c r="E214" s="152"/>
      <c r="F214" s="152"/>
      <c r="G214" s="150"/>
      <c r="H214" s="137">
        <f t="shared" si="12"/>
        <v>0</v>
      </c>
      <c r="I214" s="150"/>
      <c r="J214" s="150"/>
      <c r="K214" s="150"/>
      <c r="L214" s="150"/>
      <c r="M214" s="137">
        <f t="shared" si="13"/>
        <v>0</v>
      </c>
      <c r="N214" s="150"/>
      <c r="O214" s="150"/>
      <c r="P214" s="150">
        <v>30</v>
      </c>
      <c r="Q214" s="150"/>
      <c r="R214" s="137">
        <f t="shared" si="14"/>
        <v>30</v>
      </c>
      <c r="S214" s="150"/>
      <c r="T214" s="150"/>
      <c r="U214" s="150"/>
      <c r="V214" s="150"/>
      <c r="W214" s="137">
        <f t="shared" si="15"/>
        <v>0</v>
      </c>
    </row>
    <row r="215" spans="1:23" s="119" customFormat="1" ht="25.5" x14ac:dyDescent="0.2">
      <c r="A215" s="146"/>
      <c r="B215" s="147" t="s">
        <v>604</v>
      </c>
      <c r="C215" s="148"/>
      <c r="D215" s="152"/>
      <c r="E215" s="152"/>
      <c r="F215" s="152"/>
      <c r="G215" s="150">
        <v>75</v>
      </c>
      <c r="H215" s="137">
        <f t="shared" si="12"/>
        <v>75</v>
      </c>
      <c r="I215" s="150"/>
      <c r="J215" s="150"/>
      <c r="K215" s="150"/>
      <c r="L215" s="150"/>
      <c r="M215" s="137">
        <f t="shared" si="13"/>
        <v>0</v>
      </c>
      <c r="N215" s="150"/>
      <c r="O215" s="150"/>
      <c r="P215" s="150"/>
      <c r="Q215" s="150"/>
      <c r="R215" s="137">
        <f t="shared" si="14"/>
        <v>0</v>
      </c>
      <c r="S215" s="150"/>
      <c r="T215" s="150"/>
      <c r="U215" s="150"/>
      <c r="V215" s="150"/>
      <c r="W215" s="137">
        <f t="shared" si="15"/>
        <v>0</v>
      </c>
    </row>
    <row r="216" spans="1:23" s="119" customFormat="1" ht="12.75" x14ac:dyDescent="0.2">
      <c r="A216" s="146"/>
      <c r="B216" s="147" t="s">
        <v>605</v>
      </c>
      <c r="C216" s="148"/>
      <c r="D216" s="152"/>
      <c r="E216" s="152"/>
      <c r="F216" s="152"/>
      <c r="G216" s="150">
        <v>30</v>
      </c>
      <c r="H216" s="137">
        <f t="shared" si="12"/>
        <v>30</v>
      </c>
      <c r="I216" s="150"/>
      <c r="J216" s="150"/>
      <c r="K216" s="150"/>
      <c r="L216" s="150"/>
      <c r="M216" s="137">
        <f t="shared" si="13"/>
        <v>0</v>
      </c>
      <c r="N216" s="150"/>
      <c r="O216" s="150"/>
      <c r="P216" s="150"/>
      <c r="Q216" s="150"/>
      <c r="R216" s="137">
        <f t="shared" si="14"/>
        <v>0</v>
      </c>
      <c r="S216" s="150"/>
      <c r="T216" s="150"/>
      <c r="U216" s="150"/>
      <c r="V216" s="150"/>
      <c r="W216" s="137">
        <f t="shared" si="15"/>
        <v>0</v>
      </c>
    </row>
    <row r="217" spans="1:23" s="119" customFormat="1" ht="25.5" x14ac:dyDescent="0.2">
      <c r="A217" s="146"/>
      <c r="B217" s="147" t="s">
        <v>606</v>
      </c>
      <c r="C217" s="148"/>
      <c r="D217" s="152"/>
      <c r="E217" s="152"/>
      <c r="F217" s="152"/>
      <c r="G217" s="150">
        <v>15</v>
      </c>
      <c r="H217" s="137">
        <f t="shared" si="12"/>
        <v>15</v>
      </c>
      <c r="I217" s="150"/>
      <c r="J217" s="150"/>
      <c r="K217" s="150"/>
      <c r="L217" s="150"/>
      <c r="M217" s="137">
        <f t="shared" si="13"/>
        <v>0</v>
      </c>
      <c r="N217" s="150"/>
      <c r="O217" s="150"/>
      <c r="P217" s="150"/>
      <c r="Q217" s="150"/>
      <c r="R217" s="137">
        <f t="shared" si="14"/>
        <v>0</v>
      </c>
      <c r="S217" s="150"/>
      <c r="T217" s="150"/>
      <c r="U217" s="150"/>
      <c r="V217" s="150"/>
      <c r="W217" s="137">
        <f t="shared" si="15"/>
        <v>0</v>
      </c>
    </row>
    <row r="218" spans="1:23" s="119" customFormat="1" ht="38.25" x14ac:dyDescent="0.2">
      <c r="A218" s="146"/>
      <c r="B218" s="147" t="s">
        <v>607</v>
      </c>
      <c r="C218" s="148"/>
      <c r="D218" s="152"/>
      <c r="E218" s="152"/>
      <c r="F218" s="152"/>
      <c r="G218" s="150">
        <v>30</v>
      </c>
      <c r="H218" s="137">
        <f t="shared" si="12"/>
        <v>30</v>
      </c>
      <c r="I218" s="150"/>
      <c r="J218" s="150"/>
      <c r="K218" s="150"/>
      <c r="L218" s="150"/>
      <c r="M218" s="137">
        <f t="shared" si="13"/>
        <v>0</v>
      </c>
      <c r="N218" s="150"/>
      <c r="O218" s="150"/>
      <c r="P218" s="150">
        <v>30</v>
      </c>
      <c r="Q218" s="150"/>
      <c r="R218" s="137">
        <f t="shared" si="14"/>
        <v>30</v>
      </c>
      <c r="S218" s="150"/>
      <c r="T218" s="150"/>
      <c r="U218" s="150"/>
      <c r="V218" s="150"/>
      <c r="W218" s="137">
        <f t="shared" si="15"/>
        <v>0</v>
      </c>
    </row>
    <row r="219" spans="1:23" s="119" customFormat="1" ht="38.25" x14ac:dyDescent="0.2">
      <c r="A219" s="146"/>
      <c r="B219" s="147" t="s">
        <v>608</v>
      </c>
      <c r="C219" s="148"/>
      <c r="D219" s="152"/>
      <c r="E219" s="152"/>
      <c r="F219" s="152"/>
      <c r="G219" s="150"/>
      <c r="H219" s="137">
        <f t="shared" si="12"/>
        <v>0</v>
      </c>
      <c r="I219" s="150"/>
      <c r="J219" s="150"/>
      <c r="K219" s="150">
        <v>75</v>
      </c>
      <c r="L219" s="150"/>
      <c r="M219" s="137">
        <f t="shared" si="13"/>
        <v>75</v>
      </c>
      <c r="N219" s="150"/>
      <c r="O219" s="150"/>
      <c r="P219" s="150"/>
      <c r="Q219" s="150"/>
      <c r="R219" s="137">
        <f t="shared" si="14"/>
        <v>0</v>
      </c>
      <c r="S219" s="150"/>
      <c r="T219" s="150"/>
      <c r="U219" s="150"/>
      <c r="V219" s="150"/>
      <c r="W219" s="137">
        <f t="shared" si="15"/>
        <v>0</v>
      </c>
    </row>
    <row r="220" spans="1:23" s="119" customFormat="1" ht="25.5" x14ac:dyDescent="0.2">
      <c r="A220" s="146"/>
      <c r="B220" s="147" t="s">
        <v>609</v>
      </c>
      <c r="C220" s="148"/>
      <c r="D220" s="152"/>
      <c r="E220" s="152"/>
      <c r="F220" s="152"/>
      <c r="G220" s="150"/>
      <c r="H220" s="137">
        <f t="shared" ref="H220:H224" si="16">SUM(D220:G220)</f>
        <v>0</v>
      </c>
      <c r="I220" s="150"/>
      <c r="J220" s="150"/>
      <c r="K220" s="150"/>
      <c r="L220" s="150"/>
      <c r="M220" s="137">
        <f t="shared" ref="M220:M224" si="17">SUM(I220:L220)</f>
        <v>0</v>
      </c>
      <c r="N220" s="150">
        <v>30</v>
      </c>
      <c r="O220" s="150"/>
      <c r="P220" s="150"/>
      <c r="Q220" s="150"/>
      <c r="R220" s="137">
        <f t="shared" ref="R220:R224" si="18">SUM(N220:Q220)</f>
        <v>30</v>
      </c>
      <c r="S220" s="150"/>
      <c r="T220" s="150"/>
      <c r="U220" s="150"/>
      <c r="V220" s="150"/>
      <c r="W220" s="137">
        <f t="shared" ref="W220:W224" si="19">SUM(S220:V220)</f>
        <v>0</v>
      </c>
    </row>
    <row r="221" spans="1:23" s="119" customFormat="1" ht="12.75" x14ac:dyDescent="0.2">
      <c r="A221" s="146"/>
      <c r="B221" s="147" t="s">
        <v>610</v>
      </c>
      <c r="C221" s="148"/>
      <c r="D221" s="152"/>
      <c r="E221" s="152"/>
      <c r="F221" s="152"/>
      <c r="G221" s="150"/>
      <c r="H221" s="137">
        <f t="shared" si="16"/>
        <v>0</v>
      </c>
      <c r="I221" s="150"/>
      <c r="J221" s="150"/>
      <c r="K221" s="150"/>
      <c r="L221" s="150">
        <v>60</v>
      </c>
      <c r="M221" s="137">
        <f t="shared" si="17"/>
        <v>60</v>
      </c>
      <c r="N221" s="150"/>
      <c r="O221" s="150"/>
      <c r="P221" s="150">
        <v>60</v>
      </c>
      <c r="Q221" s="150"/>
      <c r="R221" s="137">
        <f t="shared" si="18"/>
        <v>60</v>
      </c>
      <c r="S221" s="150"/>
      <c r="T221" s="150"/>
      <c r="U221" s="150"/>
      <c r="V221" s="150"/>
      <c r="W221" s="137">
        <f t="shared" si="19"/>
        <v>0</v>
      </c>
    </row>
    <row r="222" spans="1:23" s="119" customFormat="1" ht="25.5" x14ac:dyDescent="0.2">
      <c r="A222" s="146"/>
      <c r="B222" s="147" t="s">
        <v>611</v>
      </c>
      <c r="C222" s="148"/>
      <c r="D222" s="152"/>
      <c r="E222" s="152"/>
      <c r="F222" s="152"/>
      <c r="G222" s="150"/>
      <c r="H222" s="137">
        <f t="shared" si="16"/>
        <v>0</v>
      </c>
      <c r="I222" s="150"/>
      <c r="J222" s="150"/>
      <c r="K222" s="150"/>
      <c r="L222" s="150"/>
      <c r="M222" s="137">
        <f t="shared" si="17"/>
        <v>0</v>
      </c>
      <c r="N222" s="150">
        <v>60</v>
      </c>
      <c r="O222" s="150"/>
      <c r="P222" s="150"/>
      <c r="Q222" s="150"/>
      <c r="R222" s="137">
        <f t="shared" si="18"/>
        <v>60</v>
      </c>
      <c r="S222" s="150"/>
      <c r="T222" s="150"/>
      <c r="U222" s="150">
        <v>60</v>
      </c>
      <c r="V222" s="150"/>
      <c r="W222" s="137">
        <f t="shared" si="19"/>
        <v>60</v>
      </c>
    </row>
    <row r="223" spans="1:23" s="119" customFormat="1" ht="51" x14ac:dyDescent="0.2">
      <c r="A223" s="146" t="s">
        <v>612</v>
      </c>
      <c r="B223" s="147"/>
      <c r="C223" s="148">
        <v>0</v>
      </c>
      <c r="D223" s="150"/>
      <c r="E223" s="150">
        <v>4528</v>
      </c>
      <c r="F223" s="150"/>
      <c r="G223" s="150"/>
      <c r="H223" s="137">
        <f t="shared" si="16"/>
        <v>4528</v>
      </c>
      <c r="I223" s="150"/>
      <c r="J223" s="150"/>
      <c r="K223" s="150"/>
      <c r="L223" s="150"/>
      <c r="M223" s="137">
        <f t="shared" si="17"/>
        <v>0</v>
      </c>
      <c r="N223" s="150"/>
      <c r="O223" s="150"/>
      <c r="P223" s="150"/>
      <c r="Q223" s="150"/>
      <c r="R223" s="137">
        <f t="shared" si="18"/>
        <v>0</v>
      </c>
      <c r="S223" s="150"/>
      <c r="T223" s="150"/>
      <c r="U223" s="150"/>
      <c r="V223" s="150"/>
      <c r="W223" s="137">
        <f t="shared" si="19"/>
        <v>0</v>
      </c>
    </row>
    <row r="224" spans="1:23" s="119" customFormat="1" ht="63.75" x14ac:dyDescent="0.2">
      <c r="A224" s="146" t="s">
        <v>613</v>
      </c>
      <c r="B224" s="147"/>
      <c r="C224" s="148">
        <v>0</v>
      </c>
      <c r="D224" s="150"/>
      <c r="E224" s="150"/>
      <c r="F224" s="150"/>
      <c r="G224" s="150"/>
      <c r="H224" s="137">
        <f t="shared" si="16"/>
        <v>0</v>
      </c>
      <c r="I224" s="150"/>
      <c r="J224" s="150"/>
      <c r="K224" s="150"/>
      <c r="L224" s="150"/>
      <c r="M224" s="137">
        <f t="shared" si="17"/>
        <v>0</v>
      </c>
      <c r="N224" s="150"/>
      <c r="O224" s="150"/>
      <c r="P224" s="150"/>
      <c r="Q224" s="150"/>
      <c r="R224" s="137">
        <f t="shared" si="18"/>
        <v>0</v>
      </c>
      <c r="S224" s="150"/>
      <c r="T224" s="150"/>
      <c r="U224" s="150"/>
      <c r="V224" s="150"/>
      <c r="W224" s="137">
        <f t="shared" si="19"/>
        <v>0</v>
      </c>
    </row>
    <row r="225" spans="1:24" s="119" customFormat="1" ht="12.75" x14ac:dyDescent="0.2">
      <c r="A225" s="146"/>
      <c r="B225" s="147"/>
      <c r="C225" s="148"/>
      <c r="D225" s="150"/>
      <c r="E225" s="150"/>
      <c r="F225" s="150"/>
      <c r="G225" s="150"/>
      <c r="H225" s="129"/>
      <c r="I225" s="150"/>
      <c r="J225" s="150"/>
      <c r="K225" s="150"/>
      <c r="L225" s="150"/>
      <c r="M225" s="129"/>
      <c r="N225" s="150"/>
      <c r="O225" s="150"/>
      <c r="P225" s="150"/>
      <c r="Q225" s="150"/>
      <c r="R225" s="129"/>
      <c r="S225" s="130"/>
      <c r="T225" s="130"/>
      <c r="U225" s="130"/>
      <c r="V225" s="130"/>
      <c r="W225" s="131"/>
    </row>
    <row r="226" spans="1:24" s="145" customFormat="1" ht="38.25" x14ac:dyDescent="0.2">
      <c r="A226" s="302" t="s">
        <v>614</v>
      </c>
      <c r="B226" s="122"/>
      <c r="C226" s="143">
        <v>90</v>
      </c>
      <c r="D226" s="143">
        <v>2189</v>
      </c>
      <c r="E226" s="143">
        <v>3200</v>
      </c>
      <c r="F226" s="303">
        <v>4410</v>
      </c>
      <c r="G226" s="303">
        <v>5200</v>
      </c>
      <c r="H226" s="122">
        <f>SUM(D226:G226)</f>
        <v>14999</v>
      </c>
      <c r="I226" s="143">
        <v>8595</v>
      </c>
      <c r="J226" s="143">
        <v>8956</v>
      </c>
      <c r="K226" s="143">
        <f>SUM(K227:K227)</f>
        <v>0</v>
      </c>
      <c r="L226" s="143">
        <f>SUM(L227:L227)</f>
        <v>0</v>
      </c>
      <c r="M226" s="122">
        <f>SUM(I226:L226)</f>
        <v>17551</v>
      </c>
      <c r="N226" s="143">
        <f>SUM(N227:N227)</f>
        <v>0</v>
      </c>
      <c r="O226" s="143">
        <f>SUM(O227:O227)</f>
        <v>0</v>
      </c>
      <c r="P226" s="143">
        <f>SUM(P227:P227)</f>
        <v>0</v>
      </c>
      <c r="Q226" s="143">
        <f>SUM(Q227:Q227)</f>
        <v>0</v>
      </c>
      <c r="R226" s="122">
        <f>SUM(N226:Q226)</f>
        <v>0</v>
      </c>
      <c r="S226" s="143">
        <f>SUM(S227:S227)</f>
        <v>0</v>
      </c>
      <c r="T226" s="143">
        <f>SUM(T227:T227)</f>
        <v>0</v>
      </c>
      <c r="U226" s="143">
        <f>SUM(U227:U227)</f>
        <v>0</v>
      </c>
      <c r="V226" s="143">
        <f>SUM(V227:V227)</f>
        <v>0</v>
      </c>
      <c r="W226" s="122">
        <f>SUM(S226:V226)</f>
        <v>0</v>
      </c>
    </row>
    <row r="227" spans="1:24" s="156" customFormat="1" ht="12.75" x14ac:dyDescent="0.2">
      <c r="A227" s="153"/>
      <c r="B227" s="133"/>
      <c r="C227" s="127"/>
      <c r="D227" s="127"/>
      <c r="E227" s="128"/>
      <c r="F227" s="128"/>
      <c r="G227" s="128"/>
      <c r="H227" s="129"/>
      <c r="I227" s="128"/>
      <c r="J227" s="128"/>
      <c r="K227" s="128"/>
      <c r="L227" s="128"/>
      <c r="M227" s="129"/>
      <c r="N227" s="128"/>
      <c r="O227" s="128"/>
      <c r="P227" s="128"/>
      <c r="Q227" s="128"/>
      <c r="R227" s="129"/>
      <c r="S227" s="154"/>
      <c r="T227" s="154"/>
      <c r="U227" s="154"/>
      <c r="V227" s="154"/>
      <c r="W227" s="155"/>
    </row>
    <row r="228" spans="1:24" s="145" customFormat="1" ht="38.25" x14ac:dyDescent="0.2">
      <c r="A228" s="121" t="s">
        <v>615</v>
      </c>
      <c r="B228" s="121"/>
      <c r="C228" s="157">
        <f>SUM(C229:C235)</f>
        <v>1738.5599040000002</v>
      </c>
      <c r="D228" s="157">
        <f>SUM(D229:D235)</f>
        <v>684.5</v>
      </c>
      <c r="E228" s="157">
        <f>SUM(E229:E235)</f>
        <v>2189</v>
      </c>
      <c r="F228" s="157">
        <f>SUM(F229:F235)</f>
        <v>5692.5</v>
      </c>
      <c r="G228" s="157">
        <f>SUM(G229:G235)</f>
        <v>7860</v>
      </c>
      <c r="H228" s="122">
        <f>SUM(D228:G228)</f>
        <v>16426</v>
      </c>
      <c r="I228" s="157">
        <f>SUM(I229:I235)</f>
        <v>6402</v>
      </c>
      <c r="J228" s="157">
        <f>SUM(J229:J235)</f>
        <v>6714</v>
      </c>
      <c r="K228" s="157">
        <f>SUM(K229:K235)</f>
        <v>7026</v>
      </c>
      <c r="L228" s="157">
        <f>SUM(L229:L235)</f>
        <v>7338</v>
      </c>
      <c r="M228" s="122">
        <f>SUM(I228:L228)</f>
        <v>27480</v>
      </c>
      <c r="N228" s="157">
        <f>SUM(N229:N235)</f>
        <v>7650</v>
      </c>
      <c r="O228" s="157">
        <f>SUM(O229:O235)</f>
        <v>7962</v>
      </c>
      <c r="P228" s="157">
        <f>SUM(P229:P235)</f>
        <v>8274</v>
      </c>
      <c r="Q228" s="157">
        <f>SUM(Q229:Q235)</f>
        <v>8586</v>
      </c>
      <c r="R228" s="122">
        <f>SUM(N228:Q228)</f>
        <v>32472</v>
      </c>
      <c r="S228" s="157">
        <f>SUM(S229:S235)</f>
        <v>8898</v>
      </c>
      <c r="T228" s="157">
        <f>SUM(T229:T235)</f>
        <v>9210</v>
      </c>
      <c r="U228" s="157">
        <f>SUM(U229:U235)</f>
        <v>9522</v>
      </c>
      <c r="V228" s="157">
        <f>SUM(V229:V235)</f>
        <v>9834</v>
      </c>
      <c r="W228" s="122">
        <f>SUM(S228:V228)</f>
        <v>37464</v>
      </c>
      <c r="X228" s="144">
        <v>43004</v>
      </c>
    </row>
    <row r="229" spans="1:24" s="119" customFormat="1" ht="38.25" x14ac:dyDescent="0.2">
      <c r="A229" s="158" t="s">
        <v>1047</v>
      </c>
      <c r="B229" s="138"/>
      <c r="C229" s="159">
        <v>662.76147000000003</v>
      </c>
      <c r="D229" s="140"/>
      <c r="E229" s="140">
        <v>1000</v>
      </c>
      <c r="F229" s="140">
        <v>3000</v>
      </c>
      <c r="G229" s="140">
        <v>4060</v>
      </c>
      <c r="H229" s="129">
        <f t="shared" ref="H229:H234" si="20">SUM(D229:G229)</f>
        <v>8060</v>
      </c>
      <c r="I229" s="160">
        <v>3200</v>
      </c>
      <c r="J229" s="160">
        <v>3400</v>
      </c>
      <c r="K229" s="160">
        <v>3600</v>
      </c>
      <c r="L229" s="160">
        <v>3800</v>
      </c>
      <c r="M229" s="141">
        <f>SUM(I229:L229)</f>
        <v>14000</v>
      </c>
      <c r="N229" s="160">
        <v>4000</v>
      </c>
      <c r="O229" s="160">
        <v>4200</v>
      </c>
      <c r="P229" s="160">
        <v>4400</v>
      </c>
      <c r="Q229" s="160">
        <v>4600</v>
      </c>
      <c r="R229" s="129">
        <f t="shared" ref="R229:R234" si="21">SUM(N229:Q229)</f>
        <v>17200</v>
      </c>
      <c r="S229" s="161">
        <v>4800</v>
      </c>
      <c r="T229" s="161">
        <v>5000</v>
      </c>
      <c r="U229" s="161">
        <v>5200</v>
      </c>
      <c r="V229" s="161">
        <v>5400</v>
      </c>
      <c r="W229" s="129">
        <f t="shared" ref="W229:W234" si="22">SUM(S229:V229)</f>
        <v>20400</v>
      </c>
    </row>
    <row r="230" spans="1:24" s="119" customFormat="1" ht="25.5" x14ac:dyDescent="0.2">
      <c r="A230" s="158" t="s">
        <v>616</v>
      </c>
      <c r="B230" s="138"/>
      <c r="C230" s="159"/>
      <c r="D230" s="140"/>
      <c r="E230" s="140">
        <v>0</v>
      </c>
      <c r="F230" s="140">
        <v>1295</v>
      </c>
      <c r="G230" s="140">
        <v>1500</v>
      </c>
      <c r="H230" s="129">
        <f t="shared" si="20"/>
        <v>2795</v>
      </c>
      <c r="I230" s="160">
        <v>1550</v>
      </c>
      <c r="J230" s="160">
        <v>1600</v>
      </c>
      <c r="K230" s="160">
        <v>1650</v>
      </c>
      <c r="L230" s="160">
        <v>1700</v>
      </c>
      <c r="M230" s="141">
        <f t="shared" ref="M230:M234" si="23">SUM(I230:L230)</f>
        <v>6500</v>
      </c>
      <c r="N230" s="160">
        <v>1750</v>
      </c>
      <c r="O230" s="160">
        <v>1800</v>
      </c>
      <c r="P230" s="160">
        <v>1850</v>
      </c>
      <c r="Q230" s="160">
        <v>1900</v>
      </c>
      <c r="R230" s="129">
        <f t="shared" si="21"/>
        <v>7300</v>
      </c>
      <c r="S230" s="161">
        <v>1950</v>
      </c>
      <c r="T230" s="161">
        <v>2000</v>
      </c>
      <c r="U230" s="161">
        <v>2050</v>
      </c>
      <c r="V230" s="161">
        <v>2100</v>
      </c>
      <c r="W230" s="129">
        <f t="shared" si="22"/>
        <v>8100</v>
      </c>
    </row>
    <row r="231" spans="1:24" s="119" customFormat="1" ht="38.25" x14ac:dyDescent="0.2">
      <c r="A231" s="158" t="s">
        <v>617</v>
      </c>
      <c r="B231" s="138"/>
      <c r="C231" s="159">
        <v>161</v>
      </c>
      <c r="D231" s="140">
        <v>250</v>
      </c>
      <c r="E231" s="140">
        <v>250</v>
      </c>
      <c r="F231" s="140">
        <v>253</v>
      </c>
      <c r="G231" s="140">
        <v>800</v>
      </c>
      <c r="H231" s="129">
        <f t="shared" si="20"/>
        <v>1553</v>
      </c>
      <c r="I231" s="160">
        <v>270</v>
      </c>
      <c r="J231" s="160">
        <v>280</v>
      </c>
      <c r="K231" s="160">
        <v>290</v>
      </c>
      <c r="L231" s="160">
        <v>300</v>
      </c>
      <c r="M231" s="141">
        <f t="shared" si="23"/>
        <v>1140</v>
      </c>
      <c r="N231" s="160">
        <v>310</v>
      </c>
      <c r="O231" s="160">
        <v>320</v>
      </c>
      <c r="P231" s="160">
        <v>330</v>
      </c>
      <c r="Q231" s="160">
        <v>340</v>
      </c>
      <c r="R231" s="129">
        <f t="shared" si="21"/>
        <v>1300</v>
      </c>
      <c r="S231" s="161">
        <v>350</v>
      </c>
      <c r="T231" s="161">
        <v>360</v>
      </c>
      <c r="U231" s="161">
        <v>370</v>
      </c>
      <c r="V231" s="161">
        <v>380</v>
      </c>
      <c r="W231" s="129">
        <f t="shared" si="22"/>
        <v>1460</v>
      </c>
    </row>
    <row r="232" spans="1:24" s="119" customFormat="1" ht="38.25" x14ac:dyDescent="0.2">
      <c r="A232" s="158" t="s">
        <v>618</v>
      </c>
      <c r="B232" s="162"/>
      <c r="C232" s="159">
        <v>25</v>
      </c>
      <c r="D232" s="163">
        <v>31.5</v>
      </c>
      <c r="E232" s="140">
        <v>35</v>
      </c>
      <c r="F232" s="163">
        <v>48.5</v>
      </c>
      <c r="G232" s="140">
        <v>80</v>
      </c>
      <c r="H232" s="129">
        <f t="shared" si="20"/>
        <v>195</v>
      </c>
      <c r="I232" s="160">
        <v>82</v>
      </c>
      <c r="J232" s="160">
        <v>84</v>
      </c>
      <c r="K232" s="160">
        <v>86</v>
      </c>
      <c r="L232" s="160">
        <v>88</v>
      </c>
      <c r="M232" s="141">
        <f t="shared" si="23"/>
        <v>340</v>
      </c>
      <c r="N232" s="160">
        <v>90</v>
      </c>
      <c r="O232" s="160">
        <v>92</v>
      </c>
      <c r="P232" s="160">
        <v>94</v>
      </c>
      <c r="Q232" s="160">
        <v>96</v>
      </c>
      <c r="R232" s="129">
        <f t="shared" si="21"/>
        <v>372</v>
      </c>
      <c r="S232" s="161">
        <v>98</v>
      </c>
      <c r="T232" s="161">
        <v>100</v>
      </c>
      <c r="U232" s="161">
        <v>102</v>
      </c>
      <c r="V232" s="161">
        <v>104</v>
      </c>
      <c r="W232" s="129">
        <f t="shared" si="22"/>
        <v>404</v>
      </c>
    </row>
    <row r="233" spans="1:24" s="119" customFormat="1" ht="25.5" x14ac:dyDescent="0.2">
      <c r="A233" s="158" t="s">
        <v>619</v>
      </c>
      <c r="B233" s="138"/>
      <c r="C233" s="159">
        <v>889.79843400000004</v>
      </c>
      <c r="D233" s="140">
        <v>403</v>
      </c>
      <c r="E233" s="140">
        <v>865</v>
      </c>
      <c r="F233" s="140">
        <v>1096</v>
      </c>
      <c r="G233" s="140">
        <v>1300</v>
      </c>
      <c r="H233" s="129">
        <f t="shared" si="20"/>
        <v>3664</v>
      </c>
      <c r="I233" s="160">
        <v>1250</v>
      </c>
      <c r="J233" s="160">
        <v>1300</v>
      </c>
      <c r="K233" s="160">
        <v>1350</v>
      </c>
      <c r="L233" s="160">
        <v>1400</v>
      </c>
      <c r="M233" s="141">
        <f t="shared" si="23"/>
        <v>5300</v>
      </c>
      <c r="N233" s="160">
        <v>1450</v>
      </c>
      <c r="O233" s="160">
        <v>1500</v>
      </c>
      <c r="P233" s="160">
        <v>1550</v>
      </c>
      <c r="Q233" s="160">
        <v>1600</v>
      </c>
      <c r="R233" s="129">
        <f t="shared" si="21"/>
        <v>6100</v>
      </c>
      <c r="S233" s="161">
        <v>1650</v>
      </c>
      <c r="T233" s="161">
        <v>1700</v>
      </c>
      <c r="U233" s="161">
        <v>1750</v>
      </c>
      <c r="V233" s="161">
        <v>1800</v>
      </c>
      <c r="W233" s="129">
        <f t="shared" si="22"/>
        <v>6900</v>
      </c>
    </row>
    <row r="234" spans="1:24" s="119" customFormat="1" ht="38.25" x14ac:dyDescent="0.2">
      <c r="A234" s="158" t="s">
        <v>620</v>
      </c>
      <c r="B234" s="138"/>
      <c r="C234" s="159">
        <v>0</v>
      </c>
      <c r="D234" s="140">
        <v>0</v>
      </c>
      <c r="E234" s="140">
        <v>39</v>
      </c>
      <c r="F234" s="140">
        <v>0</v>
      </c>
      <c r="G234" s="140">
        <v>120</v>
      </c>
      <c r="H234" s="129">
        <f t="shared" si="20"/>
        <v>159</v>
      </c>
      <c r="I234" s="160">
        <v>50</v>
      </c>
      <c r="J234" s="160">
        <v>50</v>
      </c>
      <c r="K234" s="160">
        <v>50</v>
      </c>
      <c r="L234" s="160">
        <v>50</v>
      </c>
      <c r="M234" s="141">
        <f t="shared" si="23"/>
        <v>200</v>
      </c>
      <c r="N234" s="160">
        <v>50</v>
      </c>
      <c r="O234" s="160">
        <v>50</v>
      </c>
      <c r="P234" s="160">
        <v>50</v>
      </c>
      <c r="Q234" s="160">
        <v>50</v>
      </c>
      <c r="R234" s="129">
        <f t="shared" si="21"/>
        <v>200</v>
      </c>
      <c r="S234" s="161">
        <v>50</v>
      </c>
      <c r="T234" s="161">
        <v>50</v>
      </c>
      <c r="U234" s="161">
        <v>50</v>
      </c>
      <c r="V234" s="161">
        <v>50</v>
      </c>
      <c r="W234" s="129">
        <f t="shared" si="22"/>
        <v>200</v>
      </c>
    </row>
    <row r="235" spans="1:24" s="119" customFormat="1" ht="12.75" x14ac:dyDescent="0.2">
      <c r="A235" s="138"/>
      <c r="B235" s="138"/>
      <c r="C235" s="139"/>
      <c r="D235" s="140"/>
      <c r="E235" s="140"/>
      <c r="F235" s="140"/>
      <c r="G235" s="140"/>
      <c r="H235" s="129"/>
      <c r="I235" s="160"/>
      <c r="J235" s="160"/>
      <c r="K235" s="160"/>
      <c r="L235" s="160"/>
      <c r="M235" s="141"/>
      <c r="N235" s="160"/>
      <c r="O235" s="160"/>
      <c r="P235" s="160"/>
      <c r="Q235" s="160"/>
      <c r="R235" s="129"/>
      <c r="S235" s="130"/>
      <c r="T235" s="130"/>
      <c r="U235" s="130"/>
      <c r="V235" s="130"/>
      <c r="W235" s="131"/>
    </row>
    <row r="236" spans="1:24" s="145" customFormat="1" ht="25.5" x14ac:dyDescent="0.2">
      <c r="A236" s="121" t="s">
        <v>621</v>
      </c>
      <c r="B236" s="122"/>
      <c r="C236" s="143">
        <f>SUM(C237:C248)</f>
        <v>18989</v>
      </c>
      <c r="D236" s="143">
        <f>SUM(D237:D248)</f>
        <v>25627</v>
      </c>
      <c r="E236" s="143">
        <f>SUM(E237:E248)</f>
        <v>16600</v>
      </c>
      <c r="F236" s="143">
        <f>SUM(F237:F248)</f>
        <v>11863</v>
      </c>
      <c r="G236" s="143">
        <f>SUM(G237:G248)</f>
        <v>6053</v>
      </c>
      <c r="H236" s="122">
        <f>SUM(D236:G236)</f>
        <v>60143</v>
      </c>
      <c r="I236" s="143">
        <f t="shared" ref="I236:L236" si="24">SUM(I237:I248)</f>
        <v>20760</v>
      </c>
      <c r="J236" s="143">
        <f t="shared" si="24"/>
        <v>11060</v>
      </c>
      <c r="K236" s="143">
        <f t="shared" si="24"/>
        <v>2370</v>
      </c>
      <c r="L236" s="143">
        <f t="shared" si="24"/>
        <v>570</v>
      </c>
      <c r="M236" s="122">
        <f>SUM(I236:L236)</f>
        <v>34760</v>
      </c>
      <c r="N236" s="143">
        <f t="shared" ref="N236:Q236" si="25">SUM(N237:N248)</f>
        <v>12780</v>
      </c>
      <c r="O236" s="143">
        <f t="shared" si="25"/>
        <v>4080</v>
      </c>
      <c r="P236" s="143">
        <f t="shared" si="25"/>
        <v>5890</v>
      </c>
      <c r="Q236" s="143">
        <f t="shared" si="25"/>
        <v>5090</v>
      </c>
      <c r="R236" s="122">
        <f>SUM(N236:Q236)</f>
        <v>27840</v>
      </c>
      <c r="S236" s="143">
        <f t="shared" ref="S236:V236" si="26">SUM(S237:S248)</f>
        <v>7800</v>
      </c>
      <c r="T236" s="143">
        <f t="shared" si="26"/>
        <v>600</v>
      </c>
      <c r="U236" s="143">
        <f t="shared" si="26"/>
        <v>4410</v>
      </c>
      <c r="V236" s="143">
        <f t="shared" si="26"/>
        <v>7610</v>
      </c>
      <c r="W236" s="122">
        <f>SUM(S236:V236)</f>
        <v>20420</v>
      </c>
    </row>
    <row r="237" spans="1:24" s="119" customFormat="1" ht="38.25" x14ac:dyDescent="0.2">
      <c r="A237" s="158" t="s">
        <v>622</v>
      </c>
      <c r="B237" s="162"/>
      <c r="C237" s="164">
        <v>0</v>
      </c>
      <c r="D237" s="165">
        <v>3127</v>
      </c>
      <c r="E237" s="165">
        <v>0</v>
      </c>
      <c r="F237" s="165">
        <v>0</v>
      </c>
      <c r="G237" s="165">
        <v>1200</v>
      </c>
      <c r="H237" s="129">
        <f>SUM(D237:G237)</f>
        <v>4327</v>
      </c>
      <c r="I237" s="160">
        <v>3000</v>
      </c>
      <c r="J237" s="160">
        <v>500</v>
      </c>
      <c r="K237" s="160">
        <v>500</v>
      </c>
      <c r="L237" s="160">
        <v>500</v>
      </c>
      <c r="M237" s="166">
        <f>SUM(I237:L237)</f>
        <v>4500</v>
      </c>
      <c r="N237" s="160">
        <v>3000</v>
      </c>
      <c r="O237" s="160">
        <v>500</v>
      </c>
      <c r="P237" s="160">
        <v>500</v>
      </c>
      <c r="Q237" s="160">
        <v>500</v>
      </c>
      <c r="R237" s="129">
        <f t="shared" ref="R237:R247" si="27">SUM(N237:Q237)</f>
        <v>4500</v>
      </c>
      <c r="S237" s="160">
        <v>3000</v>
      </c>
      <c r="T237" s="160">
        <v>500</v>
      </c>
      <c r="U237" s="160">
        <v>500</v>
      </c>
      <c r="V237" s="160">
        <v>500</v>
      </c>
      <c r="W237" s="129">
        <f t="shared" ref="W237:W247" si="28">SUM(S237:V237)</f>
        <v>4500</v>
      </c>
    </row>
    <row r="238" spans="1:24" s="119" customFormat="1" ht="38.25" x14ac:dyDescent="0.2">
      <c r="A238" s="158" t="s">
        <v>623</v>
      </c>
      <c r="B238" s="138"/>
      <c r="C238" s="164">
        <v>2100</v>
      </c>
      <c r="D238" s="165">
        <v>3000</v>
      </c>
      <c r="E238" s="165">
        <v>5200</v>
      </c>
      <c r="F238" s="165">
        <v>2302</v>
      </c>
      <c r="G238" s="165">
        <v>2303</v>
      </c>
      <c r="H238" s="129">
        <f t="shared" ref="H238:H247" si="29">SUM(D238:G238)</f>
        <v>12805</v>
      </c>
      <c r="I238" s="160">
        <v>2000</v>
      </c>
      <c r="J238" s="160">
        <v>0</v>
      </c>
      <c r="K238" s="160">
        <v>0</v>
      </c>
      <c r="L238" s="160">
        <v>0</v>
      </c>
      <c r="M238" s="166">
        <f t="shared" ref="M238:M247" si="30">SUM(I238:L238)</f>
        <v>2000</v>
      </c>
      <c r="N238" s="160">
        <v>2000</v>
      </c>
      <c r="O238" s="160">
        <v>2000</v>
      </c>
      <c r="P238" s="160">
        <v>2000</v>
      </c>
      <c r="Q238" s="160">
        <v>2000</v>
      </c>
      <c r="R238" s="129">
        <f t="shared" si="27"/>
        <v>8000</v>
      </c>
      <c r="S238" s="160">
        <v>0</v>
      </c>
      <c r="T238" s="160">
        <v>0</v>
      </c>
      <c r="U238" s="160">
        <v>0</v>
      </c>
      <c r="V238" s="161">
        <v>2000</v>
      </c>
      <c r="W238" s="129">
        <f t="shared" si="28"/>
        <v>2000</v>
      </c>
    </row>
    <row r="239" spans="1:24" s="119" customFormat="1" ht="38.25" x14ac:dyDescent="0.2">
      <c r="A239" s="158" t="s">
        <v>624</v>
      </c>
      <c r="B239" s="138"/>
      <c r="C239" s="164">
        <v>0</v>
      </c>
      <c r="D239" s="165">
        <v>0</v>
      </c>
      <c r="E239" s="165">
        <v>0</v>
      </c>
      <c r="F239" s="165">
        <v>2100</v>
      </c>
      <c r="G239" s="165">
        <v>0</v>
      </c>
      <c r="H239" s="129">
        <f t="shared" si="29"/>
        <v>2100</v>
      </c>
      <c r="I239" s="160">
        <v>1500</v>
      </c>
      <c r="J239" s="160">
        <v>0</v>
      </c>
      <c r="K239" s="160">
        <v>500</v>
      </c>
      <c r="L239" s="160">
        <v>0</v>
      </c>
      <c r="M239" s="166">
        <f t="shared" si="30"/>
        <v>2000</v>
      </c>
      <c r="N239" s="160">
        <v>2000</v>
      </c>
      <c r="O239" s="160">
        <v>0</v>
      </c>
      <c r="P239" s="160">
        <v>0</v>
      </c>
      <c r="Q239" s="160">
        <v>0</v>
      </c>
      <c r="R239" s="129">
        <f t="shared" si="27"/>
        <v>2000</v>
      </c>
      <c r="S239" s="161">
        <v>2000</v>
      </c>
      <c r="T239" s="160">
        <v>0</v>
      </c>
      <c r="U239" s="160">
        <v>0</v>
      </c>
      <c r="V239" s="160">
        <v>0</v>
      </c>
      <c r="W239" s="129">
        <f t="shared" si="28"/>
        <v>2000</v>
      </c>
    </row>
    <row r="240" spans="1:24" s="119" customFormat="1" ht="25.5" x14ac:dyDescent="0.2">
      <c r="A240" s="158" t="s">
        <v>625</v>
      </c>
      <c r="B240" s="162"/>
      <c r="C240" s="164">
        <v>3300</v>
      </c>
      <c r="D240" s="165">
        <v>7700</v>
      </c>
      <c r="E240" s="165">
        <v>0</v>
      </c>
      <c r="F240" s="165">
        <v>800</v>
      </c>
      <c r="G240" s="165">
        <v>0</v>
      </c>
      <c r="H240" s="129">
        <f t="shared" si="29"/>
        <v>8500</v>
      </c>
      <c r="I240" s="160">
        <v>2500</v>
      </c>
      <c r="J240" s="160">
        <v>0</v>
      </c>
      <c r="K240" s="160">
        <v>0</v>
      </c>
      <c r="L240" s="160">
        <v>0</v>
      </c>
      <c r="M240" s="166">
        <f t="shared" si="30"/>
        <v>2500</v>
      </c>
      <c r="N240" s="160">
        <v>2500</v>
      </c>
      <c r="O240" s="160">
        <v>0</v>
      </c>
      <c r="P240" s="160">
        <v>0</v>
      </c>
      <c r="Q240" s="160">
        <v>0</v>
      </c>
      <c r="R240" s="129">
        <f t="shared" si="27"/>
        <v>2500</v>
      </c>
      <c r="S240" s="161">
        <v>2500</v>
      </c>
      <c r="T240" s="160">
        <v>0</v>
      </c>
      <c r="U240" s="160">
        <v>0</v>
      </c>
      <c r="V240" s="160">
        <v>0</v>
      </c>
      <c r="W240" s="129">
        <f t="shared" si="28"/>
        <v>2500</v>
      </c>
    </row>
    <row r="241" spans="1:25" s="119" customFormat="1" ht="38.25" x14ac:dyDescent="0.2">
      <c r="A241" s="158" t="s">
        <v>626</v>
      </c>
      <c r="B241" s="162"/>
      <c r="C241" s="164">
        <v>1400</v>
      </c>
      <c r="D241" s="165">
        <v>0</v>
      </c>
      <c r="E241" s="165">
        <v>0</v>
      </c>
      <c r="F241" s="165">
        <v>0</v>
      </c>
      <c r="G241" s="165">
        <v>2500</v>
      </c>
      <c r="H241" s="129">
        <f t="shared" si="29"/>
        <v>2500</v>
      </c>
      <c r="I241" s="160">
        <v>7000</v>
      </c>
      <c r="J241" s="160">
        <v>7000</v>
      </c>
      <c r="K241" s="160">
        <v>0</v>
      </c>
      <c r="L241" s="160">
        <v>0</v>
      </c>
      <c r="M241" s="166">
        <f t="shared" si="30"/>
        <v>14000</v>
      </c>
      <c r="N241" s="160">
        <v>500</v>
      </c>
      <c r="O241" s="160">
        <v>500</v>
      </c>
      <c r="P241" s="160">
        <v>0</v>
      </c>
      <c r="Q241" s="160">
        <v>0</v>
      </c>
      <c r="R241" s="129">
        <f t="shared" si="27"/>
        <v>1000</v>
      </c>
      <c r="S241" s="160">
        <v>0</v>
      </c>
      <c r="T241" s="160">
        <v>0</v>
      </c>
      <c r="U241" s="161">
        <v>500</v>
      </c>
      <c r="V241" s="161">
        <v>500</v>
      </c>
      <c r="W241" s="129">
        <f t="shared" si="28"/>
        <v>1000</v>
      </c>
    </row>
    <row r="242" spans="1:25" s="119" customFormat="1" ht="38.25" x14ac:dyDescent="0.2">
      <c r="A242" s="158" t="s">
        <v>627</v>
      </c>
      <c r="B242" s="138"/>
      <c r="C242" s="159">
        <v>430</v>
      </c>
      <c r="D242" s="140">
        <v>800</v>
      </c>
      <c r="E242" s="165">
        <v>0</v>
      </c>
      <c r="F242" s="165">
        <v>0</v>
      </c>
      <c r="G242" s="165">
        <v>0</v>
      </c>
      <c r="H242" s="129">
        <f t="shared" si="29"/>
        <v>800</v>
      </c>
      <c r="I242" s="160">
        <v>2500</v>
      </c>
      <c r="J242" s="160">
        <v>1000</v>
      </c>
      <c r="K242" s="160">
        <v>0</v>
      </c>
      <c r="L242" s="160">
        <v>0</v>
      </c>
      <c r="M242" s="166">
        <f t="shared" si="30"/>
        <v>3500</v>
      </c>
      <c r="N242" s="160">
        <v>2500</v>
      </c>
      <c r="O242" s="160">
        <v>1000</v>
      </c>
      <c r="P242" s="160">
        <v>0</v>
      </c>
      <c r="Q242" s="160">
        <v>0</v>
      </c>
      <c r="R242" s="129">
        <f t="shared" si="27"/>
        <v>3500</v>
      </c>
      <c r="S242" s="160">
        <v>0</v>
      </c>
      <c r="T242" s="160">
        <v>0</v>
      </c>
      <c r="U242" s="160">
        <v>0</v>
      </c>
      <c r="V242" s="161">
        <v>2000</v>
      </c>
      <c r="W242" s="129">
        <f t="shared" si="28"/>
        <v>2000</v>
      </c>
    </row>
    <row r="243" spans="1:25" s="119" customFormat="1" ht="25.5" x14ac:dyDescent="0.2">
      <c r="A243" s="158" t="s">
        <v>628</v>
      </c>
      <c r="B243" s="162"/>
      <c r="C243" s="164">
        <v>10000</v>
      </c>
      <c r="D243" s="165">
        <v>11000</v>
      </c>
      <c r="E243" s="165">
        <v>10200</v>
      </c>
      <c r="F243" s="165">
        <v>0</v>
      </c>
      <c r="G243" s="165">
        <v>0</v>
      </c>
      <c r="H243" s="129">
        <f t="shared" si="29"/>
        <v>21200</v>
      </c>
      <c r="I243" s="160">
        <v>0</v>
      </c>
      <c r="J243" s="160">
        <v>500</v>
      </c>
      <c r="K243" s="160">
        <v>500</v>
      </c>
      <c r="L243" s="160">
        <v>0</v>
      </c>
      <c r="M243" s="166">
        <f t="shared" si="30"/>
        <v>1000</v>
      </c>
      <c r="N243" s="160">
        <v>0</v>
      </c>
      <c r="O243" s="160">
        <v>0</v>
      </c>
      <c r="P243" s="160">
        <v>500</v>
      </c>
      <c r="Q243" s="160">
        <v>500</v>
      </c>
      <c r="R243" s="129">
        <f t="shared" si="27"/>
        <v>1000</v>
      </c>
      <c r="S243" s="160">
        <v>0</v>
      </c>
      <c r="T243" s="160">
        <v>0</v>
      </c>
      <c r="U243" s="161">
        <v>500</v>
      </c>
      <c r="V243" s="161">
        <v>500</v>
      </c>
      <c r="W243" s="129">
        <f t="shared" si="28"/>
        <v>1000</v>
      </c>
    </row>
    <row r="244" spans="1:25" s="119" customFormat="1" ht="25.5" x14ac:dyDescent="0.2">
      <c r="A244" s="158" t="s">
        <v>629</v>
      </c>
      <c r="B244" s="162"/>
      <c r="C244" s="164"/>
      <c r="D244" s="165">
        <v>0</v>
      </c>
      <c r="E244" s="165">
        <v>0</v>
      </c>
      <c r="F244" s="165">
        <v>0</v>
      </c>
      <c r="G244" s="165">
        <v>0</v>
      </c>
      <c r="H244" s="129">
        <f t="shared" si="29"/>
        <v>0</v>
      </c>
      <c r="I244" s="160">
        <v>200</v>
      </c>
      <c r="J244" s="160">
        <v>0</v>
      </c>
      <c r="K244" s="160">
        <v>0</v>
      </c>
      <c r="L244" s="160">
        <v>0</v>
      </c>
      <c r="M244" s="166">
        <f t="shared" si="30"/>
        <v>200</v>
      </c>
      <c r="N244" s="160">
        <v>200</v>
      </c>
      <c r="O244" s="160">
        <v>0</v>
      </c>
      <c r="P244" s="160">
        <v>0</v>
      </c>
      <c r="Q244" s="160">
        <v>0</v>
      </c>
      <c r="R244" s="129">
        <f t="shared" si="27"/>
        <v>200</v>
      </c>
      <c r="S244" s="161">
        <v>200</v>
      </c>
      <c r="T244" s="160">
        <v>0</v>
      </c>
      <c r="U244" s="160">
        <v>0</v>
      </c>
      <c r="V244" s="160">
        <v>0</v>
      </c>
      <c r="W244" s="129">
        <f t="shared" si="28"/>
        <v>200</v>
      </c>
    </row>
    <row r="245" spans="1:25" s="119" customFormat="1" ht="38.25" x14ac:dyDescent="0.2">
      <c r="A245" s="158" t="s">
        <v>630</v>
      </c>
      <c r="B245" s="162"/>
      <c r="C245" s="164">
        <v>1759</v>
      </c>
      <c r="D245" s="165">
        <v>0</v>
      </c>
      <c r="E245" s="165">
        <v>1200</v>
      </c>
      <c r="F245" s="165">
        <v>0</v>
      </c>
      <c r="G245" s="165">
        <v>0</v>
      </c>
      <c r="H245" s="129">
        <f t="shared" si="29"/>
        <v>1200</v>
      </c>
      <c r="I245" s="160">
        <v>2000</v>
      </c>
      <c r="J245" s="160">
        <v>2000</v>
      </c>
      <c r="K245" s="160">
        <v>0</v>
      </c>
      <c r="L245" s="160">
        <v>0</v>
      </c>
      <c r="M245" s="166">
        <f t="shared" si="30"/>
        <v>4000</v>
      </c>
      <c r="N245" s="160">
        <v>0</v>
      </c>
      <c r="O245" s="160">
        <v>0</v>
      </c>
      <c r="P245" s="160">
        <v>2000</v>
      </c>
      <c r="Q245" s="160">
        <v>2000</v>
      </c>
      <c r="R245" s="129">
        <f t="shared" si="27"/>
        <v>4000</v>
      </c>
      <c r="S245" s="160">
        <v>0</v>
      </c>
      <c r="T245" s="160">
        <v>0</v>
      </c>
      <c r="U245" s="161">
        <v>2000</v>
      </c>
      <c r="V245" s="161">
        <v>2000</v>
      </c>
      <c r="W245" s="129">
        <f t="shared" si="28"/>
        <v>4000</v>
      </c>
    </row>
    <row r="246" spans="1:25" s="119" customFormat="1" ht="38.25" x14ac:dyDescent="0.2">
      <c r="A246" s="158" t="s">
        <v>631</v>
      </c>
      <c r="B246" s="162"/>
      <c r="C246" s="164">
        <v>0</v>
      </c>
      <c r="D246" s="165">
        <v>0</v>
      </c>
      <c r="E246" s="165">
        <v>0</v>
      </c>
      <c r="F246" s="165">
        <v>6661</v>
      </c>
      <c r="G246" s="165">
        <v>0</v>
      </c>
      <c r="H246" s="129">
        <f t="shared" si="29"/>
        <v>6661</v>
      </c>
      <c r="I246" s="160">
        <v>0</v>
      </c>
      <c r="J246" s="160">
        <v>0</v>
      </c>
      <c r="K246" s="160">
        <v>800</v>
      </c>
      <c r="L246" s="160">
        <v>0</v>
      </c>
      <c r="M246" s="166">
        <f t="shared" si="30"/>
        <v>800</v>
      </c>
      <c r="N246" s="160">
        <v>0</v>
      </c>
      <c r="O246" s="160">
        <v>0</v>
      </c>
      <c r="P246" s="160">
        <v>800</v>
      </c>
      <c r="Q246" s="160">
        <v>0</v>
      </c>
      <c r="R246" s="129">
        <f t="shared" si="27"/>
        <v>800</v>
      </c>
      <c r="S246" s="160">
        <v>0</v>
      </c>
      <c r="T246" s="160">
        <v>0</v>
      </c>
      <c r="U246" s="161">
        <v>800</v>
      </c>
      <c r="V246" s="160">
        <v>0</v>
      </c>
      <c r="W246" s="129">
        <f t="shared" si="28"/>
        <v>800</v>
      </c>
    </row>
    <row r="247" spans="1:25" s="119" customFormat="1" ht="25.5" x14ac:dyDescent="0.2">
      <c r="A247" s="158" t="s">
        <v>632</v>
      </c>
      <c r="B247" s="162"/>
      <c r="C247" s="164"/>
      <c r="D247" s="165">
        <v>0</v>
      </c>
      <c r="E247" s="165">
        <v>0</v>
      </c>
      <c r="F247" s="165">
        <v>0</v>
      </c>
      <c r="G247" s="165">
        <v>50</v>
      </c>
      <c r="H247" s="129">
        <f t="shared" si="29"/>
        <v>50</v>
      </c>
      <c r="I247" s="160">
        <v>60</v>
      </c>
      <c r="J247" s="160">
        <v>60</v>
      </c>
      <c r="K247" s="160">
        <v>70</v>
      </c>
      <c r="L247" s="160">
        <v>70</v>
      </c>
      <c r="M247" s="166">
        <f t="shared" si="30"/>
        <v>260</v>
      </c>
      <c r="N247" s="160">
        <v>80</v>
      </c>
      <c r="O247" s="160">
        <v>80</v>
      </c>
      <c r="P247" s="160">
        <v>90</v>
      </c>
      <c r="Q247" s="160">
        <v>90</v>
      </c>
      <c r="R247" s="129">
        <f t="shared" si="27"/>
        <v>340</v>
      </c>
      <c r="S247" s="161">
        <v>100</v>
      </c>
      <c r="T247" s="161">
        <v>100</v>
      </c>
      <c r="U247" s="161">
        <v>110</v>
      </c>
      <c r="V247" s="161">
        <v>110</v>
      </c>
      <c r="W247" s="129">
        <f t="shared" si="28"/>
        <v>420</v>
      </c>
    </row>
    <row r="248" spans="1:25" s="173" customFormat="1" ht="12.75" x14ac:dyDescent="0.2">
      <c r="A248" s="167"/>
      <c r="B248" s="168"/>
      <c r="C248" s="139"/>
      <c r="D248" s="140"/>
      <c r="E248" s="140"/>
      <c r="F248" s="140"/>
      <c r="G248" s="140"/>
      <c r="H248" s="126"/>
      <c r="I248" s="169"/>
      <c r="J248" s="169"/>
      <c r="K248" s="169"/>
      <c r="L248" s="169"/>
      <c r="M248" s="170"/>
      <c r="N248" s="169"/>
      <c r="O248" s="169"/>
      <c r="P248" s="169"/>
      <c r="Q248" s="169"/>
      <c r="R248" s="126"/>
      <c r="S248" s="171"/>
      <c r="T248" s="171"/>
      <c r="U248" s="171"/>
      <c r="V248" s="171"/>
      <c r="W248" s="172"/>
    </row>
    <row r="249" spans="1:25" s="145" customFormat="1" ht="25.5" x14ac:dyDescent="0.2">
      <c r="A249" s="121" t="s">
        <v>633</v>
      </c>
      <c r="B249" s="122"/>
      <c r="C249" s="157">
        <v>1061</v>
      </c>
      <c r="D249" s="157">
        <v>250</v>
      </c>
      <c r="E249" s="157">
        <v>260</v>
      </c>
      <c r="F249" s="157">
        <v>1200</v>
      </c>
      <c r="G249" s="157">
        <v>2000</v>
      </c>
      <c r="H249" s="122">
        <f>SUM(D249:G249)</f>
        <v>3710</v>
      </c>
      <c r="I249" s="157">
        <v>2500</v>
      </c>
      <c r="J249" s="157">
        <v>2500</v>
      </c>
      <c r="K249" s="157">
        <v>3000</v>
      </c>
      <c r="L249" s="157">
        <v>3000</v>
      </c>
      <c r="M249" s="122">
        <f>SUM(I249:L249)</f>
        <v>11000</v>
      </c>
      <c r="N249" s="157">
        <v>3500</v>
      </c>
      <c r="O249" s="157">
        <v>3500</v>
      </c>
      <c r="P249" s="157">
        <v>4000</v>
      </c>
      <c r="Q249" s="157">
        <v>4000</v>
      </c>
      <c r="R249" s="122">
        <f t="shared" ref="R249" si="31">SUM(N249:Q249)</f>
        <v>15000</v>
      </c>
      <c r="S249" s="174">
        <v>4500</v>
      </c>
      <c r="T249" s="174">
        <v>4500</v>
      </c>
      <c r="U249" s="174">
        <v>5000</v>
      </c>
      <c r="V249" s="174">
        <v>5000</v>
      </c>
      <c r="W249" s="122">
        <f t="shared" ref="W249" si="32">SUM(S249:V249)</f>
        <v>19000</v>
      </c>
      <c r="X249" s="144">
        <v>43004</v>
      </c>
    </row>
    <row r="250" spans="1:25" s="156" customFormat="1" ht="12.75" x14ac:dyDescent="0.2">
      <c r="A250" s="153"/>
      <c r="B250" s="126"/>
      <c r="C250" s="128"/>
      <c r="D250" s="128"/>
      <c r="E250" s="128"/>
      <c r="F250" s="128"/>
      <c r="G250" s="128"/>
      <c r="H250" s="126"/>
      <c r="I250" s="128"/>
      <c r="J250" s="128"/>
      <c r="K250" s="128"/>
      <c r="L250" s="128"/>
      <c r="M250" s="126"/>
      <c r="N250" s="128"/>
      <c r="O250" s="128"/>
      <c r="P250" s="128"/>
      <c r="Q250" s="128"/>
      <c r="R250" s="126"/>
      <c r="S250" s="154"/>
      <c r="T250" s="154"/>
      <c r="U250" s="154"/>
      <c r="V250" s="154"/>
      <c r="W250" s="155"/>
    </row>
    <row r="251" spans="1:25" s="145" customFormat="1" ht="12.75" x14ac:dyDescent="0.2">
      <c r="A251" s="121" t="s">
        <v>634</v>
      </c>
      <c r="B251" s="122"/>
      <c r="C251" s="143">
        <f>SUM(C252:C256)</f>
        <v>0</v>
      </c>
      <c r="D251" s="143">
        <f>SUM(D252:D256)</f>
        <v>0</v>
      </c>
      <c r="E251" s="143">
        <f>SUM(E252:E256)</f>
        <v>0</v>
      </c>
      <c r="F251" s="143">
        <f>SUM(F252:F256)</f>
        <v>46</v>
      </c>
      <c r="G251" s="143">
        <f>SUM(G252:G256)</f>
        <v>1281</v>
      </c>
      <c r="H251" s="122">
        <f>SUM(D251:G251)</f>
        <v>1327</v>
      </c>
      <c r="I251" s="143">
        <f>SUM(I252:I256)</f>
        <v>735</v>
      </c>
      <c r="J251" s="143">
        <f>SUM(J252:J256)</f>
        <v>1085</v>
      </c>
      <c r="K251" s="143">
        <f>SUM(K252:K256)</f>
        <v>785</v>
      </c>
      <c r="L251" s="143">
        <f>SUM(L252:L256)</f>
        <v>1185</v>
      </c>
      <c r="M251" s="122">
        <f>SUM(I251:L251)</f>
        <v>3790</v>
      </c>
      <c r="N251" s="143">
        <f>SUM(N252:N256)</f>
        <v>945</v>
      </c>
      <c r="O251" s="143">
        <f>SUM(O252:O256)</f>
        <v>895</v>
      </c>
      <c r="P251" s="143">
        <f>SUM(P252:P256)</f>
        <v>945</v>
      </c>
      <c r="Q251" s="143">
        <f>SUM(Q252:Q256)</f>
        <v>895</v>
      </c>
      <c r="R251" s="122">
        <f>SUM(N251:Q251)</f>
        <v>3680</v>
      </c>
      <c r="S251" s="143">
        <f>SUM(S252:S256)</f>
        <v>905</v>
      </c>
      <c r="T251" s="143">
        <f>SUM(T252:T256)</f>
        <v>905</v>
      </c>
      <c r="U251" s="143">
        <f>SUM(U252:U256)</f>
        <v>1005</v>
      </c>
      <c r="V251" s="143">
        <f>SUM(V252:V256)</f>
        <v>955</v>
      </c>
      <c r="W251" s="122">
        <f>SUM(S251:V251)</f>
        <v>3770</v>
      </c>
      <c r="X251" s="175">
        <f>+W251+R251+M251+H251</f>
        <v>12567</v>
      </c>
      <c r="Y251" s="144">
        <v>42997</v>
      </c>
    </row>
    <row r="252" spans="1:25" s="119" customFormat="1" ht="12.75" x14ac:dyDescent="0.2">
      <c r="A252" s="176" t="s">
        <v>635</v>
      </c>
      <c r="B252" s="161"/>
      <c r="C252" s="177"/>
      <c r="D252" s="177"/>
      <c r="E252" s="177"/>
      <c r="F252" s="177"/>
      <c r="G252" s="177">
        <v>500</v>
      </c>
      <c r="H252" s="118">
        <f t="shared" ref="H252:H256" si="33">SUM(D252:G252)</f>
        <v>500</v>
      </c>
      <c r="I252" s="177">
        <v>300</v>
      </c>
      <c r="J252" s="177">
        <v>300</v>
      </c>
      <c r="K252" s="177">
        <v>300</v>
      </c>
      <c r="L252" s="177">
        <v>350</v>
      </c>
      <c r="M252" s="118">
        <f t="shared" ref="M252:M256" si="34">+I252+J252+K252+L252</f>
        <v>1250</v>
      </c>
      <c r="N252" s="177">
        <v>450</v>
      </c>
      <c r="O252" s="177"/>
      <c r="P252" s="177">
        <v>450</v>
      </c>
      <c r="Q252" s="177"/>
      <c r="R252" s="118">
        <f t="shared" ref="R252:R256" si="35">+N252+O252+P252+Q252</f>
        <v>900</v>
      </c>
      <c r="S252" s="177">
        <v>500</v>
      </c>
      <c r="T252" s="177"/>
      <c r="U252" s="177">
        <v>500</v>
      </c>
      <c r="V252" s="177"/>
      <c r="W252" s="118">
        <f t="shared" ref="W252:W256" si="36">+S252+T252+U252+V252</f>
        <v>1000</v>
      </c>
    </row>
    <row r="253" spans="1:25" s="119" customFormat="1" ht="25.5" x14ac:dyDescent="0.2">
      <c r="A253" s="178" t="s">
        <v>636</v>
      </c>
      <c r="B253" s="161"/>
      <c r="C253" s="177"/>
      <c r="D253" s="177"/>
      <c r="E253" s="177"/>
      <c r="F253" s="177"/>
      <c r="G253" s="177">
        <v>400</v>
      </c>
      <c r="H253" s="118">
        <f t="shared" si="33"/>
        <v>400</v>
      </c>
      <c r="I253" s="177"/>
      <c r="J253" s="177">
        <v>350</v>
      </c>
      <c r="K253" s="177"/>
      <c r="L253" s="177">
        <v>350</v>
      </c>
      <c r="M253" s="118">
        <f t="shared" si="34"/>
        <v>700</v>
      </c>
      <c r="N253" s="177"/>
      <c r="O253" s="177">
        <v>400</v>
      </c>
      <c r="P253" s="177"/>
      <c r="Q253" s="177">
        <v>400</v>
      </c>
      <c r="R253" s="118">
        <f t="shared" si="35"/>
        <v>800</v>
      </c>
      <c r="S253" s="177"/>
      <c r="T253" s="177">
        <v>450</v>
      </c>
      <c r="U253" s="177"/>
      <c r="V253" s="177">
        <v>450</v>
      </c>
      <c r="W253" s="118">
        <f t="shared" si="36"/>
        <v>900</v>
      </c>
    </row>
    <row r="254" spans="1:25" s="119" customFormat="1" ht="25.5" x14ac:dyDescent="0.2">
      <c r="A254" s="178" t="s">
        <v>637</v>
      </c>
      <c r="B254" s="161"/>
      <c r="C254" s="177"/>
      <c r="D254" s="177"/>
      <c r="E254" s="177"/>
      <c r="F254" s="177"/>
      <c r="G254" s="177">
        <v>300</v>
      </c>
      <c r="H254" s="118">
        <f t="shared" si="33"/>
        <v>300</v>
      </c>
      <c r="I254" s="177">
        <v>350</v>
      </c>
      <c r="J254" s="177">
        <v>350</v>
      </c>
      <c r="K254" s="177">
        <v>400</v>
      </c>
      <c r="L254" s="177">
        <v>400</v>
      </c>
      <c r="M254" s="118">
        <f t="shared" si="34"/>
        <v>1500</v>
      </c>
      <c r="N254" s="177">
        <v>400</v>
      </c>
      <c r="O254" s="177">
        <v>400</v>
      </c>
      <c r="P254" s="177">
        <v>400</v>
      </c>
      <c r="Q254" s="177">
        <v>400</v>
      </c>
      <c r="R254" s="118">
        <f t="shared" si="35"/>
        <v>1600</v>
      </c>
      <c r="S254" s="177">
        <v>300</v>
      </c>
      <c r="T254" s="177">
        <v>350</v>
      </c>
      <c r="U254" s="177">
        <v>400</v>
      </c>
      <c r="V254" s="177">
        <v>400</v>
      </c>
      <c r="W254" s="118">
        <f t="shared" si="36"/>
        <v>1450</v>
      </c>
    </row>
    <row r="255" spans="1:25" s="119" customFormat="1" ht="25.5" x14ac:dyDescent="0.2">
      <c r="A255" s="179" t="s">
        <v>638</v>
      </c>
      <c r="B255" s="161"/>
      <c r="C255" s="177"/>
      <c r="D255" s="177"/>
      <c r="E255" s="177"/>
      <c r="F255" s="177">
        <v>46</v>
      </c>
      <c r="G255" s="177">
        <v>46</v>
      </c>
      <c r="H255" s="118">
        <f t="shared" si="33"/>
        <v>92</v>
      </c>
      <c r="I255" s="177">
        <v>50</v>
      </c>
      <c r="J255" s="177">
        <v>50</v>
      </c>
      <c r="K255" s="177">
        <v>50</v>
      </c>
      <c r="L255" s="177">
        <v>50</v>
      </c>
      <c r="M255" s="118">
        <f t="shared" si="34"/>
        <v>200</v>
      </c>
      <c r="N255" s="177">
        <v>60</v>
      </c>
      <c r="O255" s="177">
        <v>60</v>
      </c>
      <c r="P255" s="177">
        <v>60</v>
      </c>
      <c r="Q255" s="177">
        <v>60</v>
      </c>
      <c r="R255" s="118">
        <f t="shared" si="35"/>
        <v>240</v>
      </c>
      <c r="S255" s="177">
        <v>65</v>
      </c>
      <c r="T255" s="177">
        <v>65</v>
      </c>
      <c r="U255" s="177">
        <v>65</v>
      </c>
      <c r="V255" s="177">
        <v>65</v>
      </c>
      <c r="W255" s="118">
        <f t="shared" si="36"/>
        <v>260</v>
      </c>
    </row>
    <row r="256" spans="1:25" s="119" customFormat="1" ht="25.5" x14ac:dyDescent="0.2">
      <c r="A256" s="179" t="s">
        <v>639</v>
      </c>
      <c r="B256" s="161"/>
      <c r="C256" s="177"/>
      <c r="D256" s="177"/>
      <c r="E256" s="177"/>
      <c r="F256" s="177"/>
      <c r="G256" s="177">
        <v>35</v>
      </c>
      <c r="H256" s="118">
        <f t="shared" si="33"/>
        <v>35</v>
      </c>
      <c r="I256" s="177">
        <v>35</v>
      </c>
      <c r="J256" s="177">
        <v>35</v>
      </c>
      <c r="K256" s="177">
        <v>35</v>
      </c>
      <c r="L256" s="177">
        <v>35</v>
      </c>
      <c r="M256" s="118">
        <f t="shared" si="34"/>
        <v>140</v>
      </c>
      <c r="N256" s="177">
        <v>35</v>
      </c>
      <c r="O256" s="177">
        <v>35</v>
      </c>
      <c r="P256" s="177">
        <v>35</v>
      </c>
      <c r="Q256" s="177">
        <v>35</v>
      </c>
      <c r="R256" s="118">
        <f t="shared" si="35"/>
        <v>140</v>
      </c>
      <c r="S256" s="177">
        <v>40</v>
      </c>
      <c r="T256" s="177">
        <v>40</v>
      </c>
      <c r="U256" s="177">
        <v>40</v>
      </c>
      <c r="V256" s="177">
        <v>40</v>
      </c>
      <c r="W256" s="118">
        <f t="shared" si="36"/>
        <v>160</v>
      </c>
    </row>
    <row r="257" spans="1:24" s="173" customFormat="1" ht="12.75" x14ac:dyDescent="0.2">
      <c r="A257" s="127"/>
      <c r="B257" s="127"/>
      <c r="C257" s="180"/>
      <c r="D257" s="180"/>
      <c r="E257" s="180"/>
      <c r="F257" s="180"/>
      <c r="G257" s="180"/>
      <c r="H257" s="129"/>
      <c r="I257" s="180"/>
      <c r="J257" s="180"/>
      <c r="K257" s="180"/>
      <c r="L257" s="180"/>
      <c r="M257" s="129"/>
      <c r="N257" s="180"/>
      <c r="O257" s="180"/>
      <c r="P257" s="180"/>
      <c r="Q257" s="180"/>
      <c r="R257" s="129"/>
    </row>
    <row r="258" spans="1:24" s="145" customFormat="1" ht="12.75" x14ac:dyDescent="0.2">
      <c r="A258" s="121" t="s">
        <v>640</v>
      </c>
      <c r="B258" s="122"/>
      <c r="C258" s="143">
        <f>SUM(C259:C263)</f>
        <v>0</v>
      </c>
      <c r="D258" s="143">
        <f>SUM(D259:D263)</f>
        <v>0</v>
      </c>
      <c r="E258" s="143">
        <f>SUM(E259:E263)</f>
        <v>0</v>
      </c>
      <c r="F258" s="143">
        <f>SUM(F259:F263)</f>
        <v>135</v>
      </c>
      <c r="G258" s="143">
        <f>SUM(G259:G263)</f>
        <v>1280</v>
      </c>
      <c r="H258" s="122">
        <f>SUM(D258:G258)</f>
        <v>1415</v>
      </c>
      <c r="I258" s="143">
        <f>SUM(I259:I263)</f>
        <v>985</v>
      </c>
      <c r="J258" s="143">
        <f>SUM(J259:J263)</f>
        <v>1050</v>
      </c>
      <c r="K258" s="143">
        <f>SUM(K259:K263)</f>
        <v>1195</v>
      </c>
      <c r="L258" s="143">
        <f>SUM(L259:L263)</f>
        <v>610</v>
      </c>
      <c r="M258" s="122">
        <f>SUM(I258:L258)</f>
        <v>3840</v>
      </c>
      <c r="N258" s="143">
        <f>SUM(N259:N263)</f>
        <v>615</v>
      </c>
      <c r="O258" s="143">
        <f>SUM(O259:O263)</f>
        <v>720</v>
      </c>
      <c r="P258" s="143">
        <f>SUM(P259:P263)</f>
        <v>675</v>
      </c>
      <c r="Q258" s="143">
        <f>SUM(Q259:Q263)</f>
        <v>740</v>
      </c>
      <c r="R258" s="122">
        <f>SUM(N258:Q258)</f>
        <v>2750</v>
      </c>
      <c r="S258" s="143">
        <f>SUM(S259:S263)</f>
        <v>725</v>
      </c>
      <c r="T258" s="143">
        <f>SUM(T259:T263)</f>
        <v>235</v>
      </c>
      <c r="U258" s="143">
        <f>SUM(U259:U263)</f>
        <v>1235</v>
      </c>
      <c r="V258" s="143">
        <f>SUM(V259:V263)</f>
        <v>245</v>
      </c>
      <c r="W258" s="122">
        <f>SUM(S258:V258)</f>
        <v>2440</v>
      </c>
      <c r="X258" s="175">
        <f>+W258+R258+M258+H258</f>
        <v>10445</v>
      </c>
    </row>
    <row r="259" spans="1:24" s="119" customFormat="1" ht="25.5" x14ac:dyDescent="0.2">
      <c r="A259" s="179" t="s">
        <v>641</v>
      </c>
      <c r="B259" s="161"/>
      <c r="C259" s="177"/>
      <c r="D259" s="177"/>
      <c r="E259" s="177"/>
      <c r="F259" s="177">
        <v>135</v>
      </c>
      <c r="G259" s="177">
        <v>140</v>
      </c>
      <c r="H259" s="118">
        <f>SUM(D259:G259)</f>
        <v>275</v>
      </c>
      <c r="I259" s="177">
        <v>145</v>
      </c>
      <c r="J259" s="177">
        <v>150</v>
      </c>
      <c r="K259" s="177">
        <v>155</v>
      </c>
      <c r="L259" s="177">
        <v>160</v>
      </c>
      <c r="M259" s="118">
        <f>+I259+J259+K259+L259</f>
        <v>610</v>
      </c>
      <c r="N259" s="177">
        <v>165</v>
      </c>
      <c r="O259" s="177">
        <v>170</v>
      </c>
      <c r="P259" s="177">
        <v>175</v>
      </c>
      <c r="Q259" s="177">
        <v>180</v>
      </c>
      <c r="R259" s="118">
        <f>+N259+O259+P259+Q259</f>
        <v>690</v>
      </c>
      <c r="S259" s="177">
        <v>165</v>
      </c>
      <c r="T259" s="177">
        <v>170</v>
      </c>
      <c r="U259" s="177">
        <v>175</v>
      </c>
      <c r="V259" s="177">
        <v>180</v>
      </c>
      <c r="W259" s="118">
        <f>+S259+T259+U259+V259</f>
        <v>690</v>
      </c>
      <c r="X259" s="120">
        <f>+X258+X251</f>
        <v>23012</v>
      </c>
    </row>
    <row r="260" spans="1:24" s="119" customFormat="1" ht="25.5" x14ac:dyDescent="0.2">
      <c r="A260" s="181" t="s">
        <v>642</v>
      </c>
      <c r="B260" s="161"/>
      <c r="C260" s="177"/>
      <c r="D260" s="177"/>
      <c r="E260" s="177"/>
      <c r="F260" s="177">
        <v>0</v>
      </c>
      <c r="G260" s="177">
        <v>750</v>
      </c>
      <c r="H260" s="118">
        <f t="shared" ref="H260:H263" si="37">SUM(D260:G260)</f>
        <v>750</v>
      </c>
      <c r="I260" s="177">
        <v>800</v>
      </c>
      <c r="J260" s="177">
        <v>850</v>
      </c>
      <c r="K260" s="177">
        <v>600</v>
      </c>
      <c r="L260" s="177">
        <v>400</v>
      </c>
      <c r="M260" s="118">
        <f t="shared" ref="M260:M263" si="38">+I260+J260+K260+L260</f>
        <v>2650</v>
      </c>
      <c r="N260" s="177">
        <v>400</v>
      </c>
      <c r="O260" s="177">
        <v>500</v>
      </c>
      <c r="P260" s="177"/>
      <c r="Q260" s="177">
        <v>500</v>
      </c>
      <c r="R260" s="118">
        <f t="shared" ref="R260:R263" si="39">+N260+O260+P260+Q260</f>
        <v>1400</v>
      </c>
      <c r="S260" s="177">
        <v>500</v>
      </c>
      <c r="T260" s="177"/>
      <c r="U260" s="177">
        <v>500</v>
      </c>
      <c r="V260" s="177"/>
      <c r="W260" s="118">
        <f t="shared" ref="W260:W263" si="40">+S260+T260+U260+V260</f>
        <v>1000</v>
      </c>
    </row>
    <row r="261" spans="1:24" s="119" customFormat="1" ht="25.5" x14ac:dyDescent="0.2">
      <c r="A261" s="179" t="s">
        <v>643</v>
      </c>
      <c r="B261" s="161"/>
      <c r="C261" s="177"/>
      <c r="D261" s="177"/>
      <c r="E261" s="177"/>
      <c r="F261" s="177"/>
      <c r="G261" s="177">
        <v>350</v>
      </c>
      <c r="H261" s="118">
        <f t="shared" si="37"/>
        <v>350</v>
      </c>
      <c r="I261" s="177"/>
      <c r="J261" s="177"/>
      <c r="K261" s="177">
        <v>400</v>
      </c>
      <c r="L261" s="177"/>
      <c r="M261" s="118">
        <f t="shared" si="38"/>
        <v>400</v>
      </c>
      <c r="N261" s="177"/>
      <c r="O261" s="177"/>
      <c r="P261" s="177">
        <v>450</v>
      </c>
      <c r="Q261" s="177"/>
      <c r="R261" s="118">
        <f t="shared" si="39"/>
        <v>450</v>
      </c>
      <c r="S261" s="177"/>
      <c r="T261" s="177"/>
      <c r="U261" s="177">
        <v>500</v>
      </c>
      <c r="V261" s="177"/>
      <c r="W261" s="118">
        <f t="shared" si="40"/>
        <v>500</v>
      </c>
    </row>
    <row r="262" spans="1:24" s="119" customFormat="1" ht="25.5" x14ac:dyDescent="0.2">
      <c r="A262" s="176" t="s">
        <v>644</v>
      </c>
      <c r="B262" s="161"/>
      <c r="C262" s="177"/>
      <c r="D262" s="177"/>
      <c r="E262" s="177"/>
      <c r="F262" s="177"/>
      <c r="G262" s="177">
        <v>40</v>
      </c>
      <c r="H262" s="118">
        <f t="shared" si="37"/>
        <v>40</v>
      </c>
      <c r="I262" s="177"/>
      <c r="J262" s="177">
        <v>50</v>
      </c>
      <c r="K262" s="177"/>
      <c r="L262" s="177">
        <v>50</v>
      </c>
      <c r="M262" s="118">
        <f t="shared" si="38"/>
        <v>100</v>
      </c>
      <c r="N262" s="177"/>
      <c r="O262" s="177">
        <v>50</v>
      </c>
      <c r="P262" s="177"/>
      <c r="Q262" s="177">
        <v>60</v>
      </c>
      <c r="R262" s="118">
        <f t="shared" si="39"/>
        <v>110</v>
      </c>
      <c r="S262" s="177"/>
      <c r="T262" s="177">
        <v>65</v>
      </c>
      <c r="U262" s="177"/>
      <c r="V262" s="177">
        <v>65</v>
      </c>
      <c r="W262" s="118">
        <f t="shared" si="40"/>
        <v>130</v>
      </c>
    </row>
    <row r="263" spans="1:24" s="119" customFormat="1" ht="25.5" x14ac:dyDescent="0.2">
      <c r="A263" s="178" t="s">
        <v>645</v>
      </c>
      <c r="B263" s="161"/>
      <c r="C263" s="177"/>
      <c r="D263" s="177"/>
      <c r="E263" s="177"/>
      <c r="F263" s="177"/>
      <c r="G263" s="177"/>
      <c r="H263" s="118">
        <f t="shared" si="37"/>
        <v>0</v>
      </c>
      <c r="I263" s="177">
        <v>40</v>
      </c>
      <c r="J263" s="177"/>
      <c r="K263" s="177">
        <v>40</v>
      </c>
      <c r="L263" s="177"/>
      <c r="M263" s="118">
        <f t="shared" si="38"/>
        <v>80</v>
      </c>
      <c r="N263" s="177">
        <v>50</v>
      </c>
      <c r="O263" s="177"/>
      <c r="P263" s="177">
        <v>50</v>
      </c>
      <c r="Q263" s="177"/>
      <c r="R263" s="118">
        <f t="shared" si="39"/>
        <v>100</v>
      </c>
      <c r="S263" s="177">
        <v>60</v>
      </c>
      <c r="T263" s="177"/>
      <c r="U263" s="177">
        <v>60</v>
      </c>
      <c r="V263" s="177"/>
      <c r="W263" s="118">
        <f t="shared" si="40"/>
        <v>120</v>
      </c>
    </row>
    <row r="264" spans="1:24" s="119" customFormat="1" ht="12.75" x14ac:dyDescent="0.2">
      <c r="A264" s="182"/>
      <c r="B264" s="161"/>
      <c r="C264" s="177"/>
      <c r="D264" s="177"/>
      <c r="E264" s="177"/>
      <c r="F264" s="177"/>
      <c r="G264" s="177"/>
      <c r="H264" s="129"/>
      <c r="I264" s="177"/>
      <c r="J264" s="177"/>
      <c r="K264" s="177"/>
      <c r="L264" s="177"/>
      <c r="M264" s="129"/>
      <c r="N264" s="177"/>
      <c r="O264" s="177"/>
      <c r="P264" s="177"/>
      <c r="Q264" s="177"/>
      <c r="R264" s="129"/>
    </row>
    <row r="265" spans="1:24" s="187" customFormat="1" ht="25.5" x14ac:dyDescent="0.2">
      <c r="A265" s="183" t="s">
        <v>646</v>
      </c>
      <c r="B265" s="184"/>
      <c r="C265" s="185">
        <f>SUM(C266:C291)</f>
        <v>25704</v>
      </c>
      <c r="D265" s="185">
        <f t="shared" ref="D265:G265" si="41">SUM(D266:D291)</f>
        <v>13241</v>
      </c>
      <c r="E265" s="185">
        <f t="shared" si="41"/>
        <v>0</v>
      </c>
      <c r="F265" s="185">
        <f t="shared" si="41"/>
        <v>8800</v>
      </c>
      <c r="G265" s="185">
        <f t="shared" si="41"/>
        <v>9000</v>
      </c>
      <c r="H265" s="184">
        <f>SUM(D265:G265)</f>
        <v>31041</v>
      </c>
      <c r="I265" s="185">
        <f t="shared" ref="I265:L265" si="42">SUM(I266:I291)</f>
        <v>19700</v>
      </c>
      <c r="J265" s="185">
        <f t="shared" si="42"/>
        <v>9700</v>
      </c>
      <c r="K265" s="185">
        <f t="shared" si="42"/>
        <v>17200</v>
      </c>
      <c r="L265" s="185">
        <f t="shared" si="42"/>
        <v>8700</v>
      </c>
      <c r="M265" s="184">
        <f>SUM(I265:L265)</f>
        <v>55300</v>
      </c>
      <c r="N265" s="185">
        <f t="shared" ref="N265:Q265" si="43">SUM(N266:N291)</f>
        <v>31700</v>
      </c>
      <c r="O265" s="185">
        <f t="shared" si="43"/>
        <v>17500</v>
      </c>
      <c r="P265" s="185">
        <f t="shared" si="43"/>
        <v>29000</v>
      </c>
      <c r="Q265" s="185">
        <f t="shared" si="43"/>
        <v>16000</v>
      </c>
      <c r="R265" s="184">
        <f>SUM(N265:Q265)</f>
        <v>94200</v>
      </c>
      <c r="S265" s="185">
        <f t="shared" ref="S265:V265" si="44">SUM(S266:S291)</f>
        <v>3000</v>
      </c>
      <c r="T265" s="185">
        <f t="shared" si="44"/>
        <v>6000</v>
      </c>
      <c r="U265" s="185">
        <f t="shared" si="44"/>
        <v>3000</v>
      </c>
      <c r="V265" s="185">
        <f t="shared" si="44"/>
        <v>0</v>
      </c>
      <c r="W265" s="184">
        <f>SUM(S265:V265)</f>
        <v>12000</v>
      </c>
      <c r="X265" s="186">
        <v>42978</v>
      </c>
    </row>
    <row r="266" spans="1:24" s="119" customFormat="1" ht="216.75" x14ac:dyDescent="0.2">
      <c r="A266" s="125" t="s">
        <v>647</v>
      </c>
      <c r="B266" s="188" t="s">
        <v>648</v>
      </c>
      <c r="C266" s="127">
        <v>7000</v>
      </c>
      <c r="D266" s="128"/>
      <c r="E266" s="128"/>
      <c r="F266" s="128"/>
      <c r="G266" s="128"/>
      <c r="H266" s="129">
        <f>SUM(C266:G266)</f>
        <v>7000</v>
      </c>
      <c r="I266" s="128"/>
      <c r="J266" s="128"/>
      <c r="K266" s="128"/>
      <c r="L266" s="128"/>
      <c r="M266" s="189"/>
      <c r="N266" s="128"/>
      <c r="O266" s="128"/>
      <c r="P266" s="128"/>
      <c r="Q266" s="128"/>
      <c r="R266" s="189"/>
      <c r="S266" s="128"/>
      <c r="T266" s="128"/>
      <c r="U266" s="128"/>
      <c r="V266" s="128"/>
      <c r="W266" s="189"/>
    </row>
    <row r="267" spans="1:24" s="119" customFormat="1" ht="76.5" x14ac:dyDescent="0.2">
      <c r="A267" s="125" t="s">
        <v>649</v>
      </c>
      <c r="B267" s="188" t="s">
        <v>453</v>
      </c>
      <c r="C267" s="127">
        <v>2704</v>
      </c>
      <c r="D267" s="128"/>
      <c r="E267" s="128"/>
      <c r="F267" s="128"/>
      <c r="G267" s="128"/>
      <c r="H267" s="129">
        <f>SUM(C267:G267)</f>
        <v>2704</v>
      </c>
      <c r="I267" s="128"/>
      <c r="J267" s="128"/>
      <c r="K267" s="128"/>
      <c r="L267" s="128"/>
      <c r="M267" s="189"/>
      <c r="N267" s="128"/>
      <c r="O267" s="128"/>
      <c r="P267" s="128"/>
      <c r="Q267" s="128"/>
      <c r="R267" s="189"/>
      <c r="S267" s="128"/>
      <c r="T267" s="128"/>
      <c r="U267" s="128"/>
      <c r="V267" s="128"/>
      <c r="W267" s="189"/>
    </row>
    <row r="268" spans="1:24" s="119" customFormat="1" ht="165.75" x14ac:dyDescent="0.2">
      <c r="A268" s="132" t="s">
        <v>650</v>
      </c>
      <c r="B268" s="188" t="s">
        <v>651</v>
      </c>
      <c r="C268" s="127"/>
      <c r="D268" s="127">
        <v>10741</v>
      </c>
      <c r="E268" s="128"/>
      <c r="F268" s="128"/>
      <c r="G268" s="128"/>
      <c r="H268" s="129">
        <f t="shared" ref="H268:H291" si="45">SUM(D268:G268)</f>
        <v>10741</v>
      </c>
      <c r="I268" s="128"/>
      <c r="J268" s="128"/>
      <c r="K268" s="128"/>
      <c r="L268" s="128"/>
      <c r="M268" s="189"/>
      <c r="N268" s="128"/>
      <c r="O268" s="128"/>
      <c r="P268" s="128"/>
      <c r="Q268" s="128"/>
      <c r="R268" s="189"/>
      <c r="S268" s="128"/>
      <c r="T268" s="128"/>
      <c r="U268" s="128"/>
      <c r="V268" s="128"/>
      <c r="W268" s="189"/>
    </row>
    <row r="269" spans="1:24" s="119" customFormat="1" ht="382.5" x14ac:dyDescent="0.2">
      <c r="A269" s="190" t="s">
        <v>652</v>
      </c>
      <c r="B269" s="191" t="s">
        <v>653</v>
      </c>
      <c r="C269" s="191"/>
      <c r="D269" s="190"/>
      <c r="E269" s="190"/>
      <c r="F269" s="190"/>
      <c r="G269" s="192" t="s">
        <v>654</v>
      </c>
      <c r="H269" s="129">
        <v>5000</v>
      </c>
      <c r="I269" s="193"/>
      <c r="J269" s="190" t="s">
        <v>655</v>
      </c>
      <c r="K269" s="190" t="s">
        <v>655</v>
      </c>
      <c r="L269" s="190" t="s">
        <v>656</v>
      </c>
      <c r="M269" s="129">
        <f>+J269+K269+L269</f>
        <v>47000</v>
      </c>
      <c r="N269" s="190"/>
      <c r="O269" s="190"/>
      <c r="P269" s="190"/>
      <c r="Q269" s="190"/>
      <c r="R269" s="189"/>
      <c r="S269" s="190"/>
      <c r="T269" s="190"/>
      <c r="U269" s="190"/>
      <c r="V269" s="190"/>
      <c r="W269" s="189"/>
    </row>
    <row r="270" spans="1:24" s="119" customFormat="1" ht="76.5" x14ac:dyDescent="0.2">
      <c r="A270" s="180" t="s">
        <v>657</v>
      </c>
      <c r="B270" s="194" t="s">
        <v>658</v>
      </c>
      <c r="C270" s="194"/>
      <c r="D270" s="180"/>
      <c r="E270" s="180"/>
      <c r="F270" s="180">
        <v>8800</v>
      </c>
      <c r="G270" s="180"/>
      <c r="H270" s="129">
        <f t="shared" si="45"/>
        <v>8800</v>
      </c>
      <c r="I270" s="177"/>
      <c r="J270" s="180"/>
      <c r="K270" s="177"/>
      <c r="L270" s="177"/>
      <c r="M270" s="129"/>
      <c r="N270" s="180"/>
      <c r="O270" s="180"/>
      <c r="P270" s="180">
        <v>18000</v>
      </c>
      <c r="Q270" s="180"/>
      <c r="R270" s="129"/>
      <c r="S270" s="180"/>
      <c r="T270" s="180"/>
      <c r="U270" s="180"/>
      <c r="V270" s="180"/>
      <c r="W270" s="129"/>
    </row>
    <row r="271" spans="1:24" s="119" customFormat="1" ht="12.75" x14ac:dyDescent="0.2">
      <c r="A271" s="180" t="s">
        <v>659</v>
      </c>
      <c r="B271" s="195" t="s">
        <v>660</v>
      </c>
      <c r="C271" s="127"/>
      <c r="D271" s="180"/>
      <c r="E271" s="180"/>
      <c r="F271" s="180"/>
      <c r="G271" s="180"/>
      <c r="H271" s="129">
        <f t="shared" si="45"/>
        <v>0</v>
      </c>
      <c r="I271" s="177"/>
      <c r="J271" s="177"/>
      <c r="K271" s="177"/>
      <c r="L271" s="177"/>
      <c r="M271" s="129"/>
      <c r="N271" s="180"/>
      <c r="O271" s="180">
        <v>3500</v>
      </c>
      <c r="P271" s="180"/>
      <c r="Q271" s="180"/>
      <c r="R271" s="129"/>
      <c r="S271" s="180"/>
      <c r="T271" s="180"/>
      <c r="U271" s="180"/>
      <c r="V271" s="180"/>
      <c r="W271" s="129"/>
    </row>
    <row r="272" spans="1:24" s="119" customFormat="1" ht="127.5" x14ac:dyDescent="0.2">
      <c r="A272" s="180" t="s">
        <v>659</v>
      </c>
      <c r="B272" s="196" t="s">
        <v>661</v>
      </c>
      <c r="C272" s="197">
        <v>12000</v>
      </c>
      <c r="D272" s="177"/>
      <c r="E272" s="177"/>
      <c r="F272" s="177"/>
      <c r="G272" s="177"/>
      <c r="H272" s="129">
        <f>SUM(C272:G272)</f>
        <v>12000</v>
      </c>
      <c r="I272" s="177"/>
      <c r="J272" s="177"/>
      <c r="K272" s="177"/>
      <c r="L272" s="177"/>
      <c r="M272" s="129"/>
      <c r="N272" s="180">
        <v>14000</v>
      </c>
      <c r="O272" s="180"/>
      <c r="P272" s="180"/>
      <c r="Q272" s="180"/>
      <c r="R272" s="129"/>
      <c r="S272" s="180"/>
      <c r="T272" s="180"/>
      <c r="U272" s="180"/>
      <c r="V272" s="180"/>
      <c r="W272" s="129"/>
    </row>
    <row r="273" spans="1:23" s="119" customFormat="1" ht="12.75" x14ac:dyDescent="0.2">
      <c r="A273" s="180" t="s">
        <v>662</v>
      </c>
      <c r="B273" s="196" t="s">
        <v>663</v>
      </c>
      <c r="C273" s="196">
        <v>4000</v>
      </c>
      <c r="D273" s="180"/>
      <c r="E273" s="180"/>
      <c r="F273" s="180"/>
      <c r="G273" s="180"/>
      <c r="H273" s="129">
        <f>SUM(C273:G273)</f>
        <v>4000</v>
      </c>
      <c r="I273" s="180"/>
      <c r="J273" s="180"/>
      <c r="K273" s="180"/>
      <c r="L273" s="180"/>
      <c r="M273" s="129"/>
      <c r="N273" s="180"/>
      <c r="O273" s="180"/>
      <c r="P273" s="180"/>
      <c r="Q273" s="180"/>
      <c r="R273" s="129"/>
      <c r="S273" s="180"/>
      <c r="T273" s="180"/>
      <c r="U273" s="180"/>
      <c r="V273" s="180"/>
      <c r="W273" s="129"/>
    </row>
    <row r="274" spans="1:23" s="119" customFormat="1" ht="12.75" x14ac:dyDescent="0.2">
      <c r="A274" s="180" t="s">
        <v>664</v>
      </c>
      <c r="B274" s="195" t="s">
        <v>665</v>
      </c>
      <c r="C274" s="195"/>
      <c r="D274" s="128"/>
      <c r="E274" s="127"/>
      <c r="F274" s="128"/>
      <c r="G274" s="127">
        <v>8000</v>
      </c>
      <c r="H274" s="129">
        <f t="shared" si="45"/>
        <v>8000</v>
      </c>
      <c r="I274" s="128"/>
      <c r="J274" s="128"/>
      <c r="K274" s="128"/>
      <c r="L274" s="128"/>
      <c r="M274" s="129"/>
      <c r="N274" s="128"/>
      <c r="O274" s="128"/>
      <c r="P274" s="128"/>
      <c r="Q274" s="128"/>
      <c r="R274" s="129"/>
      <c r="S274" s="128"/>
      <c r="T274" s="128"/>
      <c r="U274" s="128"/>
      <c r="V274" s="128"/>
      <c r="W274" s="129"/>
    </row>
    <row r="275" spans="1:23" s="119" customFormat="1" ht="12.75" x14ac:dyDescent="0.2">
      <c r="A275" s="180" t="s">
        <v>664</v>
      </c>
      <c r="B275" s="195" t="s">
        <v>666</v>
      </c>
      <c r="C275" s="195"/>
      <c r="D275" s="180"/>
      <c r="E275" s="180"/>
      <c r="F275" s="180"/>
      <c r="G275" s="180"/>
      <c r="H275" s="129">
        <f t="shared" si="45"/>
        <v>0</v>
      </c>
      <c r="I275" s="127">
        <v>8000</v>
      </c>
      <c r="J275" s="128"/>
      <c r="K275" s="127"/>
      <c r="L275" s="180"/>
      <c r="M275" s="129">
        <f>SUM(I275:L275)</f>
        <v>8000</v>
      </c>
      <c r="N275" s="180"/>
      <c r="O275" s="180"/>
      <c r="P275" s="180"/>
      <c r="Q275" s="180"/>
      <c r="R275" s="129"/>
      <c r="S275" s="180"/>
      <c r="T275" s="180"/>
      <c r="U275" s="180"/>
      <c r="V275" s="180"/>
      <c r="W275" s="129"/>
    </row>
    <row r="276" spans="1:23" s="119" customFormat="1" ht="12.75" x14ac:dyDescent="0.2">
      <c r="A276" s="180" t="s">
        <v>664</v>
      </c>
      <c r="B276" s="195" t="s">
        <v>667</v>
      </c>
      <c r="C276" s="195"/>
      <c r="D276" s="180"/>
      <c r="E276" s="180"/>
      <c r="F276" s="180"/>
      <c r="G276" s="180"/>
      <c r="H276" s="129">
        <f t="shared" si="45"/>
        <v>0</v>
      </c>
      <c r="I276" s="180"/>
      <c r="J276" s="180">
        <v>6000</v>
      </c>
      <c r="K276" s="180"/>
      <c r="L276" s="180"/>
      <c r="M276" s="129">
        <f>SUM(I276:L276)</f>
        <v>6000</v>
      </c>
      <c r="N276" s="180"/>
      <c r="O276" s="180"/>
      <c r="P276" s="180"/>
      <c r="Q276" s="180"/>
      <c r="R276" s="129"/>
      <c r="S276" s="180"/>
      <c r="T276" s="180"/>
      <c r="U276" s="180"/>
      <c r="V276" s="180"/>
      <c r="W276" s="129"/>
    </row>
    <row r="277" spans="1:23" s="119" customFormat="1" ht="12.75" x14ac:dyDescent="0.2">
      <c r="A277" s="180" t="s">
        <v>664</v>
      </c>
      <c r="B277" s="195" t="s">
        <v>668</v>
      </c>
      <c r="C277" s="195"/>
      <c r="D277" s="180"/>
      <c r="E277" s="180"/>
      <c r="F277" s="180"/>
      <c r="G277" s="180"/>
      <c r="H277" s="129">
        <f t="shared" si="45"/>
        <v>0</v>
      </c>
      <c r="I277" s="180"/>
      <c r="J277" s="180"/>
      <c r="K277" s="180">
        <v>6000</v>
      </c>
      <c r="L277" s="180"/>
      <c r="M277" s="129">
        <f>SUM(I277:L277)</f>
        <v>6000</v>
      </c>
      <c r="N277" s="180"/>
      <c r="O277" s="180"/>
      <c r="P277" s="180"/>
      <c r="Q277" s="180"/>
      <c r="R277" s="129"/>
      <c r="S277" s="180"/>
      <c r="T277" s="180"/>
      <c r="U277" s="180"/>
      <c r="V277" s="180"/>
      <c r="W277" s="129"/>
    </row>
    <row r="278" spans="1:23" s="119" customFormat="1" ht="12.75" x14ac:dyDescent="0.2">
      <c r="A278" s="125" t="s">
        <v>669</v>
      </c>
      <c r="B278" s="195"/>
      <c r="C278" s="195"/>
      <c r="D278" s="180"/>
      <c r="E278" s="180"/>
      <c r="F278" s="180"/>
      <c r="G278" s="180"/>
      <c r="H278" s="129">
        <f t="shared" si="45"/>
        <v>0</v>
      </c>
      <c r="I278" s="180"/>
      <c r="J278" s="180"/>
      <c r="K278" s="182"/>
      <c r="L278" s="180"/>
      <c r="M278" s="129"/>
      <c r="N278" s="180">
        <v>6500</v>
      </c>
      <c r="O278" s="180">
        <v>6500</v>
      </c>
      <c r="P278" s="180">
        <v>6500</v>
      </c>
      <c r="Q278" s="180">
        <v>6500</v>
      </c>
      <c r="R278" s="129"/>
      <c r="S278" s="180"/>
      <c r="T278" s="180"/>
      <c r="U278" s="180"/>
      <c r="V278" s="180"/>
      <c r="W278" s="129"/>
    </row>
    <row r="279" spans="1:23" s="119" customFormat="1" ht="89.25" x14ac:dyDescent="0.2">
      <c r="A279" s="125" t="s">
        <v>670</v>
      </c>
      <c r="B279" s="196" t="s">
        <v>671</v>
      </c>
      <c r="C279" s="196"/>
      <c r="D279" s="180"/>
      <c r="E279" s="180"/>
      <c r="F279" s="180"/>
      <c r="G279" s="180">
        <v>1000</v>
      </c>
      <c r="H279" s="129">
        <f t="shared" si="45"/>
        <v>1000</v>
      </c>
      <c r="I279" s="180">
        <v>1500</v>
      </c>
      <c r="J279" s="180"/>
      <c r="K279" s="180">
        <v>1500</v>
      </c>
      <c r="L279" s="180"/>
      <c r="M279" s="129">
        <f>SUM(I279:L279)</f>
        <v>3000</v>
      </c>
      <c r="N279" s="180"/>
      <c r="O279" s="180"/>
      <c r="P279" s="180"/>
      <c r="Q279" s="180"/>
      <c r="R279" s="129"/>
      <c r="S279" s="180"/>
      <c r="T279" s="180"/>
      <c r="U279" s="180"/>
      <c r="V279" s="180"/>
      <c r="W279" s="129"/>
    </row>
    <row r="280" spans="1:23" s="119" customFormat="1" ht="12.75" x14ac:dyDescent="0.2">
      <c r="A280" s="125" t="s">
        <v>672</v>
      </c>
      <c r="B280" s="195"/>
      <c r="C280" s="195"/>
      <c r="D280" s="180"/>
      <c r="E280" s="180"/>
      <c r="F280" s="180"/>
      <c r="G280" s="180"/>
      <c r="H280" s="129">
        <f t="shared" si="45"/>
        <v>0</v>
      </c>
      <c r="I280" s="180">
        <v>200</v>
      </c>
      <c r="J280" s="180">
        <v>200</v>
      </c>
      <c r="K280" s="180">
        <v>200</v>
      </c>
      <c r="L280" s="180">
        <v>200</v>
      </c>
      <c r="M280" s="129"/>
      <c r="N280" s="180">
        <v>200</v>
      </c>
      <c r="O280" s="180"/>
      <c r="P280" s="180"/>
      <c r="Q280" s="180"/>
      <c r="R280" s="129"/>
      <c r="S280" s="180"/>
      <c r="T280" s="180"/>
      <c r="U280" s="180"/>
      <c r="V280" s="180"/>
      <c r="W280" s="129"/>
    </row>
    <row r="281" spans="1:23" s="119" customFormat="1" ht="12.75" x14ac:dyDescent="0.2">
      <c r="A281" s="125" t="s">
        <v>673</v>
      </c>
      <c r="B281" s="195"/>
      <c r="C281" s="195"/>
      <c r="D281" s="177"/>
      <c r="E281" s="177"/>
      <c r="F281" s="177"/>
      <c r="G281" s="177"/>
      <c r="H281" s="129">
        <f t="shared" si="45"/>
        <v>0</v>
      </c>
      <c r="I281" s="180"/>
      <c r="J281" s="180"/>
      <c r="K281" s="180"/>
      <c r="L281" s="180"/>
      <c r="M281" s="129"/>
      <c r="N281" s="180"/>
      <c r="O281" s="180"/>
      <c r="P281" s="180"/>
      <c r="Q281" s="180">
        <v>6000</v>
      </c>
      <c r="R281" s="129"/>
      <c r="S281" s="180"/>
      <c r="T281" s="180"/>
      <c r="U281" s="180"/>
      <c r="V281" s="180"/>
      <c r="W281" s="129"/>
    </row>
    <row r="282" spans="1:23" s="119" customFormat="1" ht="89.25" x14ac:dyDescent="0.2">
      <c r="A282" s="125" t="s">
        <v>674</v>
      </c>
      <c r="B282" s="196" t="s">
        <v>671</v>
      </c>
      <c r="C282" s="196"/>
      <c r="D282" s="177"/>
      <c r="E282" s="177"/>
      <c r="F282" s="177"/>
      <c r="G282" s="177"/>
      <c r="H282" s="129">
        <f t="shared" si="45"/>
        <v>0</v>
      </c>
      <c r="I282" s="180"/>
      <c r="J282" s="180"/>
      <c r="K282" s="180"/>
      <c r="L282" s="180"/>
      <c r="M282" s="129"/>
      <c r="N282" s="180">
        <v>3000</v>
      </c>
      <c r="O282" s="180">
        <v>6000</v>
      </c>
      <c r="P282" s="180">
        <v>3000</v>
      </c>
      <c r="Q282" s="180"/>
      <c r="R282" s="129">
        <f>SUM(N282:Q282)</f>
        <v>12000</v>
      </c>
      <c r="S282" s="180">
        <v>3000</v>
      </c>
      <c r="T282" s="180">
        <v>6000</v>
      </c>
      <c r="U282" s="180">
        <v>3000</v>
      </c>
      <c r="V282" s="180"/>
      <c r="W282" s="129">
        <f>SUM(S282:V282)</f>
        <v>12000</v>
      </c>
    </row>
    <row r="283" spans="1:23" s="119" customFormat="1" ht="12.75" x14ac:dyDescent="0.2">
      <c r="A283" s="125" t="s">
        <v>675</v>
      </c>
      <c r="B283" s="133"/>
      <c r="C283" s="133"/>
      <c r="D283" s="133"/>
      <c r="E283" s="133"/>
      <c r="F283" s="133"/>
      <c r="G283" s="133"/>
      <c r="H283" s="129">
        <f t="shared" si="45"/>
        <v>0</v>
      </c>
      <c r="I283" s="133"/>
      <c r="J283" s="133"/>
      <c r="K283" s="133">
        <v>4000</v>
      </c>
      <c r="L283" s="133"/>
      <c r="M283" s="129">
        <f t="shared" ref="M283:M289" si="46">SUM(I283:L283)</f>
        <v>4000</v>
      </c>
      <c r="N283" s="133">
        <v>4000</v>
      </c>
      <c r="O283" s="133"/>
      <c r="P283" s="133"/>
      <c r="Q283" s="133"/>
      <c r="R283" s="129"/>
      <c r="S283" s="133"/>
      <c r="T283" s="133"/>
      <c r="U283" s="133"/>
      <c r="V283" s="133"/>
      <c r="W283" s="129"/>
    </row>
    <row r="284" spans="1:23" s="119" customFormat="1" ht="25.5" x14ac:dyDescent="0.2">
      <c r="A284" s="125" t="s">
        <v>676</v>
      </c>
      <c r="B284" s="133"/>
      <c r="C284" s="133"/>
      <c r="D284" s="133"/>
      <c r="E284" s="133"/>
      <c r="F284" s="133"/>
      <c r="G284" s="133"/>
      <c r="H284" s="129">
        <f t="shared" si="45"/>
        <v>0</v>
      </c>
      <c r="I284" s="133"/>
      <c r="J284" s="133"/>
      <c r="K284" s="133">
        <v>4000</v>
      </c>
      <c r="L284" s="133"/>
      <c r="M284" s="129">
        <f t="shared" si="46"/>
        <v>4000</v>
      </c>
      <c r="N284" s="133"/>
      <c r="O284" s="133"/>
      <c r="P284" s="133"/>
      <c r="Q284" s="133"/>
      <c r="R284" s="129"/>
      <c r="S284" s="133"/>
      <c r="T284" s="133"/>
      <c r="U284" s="133"/>
      <c r="V284" s="133"/>
      <c r="W284" s="129"/>
    </row>
    <row r="285" spans="1:23" s="119" customFormat="1" ht="12.75" x14ac:dyDescent="0.2">
      <c r="A285" s="151" t="s">
        <v>677</v>
      </c>
      <c r="B285" s="133"/>
      <c r="C285" s="133"/>
      <c r="D285" s="133"/>
      <c r="E285" s="133"/>
      <c r="F285" s="133"/>
      <c r="G285" s="133"/>
      <c r="H285" s="129">
        <f t="shared" si="45"/>
        <v>0</v>
      </c>
      <c r="I285" s="133"/>
      <c r="J285" s="133"/>
      <c r="K285" s="133"/>
      <c r="L285" s="133">
        <v>5000</v>
      </c>
      <c r="M285" s="129">
        <f t="shared" si="46"/>
        <v>5000</v>
      </c>
      <c r="N285" s="133"/>
      <c r="O285" s="133"/>
      <c r="P285" s="133"/>
      <c r="Q285" s="133"/>
      <c r="R285" s="129"/>
      <c r="S285" s="133"/>
      <c r="T285" s="133"/>
      <c r="U285" s="133"/>
      <c r="V285" s="133"/>
      <c r="W285" s="129"/>
    </row>
    <row r="286" spans="1:23" s="119" customFormat="1" ht="12.75" x14ac:dyDescent="0.2">
      <c r="A286" s="151" t="s">
        <v>678</v>
      </c>
      <c r="B286" s="133"/>
      <c r="C286" s="133"/>
      <c r="D286" s="133"/>
      <c r="E286" s="133"/>
      <c r="F286" s="133"/>
      <c r="G286" s="133"/>
      <c r="H286" s="129">
        <f t="shared" si="45"/>
        <v>0</v>
      </c>
      <c r="I286" s="133">
        <v>3000</v>
      </c>
      <c r="J286" s="133"/>
      <c r="K286" s="133"/>
      <c r="L286" s="133"/>
      <c r="M286" s="129">
        <f t="shared" si="46"/>
        <v>3000</v>
      </c>
      <c r="N286" s="133"/>
      <c r="O286" s="133"/>
      <c r="P286" s="133"/>
      <c r="Q286" s="133"/>
      <c r="R286" s="129"/>
      <c r="S286" s="133"/>
      <c r="T286" s="133"/>
      <c r="U286" s="133"/>
      <c r="V286" s="133"/>
      <c r="W286" s="129"/>
    </row>
    <row r="287" spans="1:23" s="119" customFormat="1" ht="12.75" x14ac:dyDescent="0.2">
      <c r="A287" s="151" t="s">
        <v>679</v>
      </c>
      <c r="B287" s="133"/>
      <c r="C287" s="133"/>
      <c r="D287" s="133"/>
      <c r="E287" s="133"/>
      <c r="F287" s="133"/>
      <c r="G287" s="133"/>
      <c r="H287" s="129">
        <f t="shared" si="45"/>
        <v>0</v>
      </c>
      <c r="I287" s="133">
        <v>3000</v>
      </c>
      <c r="J287" s="133"/>
      <c r="K287" s="133"/>
      <c r="L287" s="133"/>
      <c r="M287" s="129">
        <f t="shared" si="46"/>
        <v>3000</v>
      </c>
      <c r="N287" s="133"/>
      <c r="O287" s="133"/>
      <c r="P287" s="133"/>
      <c r="Q287" s="133"/>
      <c r="R287" s="129"/>
      <c r="S287" s="133"/>
      <c r="T287" s="133"/>
      <c r="U287" s="133"/>
      <c r="V287" s="133"/>
      <c r="W287" s="129"/>
    </row>
    <row r="288" spans="1:23" s="119" customFormat="1" ht="25.5" x14ac:dyDescent="0.2">
      <c r="A288" s="151" t="s">
        <v>680</v>
      </c>
      <c r="B288" s="127" t="s">
        <v>681</v>
      </c>
      <c r="C288" s="127"/>
      <c r="D288" s="180"/>
      <c r="E288" s="180"/>
      <c r="F288" s="177"/>
      <c r="G288" s="177"/>
      <c r="H288" s="129">
        <f t="shared" si="45"/>
        <v>0</v>
      </c>
      <c r="I288" s="180">
        <v>1500</v>
      </c>
      <c r="J288" s="180">
        <v>1500</v>
      </c>
      <c r="K288" s="180">
        <v>1500</v>
      </c>
      <c r="L288" s="180">
        <v>1500</v>
      </c>
      <c r="M288" s="129">
        <f t="shared" si="46"/>
        <v>6000</v>
      </c>
      <c r="N288" s="180"/>
      <c r="O288" s="180"/>
      <c r="P288" s="180"/>
      <c r="Q288" s="180"/>
      <c r="R288" s="129"/>
      <c r="S288" s="180"/>
      <c r="T288" s="180"/>
      <c r="U288" s="180"/>
      <c r="V288" s="180"/>
      <c r="W288" s="129"/>
    </row>
    <row r="289" spans="1:24" s="119" customFormat="1" ht="25.5" x14ac:dyDescent="0.2">
      <c r="A289" s="151" t="s">
        <v>682</v>
      </c>
      <c r="B289" s="127" t="s">
        <v>681</v>
      </c>
      <c r="C289" s="127"/>
      <c r="D289" s="180"/>
      <c r="E289" s="180"/>
      <c r="F289" s="177"/>
      <c r="G289" s="177"/>
      <c r="H289" s="129">
        <f t="shared" si="45"/>
        <v>0</v>
      </c>
      <c r="I289" s="180"/>
      <c r="J289" s="180">
        <v>2000</v>
      </c>
      <c r="K289" s="180"/>
      <c r="L289" s="180">
        <v>2000</v>
      </c>
      <c r="M289" s="129">
        <f t="shared" si="46"/>
        <v>4000</v>
      </c>
      <c r="N289" s="180"/>
      <c r="O289" s="180"/>
      <c r="P289" s="180"/>
      <c r="Q289" s="180">
        <v>2000</v>
      </c>
      <c r="R289" s="129"/>
      <c r="S289" s="180"/>
      <c r="T289" s="180"/>
      <c r="U289" s="180"/>
      <c r="V289" s="180"/>
      <c r="W289" s="129"/>
    </row>
    <row r="290" spans="1:24" s="119" customFormat="1" ht="12.75" x14ac:dyDescent="0.2">
      <c r="A290" s="151" t="s">
        <v>683</v>
      </c>
      <c r="B290" s="127"/>
      <c r="C290" s="127"/>
      <c r="D290" s="180">
        <v>2500</v>
      </c>
      <c r="E290" s="180"/>
      <c r="F290" s="177"/>
      <c r="G290" s="177"/>
      <c r="H290" s="129">
        <f t="shared" si="45"/>
        <v>2500</v>
      </c>
      <c r="I290" s="180">
        <v>2500</v>
      </c>
      <c r="J290" s="180"/>
      <c r="K290" s="180"/>
      <c r="L290" s="180"/>
      <c r="M290" s="129"/>
      <c r="N290" s="180">
        <v>2500</v>
      </c>
      <c r="O290" s="180"/>
      <c r="P290" s="180"/>
      <c r="Q290" s="180"/>
      <c r="R290" s="129"/>
      <c r="S290" s="180"/>
      <c r="T290" s="180"/>
      <c r="U290" s="180"/>
      <c r="V290" s="180"/>
      <c r="W290" s="129"/>
    </row>
    <row r="291" spans="1:24" s="119" customFormat="1" ht="12.75" x14ac:dyDescent="0.2">
      <c r="A291" s="151" t="s">
        <v>684</v>
      </c>
      <c r="B291" s="127" t="s">
        <v>685</v>
      </c>
      <c r="C291" s="180"/>
      <c r="D291" s="180"/>
      <c r="E291" s="177"/>
      <c r="F291" s="177"/>
      <c r="G291" s="177"/>
      <c r="H291" s="129">
        <f t="shared" si="45"/>
        <v>0</v>
      </c>
      <c r="I291" s="180"/>
      <c r="J291" s="180"/>
      <c r="K291" s="180"/>
      <c r="L291" s="180"/>
      <c r="M291" s="129"/>
      <c r="N291" s="180">
        <v>1500</v>
      </c>
      <c r="O291" s="180">
        <v>1500</v>
      </c>
      <c r="P291" s="180">
        <v>1500</v>
      </c>
      <c r="Q291" s="180">
        <v>1500</v>
      </c>
      <c r="R291" s="129"/>
      <c r="S291" s="180"/>
      <c r="T291" s="180"/>
      <c r="U291" s="180"/>
      <c r="V291" s="180"/>
      <c r="W291" s="129"/>
    </row>
    <row r="292" spans="1:24" s="187" customFormat="1" ht="25.5" x14ac:dyDescent="0.2">
      <c r="A292" s="183" t="s">
        <v>686</v>
      </c>
      <c r="B292" s="184"/>
      <c r="C292" s="185">
        <v>107</v>
      </c>
      <c r="D292" s="185">
        <v>450</v>
      </c>
      <c r="E292" s="185">
        <v>0</v>
      </c>
      <c r="F292" s="185">
        <v>3600</v>
      </c>
      <c r="G292" s="185">
        <v>2500</v>
      </c>
      <c r="H292" s="184">
        <f>SUM(D292:G292)</f>
        <v>6550</v>
      </c>
      <c r="I292" s="185">
        <v>2000</v>
      </c>
      <c r="J292" s="185">
        <v>3500</v>
      </c>
      <c r="K292" s="185">
        <v>2000</v>
      </c>
      <c r="L292" s="185">
        <v>3500</v>
      </c>
      <c r="M292" s="184">
        <f>SUM(I292:L292)</f>
        <v>11000</v>
      </c>
      <c r="N292" s="185">
        <v>2000</v>
      </c>
      <c r="O292" s="185">
        <v>3500</v>
      </c>
      <c r="P292" s="185">
        <v>2000</v>
      </c>
      <c r="Q292" s="185">
        <v>3500</v>
      </c>
      <c r="R292" s="184">
        <f>SUM(N292:Q292)</f>
        <v>11000</v>
      </c>
      <c r="S292" s="185">
        <v>2000</v>
      </c>
      <c r="T292" s="185">
        <v>3500</v>
      </c>
      <c r="U292" s="185">
        <v>2000</v>
      </c>
      <c r="V292" s="185">
        <v>3500</v>
      </c>
      <c r="W292" s="184">
        <f>SUM(S292:V292)</f>
        <v>11000</v>
      </c>
      <c r="X292" s="186"/>
    </row>
    <row r="293" spans="1:24" s="119" customFormat="1" ht="12.75" x14ac:dyDescent="0.2">
      <c r="A293" s="195"/>
      <c r="B293" s="195"/>
      <c r="C293" s="177"/>
      <c r="D293" s="177"/>
      <c r="E293" s="177"/>
      <c r="F293" s="177"/>
      <c r="G293" s="177"/>
      <c r="H293" s="129"/>
      <c r="I293" s="177"/>
      <c r="J293" s="177"/>
      <c r="K293" s="177"/>
      <c r="L293" s="177"/>
      <c r="M293" s="129"/>
      <c r="N293" s="177"/>
      <c r="O293" s="177"/>
      <c r="P293" s="177"/>
      <c r="Q293" s="177"/>
      <c r="R293" s="129"/>
      <c r="S293" s="177"/>
      <c r="T293" s="177"/>
      <c r="U293" s="177"/>
      <c r="V293" s="177"/>
      <c r="W293" s="129"/>
    </row>
    <row r="294" spans="1:24" s="187" customFormat="1" ht="12.75" x14ac:dyDescent="0.2">
      <c r="A294" s="183" t="s">
        <v>687</v>
      </c>
      <c r="B294" s="184"/>
      <c r="C294" s="185">
        <f>SUM(C295:C353)</f>
        <v>2101</v>
      </c>
      <c r="D294" s="185">
        <f>SUM(D295:D353)</f>
        <v>18535</v>
      </c>
      <c r="E294" s="185">
        <f>SUM(E295:E353)</f>
        <v>8770</v>
      </c>
      <c r="F294" s="185">
        <f>SUM(F295:F353)</f>
        <v>16348</v>
      </c>
      <c r="G294" s="185">
        <f>SUM(G295:G353)</f>
        <v>13232</v>
      </c>
      <c r="H294" s="184">
        <f>SUM(D294:G294)</f>
        <v>56885</v>
      </c>
      <c r="I294" s="185">
        <f>SUM(I295:I353)</f>
        <v>0</v>
      </c>
      <c r="J294" s="185">
        <f>SUM(J295:J353)</f>
        <v>1850</v>
      </c>
      <c r="K294" s="185">
        <f>SUM(K295:K353)</f>
        <v>18450</v>
      </c>
      <c r="L294" s="185">
        <f>SUM(L295:L353)</f>
        <v>16600</v>
      </c>
      <c r="M294" s="184">
        <f>SUM(I294:L294)</f>
        <v>36900</v>
      </c>
      <c r="N294" s="185">
        <f>SUM(N295:N353)</f>
        <v>7900</v>
      </c>
      <c r="O294" s="185">
        <f>SUM(O295:O353)</f>
        <v>14050</v>
      </c>
      <c r="P294" s="185">
        <f>SUM(P295:P353)</f>
        <v>11900</v>
      </c>
      <c r="Q294" s="185">
        <f>SUM(Q295:Q353)</f>
        <v>12750</v>
      </c>
      <c r="R294" s="184">
        <f>SUM(N294:Q294)</f>
        <v>46600</v>
      </c>
      <c r="S294" s="185">
        <f>SUM(S295:S353)</f>
        <v>12300</v>
      </c>
      <c r="T294" s="185">
        <f>SUM(T295:T353)</f>
        <v>12300</v>
      </c>
      <c r="U294" s="185">
        <f>SUM(U295:U353)</f>
        <v>2300</v>
      </c>
      <c r="V294" s="185">
        <f>SUM(V295:V353)</f>
        <v>2300</v>
      </c>
      <c r="W294" s="184">
        <f>SUM(S294:V294)</f>
        <v>29200</v>
      </c>
      <c r="X294" s="186"/>
    </row>
    <row r="295" spans="1:24" s="173" customFormat="1" ht="12.75" x14ac:dyDescent="0.2">
      <c r="A295" s="198" t="s">
        <v>688</v>
      </c>
      <c r="B295" s="199" t="s">
        <v>689</v>
      </c>
      <c r="C295" s="200">
        <v>1511</v>
      </c>
      <c r="D295" s="200"/>
      <c r="E295" s="200"/>
      <c r="F295" s="200"/>
      <c r="G295" s="200"/>
      <c r="H295" s="129">
        <f>SUM(D295:G295)</f>
        <v>0</v>
      </c>
      <c r="I295" s="200"/>
      <c r="J295" s="200"/>
      <c r="K295" s="200"/>
      <c r="L295" s="200"/>
      <c r="M295" s="129">
        <f t="shared" ref="M295:M351" si="47">SUM(I295:L295)</f>
        <v>0</v>
      </c>
      <c r="N295" s="200"/>
      <c r="O295" s="200"/>
      <c r="P295" s="200"/>
      <c r="Q295" s="200"/>
      <c r="R295" s="129">
        <f t="shared" ref="R295:R351" si="48">SUM(N295:Q295)</f>
        <v>0</v>
      </c>
      <c r="S295" s="200"/>
      <c r="T295" s="200"/>
      <c r="U295" s="200"/>
      <c r="V295" s="200"/>
      <c r="W295" s="129">
        <f t="shared" ref="W295:W351" si="49">SUM(S295:V295)</f>
        <v>0</v>
      </c>
    </row>
    <row r="296" spans="1:24" s="173" customFormat="1" ht="12.75" x14ac:dyDescent="0.2">
      <c r="A296" s="201" t="s">
        <v>690</v>
      </c>
      <c r="B296" s="202" t="s">
        <v>435</v>
      </c>
      <c r="C296" s="200">
        <v>342</v>
      </c>
      <c r="D296" s="200"/>
      <c r="E296" s="200"/>
      <c r="F296" s="200"/>
      <c r="G296" s="200"/>
      <c r="H296" s="129">
        <f t="shared" ref="H296:H355" si="50">SUM(D296:G296)</f>
        <v>0</v>
      </c>
      <c r="I296" s="200"/>
      <c r="J296" s="200"/>
      <c r="K296" s="200"/>
      <c r="L296" s="200"/>
      <c r="M296" s="129">
        <f t="shared" si="47"/>
        <v>0</v>
      </c>
      <c r="N296" s="200"/>
      <c r="O296" s="200"/>
      <c r="P296" s="200"/>
      <c r="Q296" s="200"/>
      <c r="R296" s="129">
        <f t="shared" si="48"/>
        <v>0</v>
      </c>
      <c r="S296" s="200"/>
      <c r="T296" s="200"/>
      <c r="U296" s="200"/>
      <c r="V296" s="200"/>
      <c r="W296" s="129">
        <f t="shared" si="49"/>
        <v>0</v>
      </c>
    </row>
    <row r="297" spans="1:24" s="173" customFormat="1" ht="12.75" x14ac:dyDescent="0.2">
      <c r="A297" s="201" t="s">
        <v>688</v>
      </c>
      <c r="B297" s="202" t="s">
        <v>468</v>
      </c>
      <c r="C297" s="200"/>
      <c r="D297" s="200">
        <v>2089</v>
      </c>
      <c r="E297" s="200"/>
      <c r="F297" s="200"/>
      <c r="G297" s="200"/>
      <c r="H297" s="129">
        <f t="shared" si="50"/>
        <v>2089</v>
      </c>
      <c r="I297" s="200"/>
      <c r="J297" s="200"/>
      <c r="K297" s="200"/>
      <c r="L297" s="200"/>
      <c r="M297" s="129">
        <f t="shared" si="47"/>
        <v>0</v>
      </c>
      <c r="N297" s="200"/>
      <c r="O297" s="200"/>
      <c r="P297" s="200"/>
      <c r="Q297" s="200"/>
      <c r="R297" s="129">
        <f t="shared" si="48"/>
        <v>0</v>
      </c>
      <c r="S297" s="200"/>
      <c r="T297" s="200"/>
      <c r="U297" s="200"/>
      <c r="V297" s="200"/>
      <c r="W297" s="129">
        <f t="shared" si="49"/>
        <v>0</v>
      </c>
    </row>
    <row r="298" spans="1:24" s="173" customFormat="1" ht="12.75" x14ac:dyDescent="0.2">
      <c r="A298" s="201" t="s">
        <v>688</v>
      </c>
      <c r="B298" s="202" t="s">
        <v>454</v>
      </c>
      <c r="C298" s="200"/>
      <c r="D298" s="200">
        <v>2211</v>
      </c>
      <c r="E298" s="200"/>
      <c r="F298" s="200"/>
      <c r="G298" s="200"/>
      <c r="H298" s="129">
        <f t="shared" si="50"/>
        <v>2211</v>
      </c>
      <c r="I298" s="200"/>
      <c r="J298" s="200"/>
      <c r="K298" s="200"/>
      <c r="L298" s="200"/>
      <c r="M298" s="129">
        <f t="shared" si="47"/>
        <v>0</v>
      </c>
      <c r="N298" s="200"/>
      <c r="O298" s="200"/>
      <c r="P298" s="200"/>
      <c r="Q298" s="200"/>
      <c r="R298" s="129">
        <f t="shared" si="48"/>
        <v>0</v>
      </c>
      <c r="S298" s="200"/>
      <c r="T298" s="200"/>
      <c r="U298" s="200"/>
      <c r="V298" s="200"/>
      <c r="W298" s="129">
        <f t="shared" si="49"/>
        <v>0</v>
      </c>
    </row>
    <row r="299" spans="1:24" s="173" customFormat="1" ht="12.75" x14ac:dyDescent="0.2">
      <c r="A299" s="201" t="s">
        <v>688</v>
      </c>
      <c r="B299" s="202" t="s">
        <v>691</v>
      </c>
      <c r="C299" s="200"/>
      <c r="D299" s="200">
        <v>2222</v>
      </c>
      <c r="E299" s="200"/>
      <c r="F299" s="200"/>
      <c r="G299" s="200"/>
      <c r="H299" s="129">
        <f t="shared" si="50"/>
        <v>2222</v>
      </c>
      <c r="I299" s="200"/>
      <c r="J299" s="200"/>
      <c r="K299" s="200"/>
      <c r="L299" s="200"/>
      <c r="M299" s="129">
        <f t="shared" si="47"/>
        <v>0</v>
      </c>
      <c r="N299" s="200"/>
      <c r="O299" s="200"/>
      <c r="P299" s="200"/>
      <c r="Q299" s="200"/>
      <c r="R299" s="129">
        <f t="shared" si="48"/>
        <v>0</v>
      </c>
      <c r="S299" s="200"/>
      <c r="T299" s="200"/>
      <c r="U299" s="200"/>
      <c r="V299" s="200"/>
      <c r="W299" s="129">
        <f t="shared" si="49"/>
        <v>0</v>
      </c>
    </row>
    <row r="300" spans="1:24" s="173" customFormat="1" ht="12.75" x14ac:dyDescent="0.2">
      <c r="A300" s="201" t="s">
        <v>690</v>
      </c>
      <c r="B300" s="202" t="s">
        <v>467</v>
      </c>
      <c r="C300" s="200"/>
      <c r="D300" s="200">
        <v>304</v>
      </c>
      <c r="E300" s="200"/>
      <c r="F300" s="200"/>
      <c r="G300" s="200"/>
      <c r="H300" s="129">
        <f t="shared" si="50"/>
        <v>304</v>
      </c>
      <c r="I300" s="200"/>
      <c r="J300" s="200"/>
      <c r="K300" s="200"/>
      <c r="L300" s="200"/>
      <c r="M300" s="129">
        <f t="shared" si="47"/>
        <v>0</v>
      </c>
      <c r="N300" s="200"/>
      <c r="O300" s="200"/>
      <c r="P300" s="200"/>
      <c r="Q300" s="200"/>
      <c r="R300" s="129">
        <f t="shared" si="48"/>
        <v>0</v>
      </c>
      <c r="S300" s="200"/>
      <c r="T300" s="200"/>
      <c r="U300" s="200"/>
      <c r="V300" s="200"/>
      <c r="W300" s="129">
        <f t="shared" si="49"/>
        <v>0</v>
      </c>
    </row>
    <row r="301" spans="1:24" s="173" customFormat="1" ht="12.75" x14ac:dyDescent="0.2">
      <c r="A301" s="201" t="s">
        <v>688</v>
      </c>
      <c r="B301" s="202" t="s">
        <v>460</v>
      </c>
      <c r="C301" s="200"/>
      <c r="D301" s="200"/>
      <c r="E301" s="200"/>
      <c r="F301" s="200"/>
      <c r="G301" s="200"/>
      <c r="H301" s="129">
        <f t="shared" si="50"/>
        <v>0</v>
      </c>
      <c r="I301" s="200"/>
      <c r="J301" s="200"/>
      <c r="K301" s="200"/>
      <c r="L301" s="200"/>
      <c r="M301" s="129">
        <f t="shared" si="47"/>
        <v>0</v>
      </c>
      <c r="N301" s="200">
        <v>1850</v>
      </c>
      <c r="O301" s="200">
        <v>1850</v>
      </c>
      <c r="P301" s="200"/>
      <c r="Q301" s="200"/>
      <c r="R301" s="129">
        <f t="shared" si="48"/>
        <v>3700</v>
      </c>
      <c r="S301" s="200"/>
      <c r="T301" s="200"/>
      <c r="U301" s="200"/>
      <c r="V301" s="200"/>
      <c r="W301" s="129">
        <f t="shared" si="49"/>
        <v>0</v>
      </c>
    </row>
    <row r="302" spans="1:24" s="173" customFormat="1" ht="12.75" x14ac:dyDescent="0.2">
      <c r="A302" s="201" t="s">
        <v>688</v>
      </c>
      <c r="B302" s="202" t="s">
        <v>441</v>
      </c>
      <c r="C302" s="200"/>
      <c r="D302" s="200"/>
      <c r="E302" s="200"/>
      <c r="F302" s="200"/>
      <c r="G302" s="200"/>
      <c r="H302" s="129">
        <f t="shared" si="50"/>
        <v>0</v>
      </c>
      <c r="I302" s="200"/>
      <c r="J302" s="200"/>
      <c r="K302" s="200"/>
      <c r="L302" s="200"/>
      <c r="M302" s="129"/>
      <c r="N302" s="200">
        <v>1850</v>
      </c>
      <c r="O302" s="200">
        <v>1850</v>
      </c>
      <c r="P302" s="200"/>
      <c r="Q302" s="200"/>
      <c r="R302" s="129">
        <f t="shared" si="48"/>
        <v>3700</v>
      </c>
      <c r="S302" s="200"/>
      <c r="T302" s="200"/>
      <c r="U302" s="200"/>
      <c r="V302" s="200"/>
      <c r="W302" s="129">
        <f t="shared" si="49"/>
        <v>0</v>
      </c>
    </row>
    <row r="303" spans="1:24" s="173" customFormat="1" ht="12.75" x14ac:dyDescent="0.2">
      <c r="A303" s="201" t="s">
        <v>688</v>
      </c>
      <c r="B303" s="202" t="s">
        <v>436</v>
      </c>
      <c r="C303" s="200"/>
      <c r="D303" s="200">
        <v>2493</v>
      </c>
      <c r="E303" s="200"/>
      <c r="F303" s="200"/>
      <c r="G303" s="200"/>
      <c r="H303" s="129">
        <f t="shared" si="50"/>
        <v>2493</v>
      </c>
      <c r="I303" s="200"/>
      <c r="J303" s="200"/>
      <c r="K303" s="200"/>
      <c r="L303" s="200"/>
      <c r="M303" s="129">
        <f t="shared" si="47"/>
        <v>0</v>
      </c>
      <c r="N303" s="200"/>
      <c r="O303" s="200"/>
      <c r="P303" s="200"/>
      <c r="Q303" s="200"/>
      <c r="R303" s="129">
        <f t="shared" si="48"/>
        <v>0</v>
      </c>
      <c r="S303" s="200"/>
      <c r="T303" s="200"/>
      <c r="U303" s="200"/>
      <c r="V303" s="200"/>
      <c r="W303" s="129">
        <f t="shared" si="49"/>
        <v>0</v>
      </c>
    </row>
    <row r="304" spans="1:24" s="173" customFormat="1" ht="12.75" x14ac:dyDescent="0.2">
      <c r="A304" s="201" t="s">
        <v>688</v>
      </c>
      <c r="B304" s="202" t="s">
        <v>692</v>
      </c>
      <c r="C304" s="200"/>
      <c r="D304" s="200"/>
      <c r="E304" s="200"/>
      <c r="F304" s="200"/>
      <c r="G304" s="200"/>
      <c r="H304" s="129">
        <f t="shared" si="50"/>
        <v>0</v>
      </c>
      <c r="I304" s="200"/>
      <c r="J304" s="200"/>
      <c r="K304" s="200">
        <v>1800</v>
      </c>
      <c r="L304" s="200">
        <v>1800</v>
      </c>
      <c r="M304" s="129">
        <f t="shared" si="47"/>
        <v>3600</v>
      </c>
      <c r="N304" s="200"/>
      <c r="O304" s="200"/>
      <c r="P304" s="200"/>
      <c r="Q304" s="200"/>
      <c r="R304" s="129">
        <f t="shared" si="48"/>
        <v>0</v>
      </c>
      <c r="S304" s="200"/>
      <c r="T304" s="200"/>
      <c r="U304" s="200"/>
      <c r="V304" s="200"/>
      <c r="W304" s="129">
        <f t="shared" si="49"/>
        <v>0</v>
      </c>
    </row>
    <row r="305" spans="1:23" s="173" customFormat="1" ht="12.75" x14ac:dyDescent="0.2">
      <c r="A305" s="201" t="s">
        <v>688</v>
      </c>
      <c r="B305" s="202" t="s">
        <v>451</v>
      </c>
      <c r="C305" s="200"/>
      <c r="D305" s="200"/>
      <c r="E305" s="200"/>
      <c r="F305" s="200"/>
      <c r="G305" s="200"/>
      <c r="H305" s="129">
        <f t="shared" si="50"/>
        <v>0</v>
      </c>
      <c r="I305" s="200"/>
      <c r="J305" s="200"/>
      <c r="K305" s="200"/>
      <c r="L305" s="200"/>
      <c r="M305" s="129">
        <f t="shared" si="47"/>
        <v>0</v>
      </c>
      <c r="N305" s="200"/>
      <c r="O305" s="200"/>
      <c r="P305" s="200">
        <v>1850</v>
      </c>
      <c r="Q305" s="200">
        <v>1850</v>
      </c>
      <c r="R305" s="129">
        <f t="shared" si="48"/>
        <v>3700</v>
      </c>
      <c r="S305" s="200"/>
      <c r="T305" s="200"/>
      <c r="U305" s="200"/>
      <c r="V305" s="200"/>
      <c r="W305" s="129">
        <f t="shared" si="49"/>
        <v>0</v>
      </c>
    </row>
    <row r="306" spans="1:23" s="173" customFormat="1" ht="12.75" x14ac:dyDescent="0.2">
      <c r="A306" s="201" t="s">
        <v>688</v>
      </c>
      <c r="B306" s="202" t="s">
        <v>481</v>
      </c>
      <c r="C306" s="200"/>
      <c r="D306" s="200"/>
      <c r="E306" s="200"/>
      <c r="F306" s="200"/>
      <c r="G306" s="200"/>
      <c r="H306" s="129">
        <f t="shared" si="50"/>
        <v>0</v>
      </c>
      <c r="I306" s="200"/>
      <c r="J306" s="200"/>
      <c r="K306" s="200"/>
      <c r="L306" s="200"/>
      <c r="M306" s="129">
        <f t="shared" si="47"/>
        <v>0</v>
      </c>
      <c r="N306" s="200"/>
      <c r="O306" s="200">
        <v>1850</v>
      </c>
      <c r="P306" s="200">
        <v>1850</v>
      </c>
      <c r="Q306" s="200"/>
      <c r="R306" s="129">
        <f t="shared" si="48"/>
        <v>3700</v>
      </c>
      <c r="S306" s="200"/>
      <c r="T306" s="200"/>
      <c r="U306" s="200"/>
      <c r="V306" s="200"/>
      <c r="W306" s="129">
        <f t="shared" si="49"/>
        <v>0</v>
      </c>
    </row>
    <row r="307" spans="1:23" s="173" customFormat="1" ht="12.75" x14ac:dyDescent="0.2">
      <c r="A307" s="201" t="s">
        <v>688</v>
      </c>
      <c r="B307" s="202" t="s">
        <v>453</v>
      </c>
      <c r="C307" s="200"/>
      <c r="D307" s="200"/>
      <c r="E307" s="200"/>
      <c r="F307" s="200"/>
      <c r="G307" s="200"/>
      <c r="H307" s="129">
        <f t="shared" si="50"/>
        <v>0</v>
      </c>
      <c r="I307" s="200"/>
      <c r="J307" s="200"/>
      <c r="K307" s="200">
        <v>1800</v>
      </c>
      <c r="L307" s="200">
        <v>1800</v>
      </c>
      <c r="M307" s="129">
        <f t="shared" si="47"/>
        <v>3600</v>
      </c>
      <c r="N307" s="200"/>
      <c r="O307" s="200"/>
      <c r="P307" s="200"/>
      <c r="Q307" s="200"/>
      <c r="R307" s="129">
        <f t="shared" si="48"/>
        <v>0</v>
      </c>
      <c r="S307" s="200"/>
      <c r="T307" s="200"/>
      <c r="U307" s="200"/>
      <c r="V307" s="200"/>
      <c r="W307" s="129">
        <f t="shared" si="49"/>
        <v>0</v>
      </c>
    </row>
    <row r="308" spans="1:23" s="173" customFormat="1" ht="12.75" x14ac:dyDescent="0.2">
      <c r="A308" s="201" t="s">
        <v>688</v>
      </c>
      <c r="B308" s="202" t="s">
        <v>693</v>
      </c>
      <c r="C308" s="200"/>
      <c r="D308" s="200"/>
      <c r="E308" s="200"/>
      <c r="F308" s="200">
        <v>1625</v>
      </c>
      <c r="G308" s="200">
        <v>1625</v>
      </c>
      <c r="H308" s="129">
        <f t="shared" si="50"/>
        <v>3250</v>
      </c>
      <c r="I308" s="200"/>
      <c r="J308" s="200"/>
      <c r="K308" s="200"/>
      <c r="L308" s="200"/>
      <c r="M308" s="129">
        <f t="shared" si="47"/>
        <v>0</v>
      </c>
      <c r="N308" s="200"/>
      <c r="O308" s="200"/>
      <c r="P308" s="200"/>
      <c r="Q308" s="200"/>
      <c r="R308" s="129">
        <f t="shared" si="48"/>
        <v>0</v>
      </c>
      <c r="S308" s="200"/>
      <c r="T308" s="200"/>
      <c r="U308" s="200"/>
      <c r="V308" s="200"/>
      <c r="W308" s="129">
        <f t="shared" si="49"/>
        <v>0</v>
      </c>
    </row>
    <row r="309" spans="1:23" s="173" customFormat="1" ht="12.75" x14ac:dyDescent="0.2">
      <c r="A309" s="201" t="s">
        <v>688</v>
      </c>
      <c r="B309" s="202" t="s">
        <v>461</v>
      </c>
      <c r="C309" s="200"/>
      <c r="D309" s="200"/>
      <c r="E309" s="200"/>
      <c r="F309" s="200"/>
      <c r="G309" s="200"/>
      <c r="H309" s="129">
        <f t="shared" si="50"/>
        <v>0</v>
      </c>
      <c r="I309" s="200"/>
      <c r="J309" s="200"/>
      <c r="K309" s="200"/>
      <c r="L309" s="200"/>
      <c r="M309" s="129">
        <f t="shared" si="47"/>
        <v>0</v>
      </c>
      <c r="N309" s="200"/>
      <c r="O309" s="200"/>
      <c r="P309" s="200"/>
      <c r="Q309" s="200"/>
      <c r="R309" s="129">
        <f t="shared" si="48"/>
        <v>0</v>
      </c>
      <c r="S309" s="200"/>
      <c r="T309" s="200"/>
      <c r="U309" s="200">
        <v>2300</v>
      </c>
      <c r="V309" s="200">
        <v>2300</v>
      </c>
      <c r="W309" s="129">
        <f t="shared" si="49"/>
        <v>4600</v>
      </c>
    </row>
    <row r="310" spans="1:23" s="173" customFormat="1" ht="12.75" x14ac:dyDescent="0.2">
      <c r="A310" s="201" t="s">
        <v>688</v>
      </c>
      <c r="B310" s="202" t="s">
        <v>480</v>
      </c>
      <c r="C310" s="200"/>
      <c r="D310" s="200"/>
      <c r="E310" s="200"/>
      <c r="F310" s="200"/>
      <c r="G310" s="200"/>
      <c r="H310" s="129">
        <f t="shared" si="50"/>
        <v>0</v>
      </c>
      <c r="I310" s="200"/>
      <c r="J310" s="200"/>
      <c r="K310" s="200"/>
      <c r="L310" s="200"/>
      <c r="M310" s="129">
        <f t="shared" si="47"/>
        <v>0</v>
      </c>
      <c r="N310" s="200"/>
      <c r="O310" s="200"/>
      <c r="P310" s="200"/>
      <c r="Q310" s="200"/>
      <c r="R310" s="129">
        <f t="shared" si="48"/>
        <v>0</v>
      </c>
      <c r="S310" s="200"/>
      <c r="T310" s="200"/>
      <c r="U310" s="200"/>
      <c r="V310" s="200"/>
      <c r="W310" s="129">
        <f t="shared" si="49"/>
        <v>0</v>
      </c>
    </row>
    <row r="311" spans="1:23" s="173" customFormat="1" ht="12.75" x14ac:dyDescent="0.2">
      <c r="A311" s="201" t="s">
        <v>688</v>
      </c>
      <c r="B311" s="202" t="s">
        <v>445</v>
      </c>
      <c r="C311" s="200"/>
      <c r="D311" s="200"/>
      <c r="E311" s="200"/>
      <c r="F311" s="200"/>
      <c r="G311" s="200"/>
      <c r="H311" s="129">
        <f t="shared" si="50"/>
        <v>0</v>
      </c>
      <c r="I311" s="200"/>
      <c r="J311" s="200"/>
      <c r="K311" s="200"/>
      <c r="L311" s="200"/>
      <c r="M311" s="129">
        <f t="shared" si="47"/>
        <v>0</v>
      </c>
      <c r="N311" s="200"/>
      <c r="O311" s="200"/>
      <c r="P311" s="200"/>
      <c r="Q311" s="200"/>
      <c r="R311" s="129">
        <f t="shared" si="48"/>
        <v>0</v>
      </c>
      <c r="S311" s="200">
        <v>2200</v>
      </c>
      <c r="T311" s="200">
        <v>2200</v>
      </c>
      <c r="U311" s="200"/>
      <c r="V311" s="200"/>
      <c r="W311" s="129">
        <f t="shared" si="49"/>
        <v>4400</v>
      </c>
    </row>
    <row r="312" spans="1:23" s="173" customFormat="1" ht="12.75" x14ac:dyDescent="0.2">
      <c r="A312" s="201" t="s">
        <v>688</v>
      </c>
      <c r="B312" s="202" t="s">
        <v>438</v>
      </c>
      <c r="C312" s="200"/>
      <c r="D312" s="200"/>
      <c r="E312" s="200"/>
      <c r="F312" s="200"/>
      <c r="G312" s="200"/>
      <c r="H312" s="129">
        <f t="shared" si="50"/>
        <v>0</v>
      </c>
      <c r="I312" s="200"/>
      <c r="J312" s="200"/>
      <c r="K312" s="200"/>
      <c r="L312" s="200"/>
      <c r="M312" s="129">
        <f t="shared" si="47"/>
        <v>0</v>
      </c>
      <c r="N312" s="200"/>
      <c r="O312" s="200"/>
      <c r="P312" s="200"/>
      <c r="Q312" s="200"/>
      <c r="R312" s="129">
        <f t="shared" si="48"/>
        <v>0</v>
      </c>
      <c r="S312" s="200"/>
      <c r="T312" s="200"/>
      <c r="U312" s="200"/>
      <c r="V312" s="200"/>
      <c r="W312" s="129">
        <f t="shared" si="49"/>
        <v>0</v>
      </c>
    </row>
    <row r="313" spans="1:23" s="173" customFormat="1" ht="12.75" x14ac:dyDescent="0.2">
      <c r="A313" s="201" t="s">
        <v>688</v>
      </c>
      <c r="B313" s="202" t="s">
        <v>694</v>
      </c>
      <c r="C313" s="200"/>
      <c r="D313" s="200"/>
      <c r="E313" s="200"/>
      <c r="F313" s="200"/>
      <c r="G313" s="200"/>
      <c r="H313" s="129">
        <f t="shared" si="50"/>
        <v>0</v>
      </c>
      <c r="I313" s="200"/>
      <c r="J313" s="200"/>
      <c r="K313" s="200"/>
      <c r="L313" s="200"/>
      <c r="M313" s="129">
        <f t="shared" si="47"/>
        <v>0</v>
      </c>
      <c r="N313" s="200"/>
      <c r="O313" s="200"/>
      <c r="P313" s="200"/>
      <c r="Q313" s="200"/>
      <c r="R313" s="129">
        <f t="shared" si="48"/>
        <v>0</v>
      </c>
      <c r="S313" s="200"/>
      <c r="T313" s="200"/>
      <c r="U313" s="200"/>
      <c r="V313" s="200"/>
      <c r="W313" s="129">
        <f t="shared" si="49"/>
        <v>0</v>
      </c>
    </row>
    <row r="314" spans="1:23" s="173" customFormat="1" ht="12.75" x14ac:dyDescent="0.2">
      <c r="A314" s="201" t="s">
        <v>688</v>
      </c>
      <c r="B314" s="202" t="s">
        <v>695</v>
      </c>
      <c r="C314" s="200"/>
      <c r="D314" s="200"/>
      <c r="E314" s="200"/>
      <c r="F314" s="200"/>
      <c r="G314" s="200"/>
      <c r="H314" s="129">
        <f t="shared" si="50"/>
        <v>0</v>
      </c>
      <c r="I314" s="200"/>
      <c r="J314" s="200"/>
      <c r="K314" s="200"/>
      <c r="L314" s="200"/>
      <c r="M314" s="129">
        <f t="shared" si="47"/>
        <v>0</v>
      </c>
      <c r="N314" s="200"/>
      <c r="O314" s="200"/>
      <c r="P314" s="200"/>
      <c r="Q314" s="200"/>
      <c r="R314" s="129">
        <f t="shared" si="48"/>
        <v>0</v>
      </c>
      <c r="S314" s="200"/>
      <c r="T314" s="200"/>
      <c r="U314" s="200"/>
      <c r="V314" s="200"/>
      <c r="W314" s="129">
        <f t="shared" si="49"/>
        <v>0</v>
      </c>
    </row>
    <row r="315" spans="1:23" s="173" customFormat="1" ht="12.75" x14ac:dyDescent="0.2">
      <c r="A315" s="201" t="s">
        <v>688</v>
      </c>
      <c r="B315" s="202" t="s">
        <v>696</v>
      </c>
      <c r="C315" s="200"/>
      <c r="D315" s="200"/>
      <c r="E315" s="200"/>
      <c r="F315" s="200"/>
      <c r="G315" s="200"/>
      <c r="H315" s="129">
        <f t="shared" si="50"/>
        <v>0</v>
      </c>
      <c r="I315" s="200"/>
      <c r="J315" s="200"/>
      <c r="K315" s="200"/>
      <c r="L315" s="200"/>
      <c r="M315" s="129">
        <f t="shared" si="47"/>
        <v>0</v>
      </c>
      <c r="N315" s="200"/>
      <c r="O315" s="200"/>
      <c r="P315" s="200"/>
      <c r="Q315" s="200"/>
      <c r="R315" s="129">
        <f t="shared" si="48"/>
        <v>0</v>
      </c>
      <c r="S315" s="200">
        <v>2200</v>
      </c>
      <c r="T315" s="200">
        <v>2200</v>
      </c>
      <c r="U315" s="200"/>
      <c r="V315" s="200"/>
      <c r="W315" s="129">
        <f t="shared" si="49"/>
        <v>4400</v>
      </c>
    </row>
    <row r="316" spans="1:23" s="173" customFormat="1" ht="12.75" x14ac:dyDescent="0.2">
      <c r="A316" s="201" t="s">
        <v>688</v>
      </c>
      <c r="B316" s="202" t="s">
        <v>697</v>
      </c>
      <c r="C316" s="200"/>
      <c r="D316" s="200"/>
      <c r="E316" s="200"/>
      <c r="F316" s="200"/>
      <c r="G316" s="200"/>
      <c r="H316" s="129">
        <f t="shared" si="50"/>
        <v>0</v>
      </c>
      <c r="I316" s="200"/>
      <c r="J316" s="200"/>
      <c r="K316" s="200"/>
      <c r="L316" s="200"/>
      <c r="M316" s="129">
        <f t="shared" si="47"/>
        <v>0</v>
      </c>
      <c r="N316" s="200"/>
      <c r="O316" s="200"/>
      <c r="P316" s="200"/>
      <c r="Q316" s="200"/>
      <c r="R316" s="129">
        <f t="shared" si="48"/>
        <v>0</v>
      </c>
      <c r="S316" s="200"/>
      <c r="T316" s="200"/>
      <c r="U316" s="200"/>
      <c r="V316" s="200"/>
      <c r="W316" s="129">
        <f t="shared" si="49"/>
        <v>0</v>
      </c>
    </row>
    <row r="317" spans="1:23" s="173" customFormat="1" ht="12.75" x14ac:dyDescent="0.2">
      <c r="A317" s="201" t="s">
        <v>688</v>
      </c>
      <c r="B317" s="202" t="s">
        <v>465</v>
      </c>
      <c r="C317" s="200"/>
      <c r="D317" s="200"/>
      <c r="E317" s="200"/>
      <c r="F317" s="200"/>
      <c r="G317" s="200"/>
      <c r="H317" s="129">
        <f t="shared" si="50"/>
        <v>0</v>
      </c>
      <c r="I317" s="200"/>
      <c r="J317" s="200">
        <v>1850</v>
      </c>
      <c r="K317" s="200">
        <v>1850</v>
      </c>
      <c r="L317" s="200"/>
      <c r="M317" s="129">
        <f t="shared" si="47"/>
        <v>3700</v>
      </c>
      <c r="N317" s="200"/>
      <c r="O317" s="200"/>
      <c r="P317" s="200"/>
      <c r="Q317" s="200"/>
      <c r="R317" s="129">
        <f t="shared" si="48"/>
        <v>0</v>
      </c>
      <c r="S317" s="200"/>
      <c r="T317" s="200"/>
      <c r="U317" s="200"/>
      <c r="V317" s="200"/>
      <c r="W317" s="129">
        <f t="shared" si="49"/>
        <v>0</v>
      </c>
    </row>
    <row r="318" spans="1:23" s="173" customFormat="1" ht="12.75" x14ac:dyDescent="0.2">
      <c r="A318" s="201" t="s">
        <v>688</v>
      </c>
      <c r="B318" s="202" t="s">
        <v>478</v>
      </c>
      <c r="C318" s="200"/>
      <c r="D318" s="200"/>
      <c r="E318" s="200"/>
      <c r="F318" s="200"/>
      <c r="G318" s="200"/>
      <c r="H318" s="129">
        <f t="shared" si="50"/>
        <v>0</v>
      </c>
      <c r="I318" s="200"/>
      <c r="J318" s="200"/>
      <c r="K318" s="200"/>
      <c r="L318" s="200"/>
      <c r="M318" s="129">
        <f t="shared" si="47"/>
        <v>0</v>
      </c>
      <c r="N318" s="200"/>
      <c r="O318" s="200"/>
      <c r="P318" s="200">
        <v>2000</v>
      </c>
      <c r="Q318" s="200">
        <v>2000</v>
      </c>
      <c r="R318" s="129">
        <f t="shared" si="48"/>
        <v>4000</v>
      </c>
      <c r="S318" s="200"/>
      <c r="T318" s="200"/>
      <c r="U318" s="200"/>
      <c r="V318" s="200"/>
      <c r="W318" s="129">
        <f t="shared" si="49"/>
        <v>0</v>
      </c>
    </row>
    <row r="319" spans="1:23" s="173" customFormat="1" ht="12.75" x14ac:dyDescent="0.2">
      <c r="A319" s="201" t="s">
        <v>688</v>
      </c>
      <c r="B319" s="202" t="s">
        <v>698</v>
      </c>
      <c r="C319" s="200"/>
      <c r="D319" s="200"/>
      <c r="E319" s="200"/>
      <c r="F319" s="200"/>
      <c r="G319" s="200"/>
      <c r="H319" s="129">
        <f t="shared" si="50"/>
        <v>0</v>
      </c>
      <c r="I319" s="200"/>
      <c r="J319" s="200"/>
      <c r="K319" s="200"/>
      <c r="L319" s="200"/>
      <c r="M319" s="129">
        <f t="shared" si="47"/>
        <v>0</v>
      </c>
      <c r="N319" s="200"/>
      <c r="O319" s="200"/>
      <c r="P319" s="200"/>
      <c r="Q319" s="200"/>
      <c r="R319" s="129">
        <f t="shared" si="48"/>
        <v>0</v>
      </c>
      <c r="S319" s="200"/>
      <c r="T319" s="200"/>
      <c r="U319" s="200"/>
      <c r="V319" s="200"/>
      <c r="W319" s="129">
        <f t="shared" si="49"/>
        <v>0</v>
      </c>
    </row>
    <row r="320" spans="1:23" s="173" customFormat="1" ht="12.75" x14ac:dyDescent="0.2">
      <c r="A320" s="201" t="s">
        <v>688</v>
      </c>
      <c r="B320" s="202" t="s">
        <v>446</v>
      </c>
      <c r="C320" s="200"/>
      <c r="D320" s="200"/>
      <c r="E320" s="200"/>
      <c r="F320" s="200"/>
      <c r="G320" s="200"/>
      <c r="H320" s="129">
        <f t="shared" si="50"/>
        <v>0</v>
      </c>
      <c r="I320" s="200"/>
      <c r="J320" s="200"/>
      <c r="K320" s="200"/>
      <c r="L320" s="200"/>
      <c r="M320" s="129">
        <f t="shared" si="47"/>
        <v>0</v>
      </c>
      <c r="N320" s="200"/>
      <c r="O320" s="200"/>
      <c r="P320" s="200"/>
      <c r="Q320" s="200"/>
      <c r="R320" s="129">
        <f t="shared" si="48"/>
        <v>0</v>
      </c>
      <c r="S320" s="200">
        <v>2100</v>
      </c>
      <c r="T320" s="200">
        <v>2100</v>
      </c>
      <c r="U320" s="200"/>
      <c r="V320" s="200"/>
      <c r="W320" s="129">
        <f t="shared" si="49"/>
        <v>4200</v>
      </c>
    </row>
    <row r="321" spans="1:23" s="173" customFormat="1" ht="12.75" x14ac:dyDescent="0.2">
      <c r="A321" s="201" t="s">
        <v>688</v>
      </c>
      <c r="B321" s="202" t="s">
        <v>699</v>
      </c>
      <c r="C321" s="200"/>
      <c r="D321" s="200"/>
      <c r="E321" s="200"/>
      <c r="F321" s="200"/>
      <c r="G321" s="200"/>
      <c r="H321" s="129">
        <f t="shared" si="50"/>
        <v>0</v>
      </c>
      <c r="I321" s="200"/>
      <c r="J321" s="200"/>
      <c r="K321" s="200"/>
      <c r="L321" s="200"/>
      <c r="M321" s="129">
        <f t="shared" si="47"/>
        <v>0</v>
      </c>
      <c r="N321" s="200"/>
      <c r="O321" s="200"/>
      <c r="P321" s="200"/>
      <c r="Q321" s="200"/>
      <c r="R321" s="129">
        <f t="shared" si="48"/>
        <v>0</v>
      </c>
      <c r="S321" s="200"/>
      <c r="T321" s="200"/>
      <c r="U321" s="200"/>
      <c r="V321" s="200"/>
      <c r="W321" s="129">
        <f t="shared" si="49"/>
        <v>0</v>
      </c>
    </row>
    <row r="322" spans="1:23" s="173" customFormat="1" ht="12.75" x14ac:dyDescent="0.2">
      <c r="A322" s="201" t="s">
        <v>688</v>
      </c>
      <c r="B322" s="202" t="s">
        <v>700</v>
      </c>
      <c r="C322" s="200"/>
      <c r="D322" s="200"/>
      <c r="E322" s="200">
        <v>3200</v>
      </c>
      <c r="F322" s="200"/>
      <c r="G322" s="200"/>
      <c r="H322" s="129">
        <f t="shared" si="50"/>
        <v>3200</v>
      </c>
      <c r="I322" s="200"/>
      <c r="J322" s="200"/>
      <c r="K322" s="200"/>
      <c r="L322" s="200"/>
      <c r="M322" s="129">
        <f t="shared" si="47"/>
        <v>0</v>
      </c>
      <c r="N322" s="200"/>
      <c r="O322" s="200"/>
      <c r="P322" s="200"/>
      <c r="Q322" s="200"/>
      <c r="R322" s="129">
        <f t="shared" si="48"/>
        <v>0</v>
      </c>
      <c r="S322" s="200"/>
      <c r="T322" s="200"/>
      <c r="U322" s="200"/>
      <c r="V322" s="200"/>
      <c r="W322" s="129">
        <f t="shared" si="49"/>
        <v>0</v>
      </c>
    </row>
    <row r="323" spans="1:23" s="173" customFormat="1" ht="12.75" x14ac:dyDescent="0.2">
      <c r="A323" s="201" t="s">
        <v>688</v>
      </c>
      <c r="B323" s="202" t="s">
        <v>701</v>
      </c>
      <c r="C323" s="200"/>
      <c r="D323" s="200"/>
      <c r="E323" s="200"/>
      <c r="F323" s="200"/>
      <c r="G323" s="200"/>
      <c r="H323" s="129">
        <f t="shared" si="50"/>
        <v>0</v>
      </c>
      <c r="I323" s="200"/>
      <c r="J323" s="200"/>
      <c r="K323" s="200"/>
      <c r="L323" s="200"/>
      <c r="M323" s="129">
        <f t="shared" si="47"/>
        <v>0</v>
      </c>
      <c r="N323" s="200"/>
      <c r="O323" s="200"/>
      <c r="P323" s="200"/>
      <c r="Q323" s="200"/>
      <c r="R323" s="129">
        <f t="shared" si="48"/>
        <v>0</v>
      </c>
      <c r="S323" s="200">
        <v>2200</v>
      </c>
      <c r="T323" s="200">
        <v>2200</v>
      </c>
      <c r="U323" s="200"/>
      <c r="V323" s="200"/>
      <c r="W323" s="129">
        <f t="shared" si="49"/>
        <v>4400</v>
      </c>
    </row>
    <row r="324" spans="1:23" s="173" customFormat="1" ht="12.75" x14ac:dyDescent="0.2">
      <c r="A324" s="201" t="s">
        <v>688</v>
      </c>
      <c r="B324" s="202" t="s">
        <v>479</v>
      </c>
      <c r="C324" s="200"/>
      <c r="D324" s="200"/>
      <c r="E324" s="200"/>
      <c r="F324" s="200"/>
      <c r="G324" s="200"/>
      <c r="H324" s="129">
        <f t="shared" si="50"/>
        <v>0</v>
      </c>
      <c r="I324" s="200"/>
      <c r="J324" s="200"/>
      <c r="K324" s="200"/>
      <c r="L324" s="200"/>
      <c r="M324" s="129">
        <f t="shared" si="47"/>
        <v>0</v>
      </c>
      <c r="N324" s="200"/>
      <c r="O324" s="200"/>
      <c r="P324" s="200">
        <v>1900</v>
      </c>
      <c r="Q324" s="200">
        <v>1900</v>
      </c>
      <c r="R324" s="129">
        <f t="shared" si="48"/>
        <v>3800</v>
      </c>
      <c r="S324" s="200"/>
      <c r="T324" s="200"/>
      <c r="U324" s="200"/>
      <c r="V324" s="200"/>
      <c r="W324" s="129">
        <f t="shared" si="49"/>
        <v>0</v>
      </c>
    </row>
    <row r="325" spans="1:23" s="173" customFormat="1" ht="12.75" x14ac:dyDescent="0.2">
      <c r="A325" s="201" t="s">
        <v>702</v>
      </c>
      <c r="B325" s="202" t="s">
        <v>443</v>
      </c>
      <c r="C325" s="200"/>
      <c r="D325" s="200">
        <v>4916</v>
      </c>
      <c r="E325" s="200"/>
      <c r="F325" s="200"/>
      <c r="G325" s="200"/>
      <c r="H325" s="129">
        <f t="shared" si="50"/>
        <v>4916</v>
      </c>
      <c r="I325" s="200"/>
      <c r="J325" s="200"/>
      <c r="K325" s="200"/>
      <c r="L325" s="200"/>
      <c r="M325" s="129">
        <f t="shared" si="47"/>
        <v>0</v>
      </c>
      <c r="N325" s="200"/>
      <c r="O325" s="200"/>
      <c r="P325" s="200"/>
      <c r="Q325" s="200"/>
      <c r="R325" s="129">
        <f t="shared" si="48"/>
        <v>0</v>
      </c>
      <c r="S325" s="200"/>
      <c r="T325" s="200"/>
      <c r="U325" s="200"/>
      <c r="V325" s="200"/>
      <c r="W325" s="129">
        <f t="shared" si="49"/>
        <v>0</v>
      </c>
    </row>
    <row r="326" spans="1:23" s="173" customFormat="1" ht="12.75" x14ac:dyDescent="0.2">
      <c r="A326" s="201" t="s">
        <v>702</v>
      </c>
      <c r="B326" s="202" t="s">
        <v>703</v>
      </c>
      <c r="C326" s="200">
        <v>248</v>
      </c>
      <c r="D326" s="200">
        <v>3100</v>
      </c>
      <c r="E326" s="200"/>
      <c r="F326" s="200"/>
      <c r="G326" s="200"/>
      <c r="H326" s="129">
        <f>C326+D326</f>
        <v>3348</v>
      </c>
      <c r="I326" s="200"/>
      <c r="J326" s="200"/>
      <c r="K326" s="200"/>
      <c r="L326" s="200"/>
      <c r="M326" s="129">
        <f t="shared" si="47"/>
        <v>0</v>
      </c>
      <c r="N326" s="200"/>
      <c r="O326" s="200"/>
      <c r="P326" s="200"/>
      <c r="Q326" s="200"/>
      <c r="R326" s="129">
        <f t="shared" si="48"/>
        <v>0</v>
      </c>
      <c r="S326" s="200"/>
      <c r="T326" s="200"/>
      <c r="U326" s="200"/>
      <c r="V326" s="200"/>
      <c r="W326" s="129">
        <f t="shared" si="49"/>
        <v>0</v>
      </c>
    </row>
    <row r="327" spans="1:23" s="173" customFormat="1" ht="12.75" x14ac:dyDescent="0.2">
      <c r="A327" s="201" t="s">
        <v>702</v>
      </c>
      <c r="B327" s="202" t="s">
        <v>704</v>
      </c>
      <c r="C327" s="200"/>
      <c r="D327" s="200"/>
      <c r="E327" s="200"/>
      <c r="F327" s="200">
        <v>3368</v>
      </c>
      <c r="G327" s="200">
        <v>3132</v>
      </c>
      <c r="H327" s="129">
        <f t="shared" si="50"/>
        <v>6500</v>
      </c>
      <c r="I327" s="200"/>
      <c r="J327" s="200"/>
      <c r="K327" s="200"/>
      <c r="L327" s="200"/>
      <c r="M327" s="129">
        <f t="shared" si="47"/>
        <v>0</v>
      </c>
      <c r="N327" s="200"/>
      <c r="O327" s="200"/>
      <c r="P327" s="200"/>
      <c r="Q327" s="200"/>
      <c r="R327" s="129">
        <f t="shared" si="48"/>
        <v>0</v>
      </c>
      <c r="S327" s="200"/>
      <c r="T327" s="200"/>
      <c r="U327" s="200"/>
      <c r="V327" s="200"/>
      <c r="W327" s="129">
        <f t="shared" si="49"/>
        <v>0</v>
      </c>
    </row>
    <row r="328" spans="1:23" s="173" customFormat="1" ht="12.75" x14ac:dyDescent="0.2">
      <c r="A328" s="201" t="s">
        <v>702</v>
      </c>
      <c r="B328" s="202" t="s">
        <v>438</v>
      </c>
      <c r="C328" s="200"/>
      <c r="D328" s="200"/>
      <c r="E328" s="171"/>
      <c r="F328" s="200"/>
      <c r="G328" s="200"/>
      <c r="H328" s="129"/>
      <c r="I328" s="200"/>
      <c r="J328" s="200"/>
      <c r="K328" s="200"/>
      <c r="L328" s="200"/>
      <c r="M328" s="129">
        <f t="shared" si="47"/>
        <v>0</v>
      </c>
      <c r="N328" s="200"/>
      <c r="O328" s="200"/>
      <c r="P328" s="200"/>
      <c r="Q328" s="200"/>
      <c r="R328" s="129">
        <f t="shared" si="48"/>
        <v>0</v>
      </c>
      <c r="S328" s="200"/>
      <c r="T328" s="200"/>
      <c r="U328" s="200"/>
      <c r="V328" s="200"/>
      <c r="W328" s="129">
        <f t="shared" si="49"/>
        <v>0</v>
      </c>
    </row>
    <row r="329" spans="1:23" s="173" customFormat="1" ht="12.75" x14ac:dyDescent="0.2">
      <c r="A329" s="201" t="s">
        <v>702</v>
      </c>
      <c r="B329" s="202" t="s">
        <v>452</v>
      </c>
      <c r="C329" s="200"/>
      <c r="D329" s="200"/>
      <c r="E329" s="200">
        <v>3650</v>
      </c>
      <c r="F329" s="200"/>
      <c r="G329" s="200"/>
      <c r="H329" s="129">
        <f t="shared" si="50"/>
        <v>3650</v>
      </c>
      <c r="I329" s="200"/>
      <c r="J329" s="200"/>
      <c r="K329" s="200"/>
      <c r="L329" s="200"/>
      <c r="M329" s="129">
        <f t="shared" si="47"/>
        <v>0</v>
      </c>
      <c r="N329" s="200"/>
      <c r="O329" s="200"/>
      <c r="P329" s="200"/>
      <c r="Q329" s="200"/>
      <c r="R329" s="129">
        <f t="shared" si="48"/>
        <v>0</v>
      </c>
      <c r="S329" s="200"/>
      <c r="T329" s="200"/>
      <c r="U329" s="200"/>
      <c r="V329" s="200"/>
      <c r="W329" s="129">
        <f t="shared" si="49"/>
        <v>0</v>
      </c>
    </row>
    <row r="330" spans="1:23" s="173" customFormat="1" ht="12.75" x14ac:dyDescent="0.2">
      <c r="A330" s="201" t="s">
        <v>705</v>
      </c>
      <c r="B330" s="202" t="s">
        <v>445</v>
      </c>
      <c r="C330" s="200"/>
      <c r="D330" s="200"/>
      <c r="E330" s="200">
        <v>1920</v>
      </c>
      <c r="F330" s="200">
        <v>2330</v>
      </c>
      <c r="G330" s="200"/>
      <c r="H330" s="129">
        <f t="shared" si="50"/>
        <v>4250</v>
      </c>
      <c r="I330" s="200"/>
      <c r="J330" s="200"/>
      <c r="K330" s="200"/>
      <c r="L330" s="200"/>
      <c r="M330" s="129">
        <f t="shared" si="47"/>
        <v>0</v>
      </c>
      <c r="N330" s="200"/>
      <c r="O330" s="200"/>
      <c r="P330" s="200"/>
      <c r="Q330" s="200"/>
      <c r="R330" s="129">
        <f t="shared" si="48"/>
        <v>0</v>
      </c>
      <c r="S330" s="200"/>
      <c r="T330" s="200"/>
      <c r="U330" s="200"/>
      <c r="V330" s="200"/>
      <c r="W330" s="129">
        <f t="shared" si="49"/>
        <v>0</v>
      </c>
    </row>
    <row r="331" spans="1:23" s="173" customFormat="1" ht="12.75" x14ac:dyDescent="0.2">
      <c r="A331" s="201" t="s">
        <v>706</v>
      </c>
      <c r="B331" s="202" t="s">
        <v>441</v>
      </c>
      <c r="C331" s="200"/>
      <c r="D331" s="200"/>
      <c r="E331" s="200"/>
      <c r="F331" s="200"/>
      <c r="G331" s="200"/>
      <c r="H331" s="129"/>
      <c r="I331" s="200"/>
      <c r="J331" s="200"/>
      <c r="K331" s="200">
        <v>4000</v>
      </c>
      <c r="L331" s="200">
        <v>4000</v>
      </c>
      <c r="M331" s="129">
        <f t="shared" si="47"/>
        <v>8000</v>
      </c>
      <c r="N331" s="200"/>
      <c r="O331" s="200"/>
      <c r="P331" s="200"/>
      <c r="Q331" s="200"/>
      <c r="R331" s="129"/>
      <c r="S331" s="200"/>
      <c r="T331" s="200"/>
      <c r="U331" s="200"/>
      <c r="V331" s="200"/>
      <c r="W331" s="129"/>
    </row>
    <row r="332" spans="1:23" s="173" customFormat="1" ht="12.75" x14ac:dyDescent="0.2">
      <c r="A332" s="201" t="s">
        <v>702</v>
      </c>
      <c r="B332" s="202" t="s">
        <v>456</v>
      </c>
      <c r="C332" s="200"/>
      <c r="D332" s="200"/>
      <c r="E332" s="200"/>
      <c r="F332" s="200">
        <v>3125</v>
      </c>
      <c r="G332" s="200">
        <v>3875</v>
      </c>
      <c r="H332" s="129">
        <f t="shared" si="50"/>
        <v>7000</v>
      </c>
      <c r="I332" s="200"/>
      <c r="J332" s="200"/>
      <c r="K332" s="200"/>
      <c r="L332" s="200"/>
      <c r="M332" s="129">
        <f t="shared" si="47"/>
        <v>0</v>
      </c>
      <c r="N332" s="200"/>
      <c r="O332" s="200"/>
      <c r="P332" s="200"/>
      <c r="Q332" s="200"/>
      <c r="R332" s="129">
        <f t="shared" si="48"/>
        <v>0</v>
      </c>
      <c r="S332" s="200"/>
      <c r="T332" s="200"/>
      <c r="U332" s="200"/>
      <c r="V332" s="200"/>
      <c r="W332" s="129">
        <f t="shared" si="49"/>
        <v>0</v>
      </c>
    </row>
    <row r="333" spans="1:23" s="173" customFormat="1" ht="12.75" x14ac:dyDescent="0.2">
      <c r="A333" s="201" t="s">
        <v>702</v>
      </c>
      <c r="B333" s="202" t="s">
        <v>479</v>
      </c>
      <c r="C333" s="200"/>
      <c r="D333" s="200"/>
      <c r="E333" s="200"/>
      <c r="F333" s="200"/>
      <c r="G333" s="200"/>
      <c r="H333" s="129">
        <f t="shared" si="50"/>
        <v>0</v>
      </c>
      <c r="I333" s="200"/>
      <c r="J333" s="200"/>
      <c r="K333" s="200"/>
      <c r="L333" s="200"/>
      <c r="M333" s="129">
        <f t="shared" si="47"/>
        <v>0</v>
      </c>
      <c r="N333" s="200"/>
      <c r="O333" s="200"/>
      <c r="P333" s="200"/>
      <c r="Q333" s="200"/>
      <c r="R333" s="129">
        <f t="shared" si="48"/>
        <v>0</v>
      </c>
      <c r="S333" s="200"/>
      <c r="T333" s="200"/>
      <c r="U333" s="200"/>
      <c r="V333" s="200"/>
      <c r="W333" s="129">
        <f t="shared" si="49"/>
        <v>0</v>
      </c>
    </row>
    <row r="334" spans="1:23" s="173" customFormat="1" ht="12.75" x14ac:dyDescent="0.2">
      <c r="A334" s="201" t="s">
        <v>702</v>
      </c>
      <c r="B334" s="202" t="s">
        <v>435</v>
      </c>
      <c r="C334" s="200"/>
      <c r="D334" s="200"/>
      <c r="E334" s="200"/>
      <c r="F334" s="200"/>
      <c r="G334" s="200"/>
      <c r="H334" s="129">
        <f t="shared" si="50"/>
        <v>0</v>
      </c>
      <c r="I334" s="200"/>
      <c r="J334" s="200"/>
      <c r="K334" s="200"/>
      <c r="L334" s="200"/>
      <c r="M334" s="129">
        <f t="shared" si="47"/>
        <v>0</v>
      </c>
      <c r="N334" s="200"/>
      <c r="O334" s="200"/>
      <c r="P334" s="200"/>
      <c r="Q334" s="200"/>
      <c r="R334" s="129">
        <f t="shared" si="48"/>
        <v>0</v>
      </c>
      <c r="S334" s="200"/>
      <c r="T334" s="200"/>
      <c r="U334" s="200"/>
      <c r="V334" s="200"/>
      <c r="W334" s="129">
        <f t="shared" si="49"/>
        <v>0</v>
      </c>
    </row>
    <row r="335" spans="1:23" s="173" customFormat="1" ht="12.75" x14ac:dyDescent="0.2">
      <c r="A335" s="201" t="s">
        <v>702</v>
      </c>
      <c r="B335" s="202" t="s">
        <v>468</v>
      </c>
      <c r="C335" s="200"/>
      <c r="D335" s="200"/>
      <c r="E335" s="200"/>
      <c r="F335" s="200">
        <v>4000</v>
      </c>
      <c r="G335" s="200">
        <v>4000</v>
      </c>
      <c r="H335" s="129">
        <f t="shared" si="50"/>
        <v>8000</v>
      </c>
      <c r="I335" s="200"/>
      <c r="J335" s="200"/>
      <c r="K335" s="200"/>
      <c r="L335" s="200"/>
      <c r="M335" s="129">
        <f t="shared" si="47"/>
        <v>0</v>
      </c>
      <c r="N335" s="200"/>
      <c r="O335" s="200"/>
      <c r="P335" s="200"/>
      <c r="Q335" s="200"/>
      <c r="R335" s="129">
        <f t="shared" si="48"/>
        <v>0</v>
      </c>
      <c r="S335" s="200"/>
      <c r="T335" s="200"/>
      <c r="U335" s="200"/>
      <c r="V335" s="200"/>
      <c r="W335" s="129">
        <f t="shared" si="49"/>
        <v>0</v>
      </c>
    </row>
    <row r="336" spans="1:23" s="173" customFormat="1" ht="12.75" x14ac:dyDescent="0.2">
      <c r="A336" s="201" t="s">
        <v>707</v>
      </c>
      <c r="B336" s="202" t="s">
        <v>453</v>
      </c>
      <c r="C336" s="200"/>
      <c r="D336" s="200"/>
      <c r="E336" s="200"/>
      <c r="F336" s="200"/>
      <c r="G336" s="200"/>
      <c r="H336" s="129"/>
      <c r="I336" s="200"/>
      <c r="J336" s="200"/>
      <c r="K336" s="200">
        <v>5000</v>
      </c>
      <c r="L336" s="200">
        <v>5000</v>
      </c>
      <c r="M336" s="129">
        <f t="shared" si="47"/>
        <v>10000</v>
      </c>
      <c r="N336" s="200"/>
      <c r="O336" s="200"/>
      <c r="P336" s="200"/>
      <c r="Q336" s="200"/>
      <c r="R336" s="129">
        <f t="shared" si="48"/>
        <v>0</v>
      </c>
      <c r="S336" s="200"/>
      <c r="T336" s="200"/>
      <c r="U336" s="200"/>
      <c r="V336" s="200"/>
      <c r="W336" s="129">
        <f t="shared" si="49"/>
        <v>0</v>
      </c>
    </row>
    <row r="337" spans="1:23" s="173" customFormat="1" ht="12.75" x14ac:dyDescent="0.2">
      <c r="A337" s="201" t="s">
        <v>707</v>
      </c>
      <c r="B337" s="202" t="s">
        <v>452</v>
      </c>
      <c r="C337" s="200"/>
      <c r="D337" s="200"/>
      <c r="E337" s="200"/>
      <c r="F337" s="200"/>
      <c r="G337" s="200"/>
      <c r="H337" s="129"/>
      <c r="I337" s="200"/>
      <c r="J337" s="200"/>
      <c r="K337" s="200">
        <v>4000</v>
      </c>
      <c r="L337" s="200">
        <v>4000</v>
      </c>
      <c r="M337" s="129">
        <f t="shared" si="47"/>
        <v>8000</v>
      </c>
      <c r="N337" s="200"/>
      <c r="O337" s="200"/>
      <c r="P337" s="200"/>
      <c r="Q337" s="200"/>
      <c r="R337" s="129">
        <f t="shared" si="48"/>
        <v>0</v>
      </c>
      <c r="S337" s="200"/>
      <c r="T337" s="200"/>
      <c r="U337" s="200"/>
      <c r="V337" s="200"/>
      <c r="W337" s="129">
        <f t="shared" si="49"/>
        <v>0</v>
      </c>
    </row>
    <row r="338" spans="1:23" s="173" customFormat="1" ht="12.75" x14ac:dyDescent="0.2">
      <c r="A338" s="201" t="s">
        <v>707</v>
      </c>
      <c r="B338" s="202" t="s">
        <v>441</v>
      </c>
      <c r="C338" s="200"/>
      <c r="D338" s="200"/>
      <c r="E338" s="200"/>
      <c r="F338" s="200"/>
      <c r="G338" s="200"/>
      <c r="H338" s="129"/>
      <c r="I338" s="200"/>
      <c r="J338" s="200"/>
      <c r="K338" s="200"/>
      <c r="L338" s="200"/>
      <c r="M338" s="129"/>
      <c r="N338" s="200">
        <v>4200</v>
      </c>
      <c r="O338" s="200">
        <v>4200</v>
      </c>
      <c r="P338" s="200"/>
      <c r="Q338" s="200"/>
      <c r="R338" s="129">
        <f t="shared" si="48"/>
        <v>8400</v>
      </c>
      <c r="S338" s="200"/>
      <c r="T338" s="200"/>
      <c r="U338" s="200"/>
      <c r="V338" s="200"/>
      <c r="W338" s="129">
        <f t="shared" si="49"/>
        <v>0</v>
      </c>
    </row>
    <row r="339" spans="1:23" s="173" customFormat="1" ht="12.75" x14ac:dyDescent="0.2">
      <c r="A339" s="201" t="s">
        <v>707</v>
      </c>
      <c r="B339" s="202" t="s">
        <v>692</v>
      </c>
      <c r="C339" s="200"/>
      <c r="D339" s="200"/>
      <c r="E339" s="200"/>
      <c r="F339" s="200"/>
      <c r="G339" s="200"/>
      <c r="H339" s="129"/>
      <c r="I339" s="200"/>
      <c r="J339" s="200"/>
      <c r="K339" s="200"/>
      <c r="L339" s="200"/>
      <c r="M339" s="129"/>
      <c r="N339" s="200"/>
      <c r="O339" s="200">
        <v>4300</v>
      </c>
      <c r="P339" s="200">
        <v>4300</v>
      </c>
      <c r="Q339" s="200"/>
      <c r="R339" s="129">
        <f t="shared" si="48"/>
        <v>8600</v>
      </c>
      <c r="S339" s="200"/>
      <c r="T339" s="200"/>
      <c r="U339" s="200"/>
      <c r="V339" s="200"/>
      <c r="W339" s="129">
        <f t="shared" si="49"/>
        <v>0</v>
      </c>
    </row>
    <row r="340" spans="1:23" s="173" customFormat="1" ht="12.75" x14ac:dyDescent="0.2">
      <c r="A340" s="201" t="s">
        <v>707</v>
      </c>
      <c r="B340" s="202" t="s">
        <v>440</v>
      </c>
      <c r="C340" s="200"/>
      <c r="D340" s="200"/>
      <c r="E340" s="200"/>
      <c r="F340" s="200"/>
      <c r="G340" s="200"/>
      <c r="H340" s="129"/>
      <c r="I340" s="200"/>
      <c r="J340" s="200"/>
      <c r="K340" s="200"/>
      <c r="L340" s="200"/>
      <c r="M340" s="129"/>
      <c r="N340" s="200"/>
      <c r="O340" s="200"/>
      <c r="P340" s="200"/>
      <c r="Q340" s="200">
        <v>7000</v>
      </c>
      <c r="R340" s="129">
        <f t="shared" si="48"/>
        <v>7000</v>
      </c>
      <c r="S340" s="200"/>
      <c r="T340" s="200"/>
      <c r="U340" s="200"/>
      <c r="V340" s="200"/>
      <c r="W340" s="129">
        <f t="shared" si="49"/>
        <v>0</v>
      </c>
    </row>
    <row r="341" spans="1:23" s="173" customFormat="1" ht="12.75" x14ac:dyDescent="0.2">
      <c r="A341" s="201" t="s">
        <v>707</v>
      </c>
      <c r="B341" s="202" t="s">
        <v>481</v>
      </c>
      <c r="C341" s="200"/>
      <c r="D341" s="200"/>
      <c r="E341" s="200"/>
      <c r="F341" s="200"/>
      <c r="G341" s="200"/>
      <c r="H341" s="129"/>
      <c r="I341" s="200"/>
      <c r="J341" s="200"/>
      <c r="K341" s="200"/>
      <c r="L341" s="200"/>
      <c r="M341" s="129">
        <f t="shared" si="47"/>
        <v>0</v>
      </c>
      <c r="N341" s="200"/>
      <c r="O341" s="200"/>
      <c r="P341" s="200"/>
      <c r="Q341" s="200"/>
      <c r="R341" s="129">
        <f t="shared" si="48"/>
        <v>0</v>
      </c>
      <c r="S341" s="200">
        <v>3600</v>
      </c>
      <c r="T341" s="200">
        <v>3600</v>
      </c>
      <c r="U341" s="200"/>
      <c r="V341" s="200"/>
      <c r="W341" s="129">
        <f t="shared" si="49"/>
        <v>7200</v>
      </c>
    </row>
    <row r="342" spans="1:23" s="173" customFormat="1" ht="12.75" x14ac:dyDescent="0.2">
      <c r="A342" s="201" t="s">
        <v>708</v>
      </c>
      <c r="B342" s="202" t="s">
        <v>709</v>
      </c>
      <c r="C342" s="200"/>
      <c r="D342" s="200"/>
      <c r="E342" s="200"/>
      <c r="F342" s="200"/>
      <c r="G342" s="200"/>
      <c r="H342" s="129">
        <f t="shared" si="50"/>
        <v>0</v>
      </c>
      <c r="I342" s="200"/>
      <c r="J342" s="200"/>
      <c r="K342" s="200"/>
      <c r="L342" s="200"/>
      <c r="M342" s="129">
        <f t="shared" si="47"/>
        <v>0</v>
      </c>
      <c r="N342" s="200"/>
      <c r="O342" s="200"/>
      <c r="P342" s="200"/>
      <c r="Q342" s="200"/>
      <c r="R342" s="129">
        <f t="shared" si="48"/>
        <v>0</v>
      </c>
      <c r="S342" s="200"/>
      <c r="T342" s="200"/>
      <c r="U342" s="200"/>
      <c r="V342" s="200"/>
      <c r="W342" s="129">
        <f t="shared" si="49"/>
        <v>0</v>
      </c>
    </row>
    <row r="343" spans="1:23" s="173" customFormat="1" ht="12.75" x14ac:dyDescent="0.2">
      <c r="A343" s="201" t="s">
        <v>710</v>
      </c>
      <c r="B343" s="202" t="s">
        <v>709</v>
      </c>
      <c r="C343" s="200"/>
      <c r="D343" s="200"/>
      <c r="E343" s="200"/>
      <c r="F343" s="200">
        <v>300</v>
      </c>
      <c r="G343" s="200"/>
      <c r="H343" s="129">
        <f t="shared" si="50"/>
        <v>300</v>
      </c>
      <c r="I343" s="200"/>
      <c r="J343" s="200"/>
      <c r="K343" s="200"/>
      <c r="L343" s="200"/>
      <c r="M343" s="129">
        <f t="shared" si="47"/>
        <v>0</v>
      </c>
      <c r="N343" s="200"/>
      <c r="O343" s="200"/>
      <c r="P343" s="200"/>
      <c r="Q343" s="200"/>
      <c r="R343" s="129">
        <f t="shared" si="48"/>
        <v>0</v>
      </c>
      <c r="S343" s="200"/>
      <c r="T343" s="200"/>
      <c r="U343" s="200"/>
      <c r="V343" s="200"/>
      <c r="W343" s="129">
        <f t="shared" si="49"/>
        <v>0</v>
      </c>
    </row>
    <row r="344" spans="1:23" s="173" customFormat="1" ht="12.75" x14ac:dyDescent="0.2">
      <c r="A344" s="201" t="s">
        <v>711</v>
      </c>
      <c r="B344" s="202" t="s">
        <v>712</v>
      </c>
      <c r="C344" s="200"/>
      <c r="D344" s="200"/>
      <c r="E344" s="200"/>
      <c r="F344" s="200"/>
      <c r="G344" s="200"/>
      <c r="H344" s="129">
        <f t="shared" si="50"/>
        <v>0</v>
      </c>
      <c r="I344" s="200"/>
      <c r="J344" s="200"/>
      <c r="K344" s="200"/>
      <c r="L344" s="200"/>
      <c r="M344" s="129">
        <f t="shared" si="47"/>
        <v>0</v>
      </c>
      <c r="N344" s="200"/>
      <c r="O344" s="200"/>
      <c r="P344" s="200"/>
      <c r="Q344" s="200"/>
      <c r="R344" s="129">
        <f t="shared" si="48"/>
        <v>0</v>
      </c>
      <c r="S344" s="200"/>
      <c r="T344" s="200"/>
      <c r="U344" s="200"/>
      <c r="V344" s="200"/>
      <c r="W344" s="129">
        <f t="shared" si="49"/>
        <v>0</v>
      </c>
    </row>
    <row r="345" spans="1:23" s="173" customFormat="1" ht="12.75" x14ac:dyDescent="0.2">
      <c r="A345" s="201" t="s">
        <v>713</v>
      </c>
      <c r="B345" s="202" t="s">
        <v>714</v>
      </c>
      <c r="C345" s="200"/>
      <c r="D345" s="200"/>
      <c r="E345" s="200"/>
      <c r="F345" s="200"/>
      <c r="G345" s="200"/>
      <c r="H345" s="129">
        <f t="shared" si="50"/>
        <v>0</v>
      </c>
      <c r="I345" s="200"/>
      <c r="J345" s="200"/>
      <c r="K345" s="200"/>
      <c r="L345" s="200"/>
      <c r="M345" s="129">
        <f t="shared" si="47"/>
        <v>0</v>
      </c>
      <c r="N345" s="200"/>
      <c r="O345" s="200"/>
      <c r="P345" s="200"/>
      <c r="Q345" s="200"/>
      <c r="R345" s="129">
        <f t="shared" si="48"/>
        <v>0</v>
      </c>
      <c r="S345" s="200"/>
      <c r="T345" s="200"/>
      <c r="U345" s="200"/>
      <c r="V345" s="200"/>
      <c r="W345" s="129">
        <f t="shared" si="49"/>
        <v>0</v>
      </c>
    </row>
    <row r="346" spans="1:23" s="173" customFormat="1" ht="12.75" x14ac:dyDescent="0.2">
      <c r="A346" s="201" t="s">
        <v>713</v>
      </c>
      <c r="B346" s="202" t="s">
        <v>715</v>
      </c>
      <c r="C346" s="200"/>
      <c r="D346" s="200"/>
      <c r="E346" s="200"/>
      <c r="F346" s="200"/>
      <c r="G346" s="200">
        <v>600</v>
      </c>
      <c r="H346" s="129">
        <f t="shared" si="50"/>
        <v>600</v>
      </c>
      <c r="I346" s="200"/>
      <c r="J346" s="200"/>
      <c r="K346" s="200"/>
      <c r="L346" s="200"/>
      <c r="M346" s="129">
        <f t="shared" si="47"/>
        <v>0</v>
      </c>
      <c r="N346" s="200"/>
      <c r="O346" s="200"/>
      <c r="P346" s="200"/>
      <c r="Q346" s="200"/>
      <c r="R346" s="129">
        <f t="shared" si="48"/>
        <v>0</v>
      </c>
      <c r="S346" s="200"/>
      <c r="T346" s="200"/>
      <c r="U346" s="200"/>
      <c r="V346" s="200"/>
      <c r="W346" s="129">
        <f t="shared" si="49"/>
        <v>0</v>
      </c>
    </row>
    <row r="347" spans="1:23" s="173" customFormat="1" ht="12.75" x14ac:dyDescent="0.2">
      <c r="A347" s="201" t="s">
        <v>711</v>
      </c>
      <c r="B347" s="202"/>
      <c r="C347" s="200"/>
      <c r="D347" s="200"/>
      <c r="E347" s="200"/>
      <c r="F347" s="200"/>
      <c r="G347" s="200"/>
      <c r="H347" s="129">
        <f t="shared" si="50"/>
        <v>0</v>
      </c>
      <c r="I347" s="200"/>
      <c r="J347" s="200"/>
      <c r="K347" s="200"/>
      <c r="L347" s="200"/>
      <c r="M347" s="129">
        <f t="shared" si="47"/>
        <v>0</v>
      </c>
      <c r="N347" s="200"/>
      <c r="O347" s="200"/>
      <c r="P347" s="200"/>
      <c r="Q347" s="200"/>
      <c r="R347" s="129">
        <f t="shared" si="48"/>
        <v>0</v>
      </c>
      <c r="S347" s="200"/>
      <c r="T347" s="200"/>
      <c r="U347" s="200"/>
      <c r="V347" s="200"/>
      <c r="W347" s="129">
        <f t="shared" si="49"/>
        <v>0</v>
      </c>
    </row>
    <row r="348" spans="1:23" s="173" customFormat="1" ht="12.75" x14ac:dyDescent="0.2">
      <c r="A348" s="201" t="s">
        <v>711</v>
      </c>
      <c r="B348" s="202"/>
      <c r="C348" s="200"/>
      <c r="D348" s="200"/>
      <c r="E348" s="200"/>
      <c r="F348" s="200"/>
      <c r="G348" s="200"/>
      <c r="H348" s="129">
        <f t="shared" si="50"/>
        <v>0</v>
      </c>
      <c r="I348" s="200"/>
      <c r="J348" s="200"/>
      <c r="K348" s="200"/>
      <c r="L348" s="200"/>
      <c r="M348" s="129">
        <f t="shared" si="47"/>
        <v>0</v>
      </c>
      <c r="N348" s="200"/>
      <c r="O348" s="200"/>
      <c r="P348" s="200"/>
      <c r="Q348" s="200"/>
      <c r="R348" s="129">
        <f t="shared" si="48"/>
        <v>0</v>
      </c>
      <c r="S348" s="200"/>
      <c r="T348" s="200"/>
      <c r="U348" s="200"/>
      <c r="V348" s="200"/>
      <c r="W348" s="129">
        <f t="shared" si="49"/>
        <v>0</v>
      </c>
    </row>
    <row r="349" spans="1:23" s="173" customFormat="1" ht="12.75" x14ac:dyDescent="0.2">
      <c r="A349" s="201" t="s">
        <v>711</v>
      </c>
      <c r="B349" s="202"/>
      <c r="C349" s="200"/>
      <c r="D349" s="200"/>
      <c r="E349" s="200"/>
      <c r="F349" s="200"/>
      <c r="G349" s="200"/>
      <c r="H349" s="129">
        <f t="shared" si="50"/>
        <v>0</v>
      </c>
      <c r="I349" s="200"/>
      <c r="J349" s="200"/>
      <c r="K349" s="200"/>
      <c r="L349" s="200"/>
      <c r="M349" s="129">
        <f t="shared" si="47"/>
        <v>0</v>
      </c>
      <c r="N349" s="200"/>
      <c r="O349" s="200"/>
      <c r="P349" s="200"/>
      <c r="Q349" s="200"/>
      <c r="R349" s="129">
        <f t="shared" si="48"/>
        <v>0</v>
      </c>
      <c r="S349" s="200"/>
      <c r="T349" s="200"/>
      <c r="U349" s="200"/>
      <c r="V349" s="200"/>
      <c r="W349" s="129">
        <f t="shared" si="49"/>
        <v>0</v>
      </c>
    </row>
    <row r="350" spans="1:23" s="173" customFormat="1" ht="12.75" x14ac:dyDescent="0.2">
      <c r="A350" s="201" t="s">
        <v>716</v>
      </c>
      <c r="B350" s="202" t="s">
        <v>717</v>
      </c>
      <c r="C350" s="200"/>
      <c r="D350" s="200"/>
      <c r="E350" s="200"/>
      <c r="F350" s="200"/>
      <c r="G350" s="200"/>
      <c r="H350" s="129">
        <f t="shared" si="50"/>
        <v>0</v>
      </c>
      <c r="I350" s="200"/>
      <c r="J350" s="200"/>
      <c r="K350" s="200"/>
      <c r="L350" s="200"/>
      <c r="M350" s="129">
        <f t="shared" si="47"/>
        <v>0</v>
      </c>
      <c r="N350" s="200"/>
      <c r="O350" s="200"/>
      <c r="P350" s="200"/>
      <c r="Q350" s="200"/>
      <c r="R350" s="129">
        <f t="shared" si="48"/>
        <v>0</v>
      </c>
      <c r="S350" s="200"/>
      <c r="T350" s="200"/>
      <c r="U350" s="200"/>
      <c r="V350" s="200"/>
      <c r="W350" s="129">
        <f t="shared" si="49"/>
        <v>0</v>
      </c>
    </row>
    <row r="351" spans="1:23" s="173" customFormat="1" ht="12.75" x14ac:dyDescent="0.2">
      <c r="A351" s="201" t="s">
        <v>718</v>
      </c>
      <c r="B351" s="202" t="s">
        <v>717</v>
      </c>
      <c r="C351" s="200"/>
      <c r="D351" s="200"/>
      <c r="E351" s="200"/>
      <c r="F351" s="200"/>
      <c r="G351" s="200"/>
      <c r="H351" s="129">
        <f t="shared" si="50"/>
        <v>0</v>
      </c>
      <c r="I351" s="200"/>
      <c r="J351" s="200"/>
      <c r="K351" s="200"/>
      <c r="L351" s="200"/>
      <c r="M351" s="129">
        <f t="shared" si="47"/>
        <v>0</v>
      </c>
      <c r="N351" s="200"/>
      <c r="O351" s="200"/>
      <c r="P351" s="200"/>
      <c r="Q351" s="200"/>
      <c r="R351" s="129">
        <f t="shared" si="48"/>
        <v>0</v>
      </c>
      <c r="S351" s="200"/>
      <c r="T351" s="200"/>
      <c r="U351" s="200"/>
      <c r="V351" s="200"/>
      <c r="W351" s="129">
        <f t="shared" si="49"/>
        <v>0</v>
      </c>
    </row>
    <row r="352" spans="1:23" s="173" customFormat="1" ht="12.75" x14ac:dyDescent="0.2">
      <c r="A352" s="201" t="s">
        <v>719</v>
      </c>
      <c r="B352" s="202" t="s">
        <v>717</v>
      </c>
      <c r="C352" s="200"/>
      <c r="D352" s="200">
        <v>1200</v>
      </c>
      <c r="E352" s="200"/>
      <c r="F352" s="200">
        <v>1600</v>
      </c>
      <c r="G352" s="200"/>
      <c r="H352" s="129">
        <f>SUM(D352:G352)</f>
        <v>2800</v>
      </c>
      <c r="I352" s="200"/>
      <c r="J352" s="200"/>
      <c r="K352" s="200"/>
      <c r="L352" s="200"/>
      <c r="M352" s="129">
        <f>SUM(I352:L352)</f>
        <v>0</v>
      </c>
      <c r="N352" s="200"/>
      <c r="O352" s="200"/>
      <c r="P352" s="200"/>
      <c r="Q352" s="200"/>
      <c r="R352" s="129">
        <f>SUM(N352:Q352)</f>
        <v>0</v>
      </c>
      <c r="S352" s="200"/>
      <c r="T352" s="200"/>
      <c r="U352" s="200"/>
      <c r="V352" s="200"/>
      <c r="W352" s="129">
        <f>SUM(S352:V352)</f>
        <v>0</v>
      </c>
    </row>
    <row r="353" spans="1:24" s="119" customFormat="1" ht="12.75" x14ac:dyDescent="0.2">
      <c r="A353" s="151"/>
      <c r="B353" s="195"/>
      <c r="C353" s="177"/>
      <c r="D353" s="177"/>
      <c r="E353" s="177"/>
      <c r="F353" s="177"/>
      <c r="G353" s="177"/>
      <c r="H353" s="129">
        <f t="shared" si="50"/>
        <v>0</v>
      </c>
      <c r="I353" s="180"/>
      <c r="J353" s="180"/>
      <c r="K353" s="180"/>
      <c r="L353" s="180"/>
      <c r="M353" s="129"/>
      <c r="N353" s="180"/>
      <c r="O353" s="180"/>
      <c r="P353" s="180"/>
      <c r="Q353" s="180"/>
      <c r="R353" s="129"/>
      <c r="S353" s="180"/>
      <c r="T353" s="180"/>
      <c r="U353" s="180"/>
      <c r="V353" s="180"/>
      <c r="W353" s="129"/>
    </row>
    <row r="354" spans="1:24" s="187" customFormat="1" ht="12.75" x14ac:dyDescent="0.2">
      <c r="A354" s="183" t="s">
        <v>720</v>
      </c>
      <c r="B354" s="184"/>
      <c r="C354" s="185">
        <v>435</v>
      </c>
      <c r="D354" s="185">
        <v>500</v>
      </c>
      <c r="E354" s="185">
        <f>+E355</f>
        <v>650</v>
      </c>
      <c r="F354" s="185">
        <f>+F355</f>
        <v>1390</v>
      </c>
      <c r="G354" s="185">
        <f>+G355</f>
        <v>800</v>
      </c>
      <c r="H354" s="184">
        <f t="shared" si="50"/>
        <v>3340</v>
      </c>
      <c r="I354" s="185">
        <f>+I355</f>
        <v>700</v>
      </c>
      <c r="J354" s="185">
        <f>+J355</f>
        <v>700</v>
      </c>
      <c r="K354" s="185">
        <f>+K355</f>
        <v>600</v>
      </c>
      <c r="L354" s="185">
        <f>+L355</f>
        <v>400</v>
      </c>
      <c r="M354" s="184">
        <f>SUM(I354:L354)</f>
        <v>2400</v>
      </c>
      <c r="N354" s="185">
        <f>+N355</f>
        <v>600</v>
      </c>
      <c r="O354" s="185">
        <f>+O355</f>
        <v>600</v>
      </c>
      <c r="P354" s="185">
        <f>+P355</f>
        <v>600</v>
      </c>
      <c r="Q354" s="185">
        <f>+Q355</f>
        <v>600</v>
      </c>
      <c r="R354" s="184">
        <f>SUM(N354:Q354)</f>
        <v>2400</v>
      </c>
      <c r="S354" s="185">
        <f>+S355</f>
        <v>0</v>
      </c>
      <c r="T354" s="185">
        <f>+T355</f>
        <v>0</v>
      </c>
      <c r="U354" s="185">
        <f>+U355</f>
        <v>0</v>
      </c>
      <c r="V354" s="185">
        <f>+V355</f>
        <v>0</v>
      </c>
      <c r="W354" s="184">
        <f>SUM(S354:V354)</f>
        <v>0</v>
      </c>
      <c r="X354" s="186">
        <v>42978</v>
      </c>
    </row>
    <row r="355" spans="1:24" s="119" customFormat="1" ht="36.75" customHeight="1" x14ac:dyDescent="0.2">
      <c r="A355" s="151" t="s">
        <v>721</v>
      </c>
      <c r="B355" s="195" t="s">
        <v>712</v>
      </c>
      <c r="C355" s="180">
        <v>435</v>
      </c>
      <c r="D355" s="177">
        <v>500</v>
      </c>
      <c r="E355" s="177">
        <v>650</v>
      </c>
      <c r="F355" s="177">
        <v>1390</v>
      </c>
      <c r="G355" s="177">
        <v>800</v>
      </c>
      <c r="H355" s="129">
        <f t="shared" si="50"/>
        <v>3340</v>
      </c>
      <c r="I355" s="177">
        <v>700</v>
      </c>
      <c r="J355" s="177">
        <v>700</v>
      </c>
      <c r="K355" s="177">
        <v>600</v>
      </c>
      <c r="L355" s="177">
        <v>400</v>
      </c>
      <c r="M355" s="129">
        <f>SUM(I355:L355)</f>
        <v>2400</v>
      </c>
      <c r="N355" s="177">
        <v>600</v>
      </c>
      <c r="O355" s="177">
        <v>600</v>
      </c>
      <c r="P355" s="177">
        <v>600</v>
      </c>
      <c r="Q355" s="177">
        <v>600</v>
      </c>
      <c r="R355" s="129">
        <f>SUM(N355:Q355)</f>
        <v>2400</v>
      </c>
      <c r="S355" s="177"/>
      <c r="T355" s="177"/>
      <c r="U355" s="177"/>
      <c r="V355" s="177"/>
      <c r="W355" s="129">
        <f>SUM(S355:V355)</f>
        <v>0</v>
      </c>
    </row>
    <row r="356" spans="1:24" s="119" customFormat="1" ht="12.75" x14ac:dyDescent="0.2">
      <c r="A356" s="203"/>
      <c r="B356" s="204"/>
      <c r="C356" s="180"/>
      <c r="D356" s="177"/>
      <c r="E356" s="177"/>
      <c r="F356" s="177"/>
      <c r="G356" s="177"/>
      <c r="H356" s="129"/>
      <c r="I356" s="177"/>
      <c r="J356" s="177"/>
      <c r="K356" s="177"/>
      <c r="L356" s="177"/>
      <c r="M356" s="129"/>
      <c r="N356" s="177"/>
      <c r="O356" s="205"/>
      <c r="P356" s="205"/>
      <c r="Q356" s="177"/>
      <c r="R356" s="129"/>
      <c r="S356" s="177"/>
      <c r="T356" s="205"/>
      <c r="U356" s="205"/>
      <c r="V356" s="177"/>
      <c r="W356" s="129"/>
    </row>
    <row r="357" spans="1:24" s="187" customFormat="1" ht="25.5" x14ac:dyDescent="0.2">
      <c r="A357" s="183" t="s">
        <v>722</v>
      </c>
      <c r="B357" s="184"/>
      <c r="C357" s="185">
        <f>+C358+C381</f>
        <v>65240</v>
      </c>
      <c r="D357" s="185">
        <f>+D358+D381</f>
        <v>12250</v>
      </c>
      <c r="E357" s="185">
        <f>+E358+E381</f>
        <v>10658</v>
      </c>
      <c r="F357" s="185">
        <f>+F358+F381</f>
        <v>5366</v>
      </c>
      <c r="G357" s="185">
        <f>+G358+G381</f>
        <v>15104</v>
      </c>
      <c r="H357" s="184">
        <f t="shared" ref="H357:H363" si="51">SUM(D357:G357)</f>
        <v>43378</v>
      </c>
      <c r="I357" s="185">
        <f>+I358+I381</f>
        <v>30000</v>
      </c>
      <c r="J357" s="185">
        <f>+J358+J381</f>
        <v>16000</v>
      </c>
      <c r="K357" s="185">
        <f>+K358+K381</f>
        <v>16000</v>
      </c>
      <c r="L357" s="185">
        <f>+L358+L381</f>
        <v>14000</v>
      </c>
      <c r="M357" s="184">
        <f>SUM(I357:L357)</f>
        <v>76000</v>
      </c>
      <c r="N357" s="185">
        <f>+N358+N381</f>
        <v>0</v>
      </c>
      <c r="O357" s="185">
        <f>+O358+O381</f>
        <v>28000</v>
      </c>
      <c r="P357" s="185">
        <f>+P358+P381</f>
        <v>27000</v>
      </c>
      <c r="Q357" s="185">
        <f>+Q358+Q381</f>
        <v>67000</v>
      </c>
      <c r="R357" s="184">
        <f>SUM(N357:Q357)</f>
        <v>122000</v>
      </c>
      <c r="S357" s="185">
        <f>+S358+S381</f>
        <v>0</v>
      </c>
      <c r="T357" s="185">
        <f>+T358+T381</f>
        <v>0</v>
      </c>
      <c r="U357" s="185">
        <f>+U358+U381</f>
        <v>0</v>
      </c>
      <c r="V357" s="185">
        <f>+V358+V381</f>
        <v>0</v>
      </c>
      <c r="W357" s="184">
        <f>SUM(S357:V357)</f>
        <v>0</v>
      </c>
      <c r="X357" s="186">
        <v>42978</v>
      </c>
    </row>
    <row r="358" spans="1:24" s="119" customFormat="1" ht="12.75" x14ac:dyDescent="0.2">
      <c r="A358" s="206" t="s">
        <v>723</v>
      </c>
      <c r="B358" s="207"/>
      <c r="C358" s="207">
        <f>SUM(C359:C380)</f>
        <v>15650</v>
      </c>
      <c r="D358" s="207">
        <f>SUM(D359:D380)</f>
        <v>12250</v>
      </c>
      <c r="E358" s="207">
        <f>SUM(E359:E380)</f>
        <v>10658</v>
      </c>
      <c r="F358" s="207">
        <f>SUM(F359:F380)</f>
        <v>3008</v>
      </c>
      <c r="G358" s="207">
        <f>SUM(G359:G380)</f>
        <v>9127</v>
      </c>
      <c r="H358" s="129">
        <f t="shared" si="51"/>
        <v>35043</v>
      </c>
      <c r="I358" s="207">
        <f>SUM(I359:I380)</f>
        <v>12000</v>
      </c>
      <c r="J358" s="207">
        <f>SUM(J359:J380)</f>
        <v>16000</v>
      </c>
      <c r="K358" s="207">
        <f>SUM(K359:K380)</f>
        <v>16000</v>
      </c>
      <c r="L358" s="207">
        <f>SUM(L359:L380)</f>
        <v>8000</v>
      </c>
      <c r="M358" s="208">
        <f>SUM(I358:L358)</f>
        <v>52000</v>
      </c>
      <c r="N358" s="207">
        <f>SUM(N359:N380)</f>
        <v>0</v>
      </c>
      <c r="O358" s="207">
        <f>SUM(O359:O380)</f>
        <v>10000</v>
      </c>
      <c r="P358" s="207">
        <f>SUM(P359:P380)</f>
        <v>18000</v>
      </c>
      <c r="Q358" s="207">
        <f>SUM(Q359:Q380)</f>
        <v>49000</v>
      </c>
      <c r="R358" s="208">
        <f>SUM(N358:Q358)</f>
        <v>77000</v>
      </c>
      <c r="S358" s="207">
        <f>SUM(S359:S380)</f>
        <v>0</v>
      </c>
      <c r="T358" s="207">
        <f>SUM(T359:T380)</f>
        <v>0</v>
      </c>
      <c r="U358" s="207">
        <f>SUM(U359:U380)</f>
        <v>0</v>
      </c>
      <c r="V358" s="207">
        <f>SUM(V359:V380)</f>
        <v>0</v>
      </c>
      <c r="W358" s="208">
        <f>SUM(S358:V358)</f>
        <v>0</v>
      </c>
    </row>
    <row r="359" spans="1:24" s="119" customFormat="1" ht="11.45" customHeight="1" x14ac:dyDescent="0.2">
      <c r="A359" s="151" t="s">
        <v>724</v>
      </c>
      <c r="B359" s="196" t="s">
        <v>725</v>
      </c>
      <c r="C359" s="180">
        <v>5600</v>
      </c>
      <c r="D359" s="177"/>
      <c r="E359" s="177"/>
      <c r="F359" s="177"/>
      <c r="G359" s="177"/>
      <c r="H359" s="129">
        <f t="shared" si="51"/>
        <v>0</v>
      </c>
      <c r="I359" s="177"/>
      <c r="J359" s="177"/>
      <c r="K359" s="177"/>
      <c r="L359" s="177"/>
      <c r="M359" s="209">
        <f t="shared" ref="M359:M380" si="52">I359+J359+K359+L359</f>
        <v>0</v>
      </c>
      <c r="N359" s="177"/>
      <c r="O359" s="177"/>
      <c r="P359" s="177"/>
      <c r="Q359" s="177"/>
      <c r="R359" s="209">
        <f t="shared" ref="R359:R380" si="53">O359+P359+Q359+N359</f>
        <v>0</v>
      </c>
      <c r="S359" s="177"/>
      <c r="T359" s="177"/>
      <c r="U359" s="177"/>
      <c r="V359" s="177"/>
      <c r="W359" s="209">
        <f t="shared" ref="W359:W360" si="54">T359+U359+V359+S359</f>
        <v>0</v>
      </c>
    </row>
    <row r="360" spans="1:24" s="119" customFormat="1" ht="11.45" customHeight="1" x14ac:dyDescent="0.2">
      <c r="A360" s="151" t="s">
        <v>724</v>
      </c>
      <c r="B360" s="196" t="s">
        <v>726</v>
      </c>
      <c r="C360" s="180">
        <v>0</v>
      </c>
      <c r="D360" s="177"/>
      <c r="E360" s="177"/>
      <c r="F360" s="177"/>
      <c r="G360" s="177"/>
      <c r="H360" s="129">
        <f t="shared" si="51"/>
        <v>0</v>
      </c>
      <c r="I360" s="177"/>
      <c r="J360" s="177"/>
      <c r="K360" s="177"/>
      <c r="L360" s="177"/>
      <c r="M360" s="209">
        <f t="shared" si="52"/>
        <v>0</v>
      </c>
      <c r="N360" s="177"/>
      <c r="O360" s="177"/>
      <c r="P360" s="177"/>
      <c r="Q360" s="177"/>
      <c r="R360" s="209">
        <f t="shared" si="53"/>
        <v>0</v>
      </c>
      <c r="S360" s="177"/>
      <c r="T360" s="177"/>
      <c r="U360" s="177"/>
      <c r="V360" s="177"/>
      <c r="W360" s="209">
        <f t="shared" si="54"/>
        <v>0</v>
      </c>
    </row>
    <row r="361" spans="1:24" s="119" customFormat="1" ht="11.45" customHeight="1" x14ac:dyDescent="0.2">
      <c r="A361" s="151" t="s">
        <v>724</v>
      </c>
      <c r="B361" s="196" t="s">
        <v>601</v>
      </c>
      <c r="C361" s="180"/>
      <c r="D361" s="177">
        <v>9500</v>
      </c>
      <c r="E361" s="177">
        <v>7908</v>
      </c>
      <c r="F361" s="177">
        <f>19000-E361-D361</f>
        <v>1592</v>
      </c>
      <c r="G361" s="177"/>
      <c r="H361" s="129">
        <f>SUM(D361:G361)</f>
        <v>19000</v>
      </c>
      <c r="I361" s="177"/>
      <c r="J361" s="177"/>
      <c r="K361" s="177"/>
      <c r="L361" s="177"/>
      <c r="M361" s="209">
        <f>I361+J361+K361+L361</f>
        <v>0</v>
      </c>
      <c r="N361" s="177"/>
      <c r="O361" s="177"/>
      <c r="P361" s="177"/>
      <c r="Q361" s="177"/>
      <c r="R361" s="209">
        <f>O361+P361+Q361+N361</f>
        <v>0</v>
      </c>
      <c r="S361" s="177"/>
      <c r="T361" s="177"/>
      <c r="U361" s="177"/>
      <c r="V361" s="177"/>
      <c r="W361" s="209">
        <f>T361+U361+V361+S361</f>
        <v>0</v>
      </c>
    </row>
    <row r="362" spans="1:24" s="119" customFormat="1" ht="11.45" customHeight="1" x14ac:dyDescent="0.2">
      <c r="A362" s="151" t="s">
        <v>727</v>
      </c>
      <c r="B362" s="196" t="s">
        <v>692</v>
      </c>
      <c r="C362" s="180"/>
      <c r="D362" s="177"/>
      <c r="E362" s="177"/>
      <c r="F362" s="180"/>
      <c r="G362" s="177">
        <v>4000</v>
      </c>
      <c r="H362" s="129">
        <f t="shared" si="51"/>
        <v>4000</v>
      </c>
      <c r="I362" s="177">
        <v>4000</v>
      </c>
      <c r="J362" s="177"/>
      <c r="K362" s="177"/>
      <c r="L362" s="177"/>
      <c r="M362" s="209">
        <f>I362+J362+K362+L362</f>
        <v>4000</v>
      </c>
      <c r="N362" s="177"/>
      <c r="O362" s="177"/>
      <c r="P362" s="177"/>
      <c r="Q362" s="177"/>
      <c r="R362" s="209">
        <f>O362+P362+Q362+N362</f>
        <v>0</v>
      </c>
      <c r="S362" s="177"/>
      <c r="T362" s="177"/>
      <c r="U362" s="177"/>
      <c r="V362" s="177"/>
      <c r="W362" s="209">
        <f>T362+U362+V362+S362</f>
        <v>0</v>
      </c>
    </row>
    <row r="363" spans="1:24" s="119" customFormat="1" ht="11.45" customHeight="1" x14ac:dyDescent="0.2">
      <c r="A363" s="151" t="s">
        <v>727</v>
      </c>
      <c r="B363" s="196" t="s">
        <v>438</v>
      </c>
      <c r="C363" s="180"/>
      <c r="D363" s="180"/>
      <c r="E363" s="180"/>
      <c r="F363" s="177"/>
      <c r="G363" s="177"/>
      <c r="H363" s="129">
        <f t="shared" si="51"/>
        <v>0</v>
      </c>
      <c r="I363" s="177"/>
      <c r="J363" s="180">
        <v>8000</v>
      </c>
      <c r="K363" s="177"/>
      <c r="L363" s="177"/>
      <c r="M363" s="209">
        <f t="shared" si="52"/>
        <v>8000</v>
      </c>
      <c r="N363" s="177"/>
      <c r="O363" s="177"/>
      <c r="P363" s="177"/>
      <c r="Q363" s="177"/>
      <c r="R363" s="209">
        <f t="shared" si="53"/>
        <v>0</v>
      </c>
      <c r="S363" s="177"/>
      <c r="T363" s="177"/>
      <c r="U363" s="177"/>
      <c r="V363" s="177"/>
      <c r="W363" s="209">
        <f t="shared" ref="W363:W372" si="55">T363+U363+V363+S363</f>
        <v>0</v>
      </c>
    </row>
    <row r="364" spans="1:24" s="119" customFormat="1" ht="11.45" customHeight="1" x14ac:dyDescent="0.2">
      <c r="A364" s="151" t="s">
        <v>727</v>
      </c>
      <c r="B364" s="196" t="s">
        <v>728</v>
      </c>
      <c r="C364" s="180"/>
      <c r="D364" s="177"/>
      <c r="E364" s="180"/>
      <c r="F364" s="177"/>
      <c r="G364" s="177"/>
      <c r="H364" s="129">
        <f>SUM(D364:G364)</f>
        <v>0</v>
      </c>
      <c r="I364" s="177"/>
      <c r="J364" s="180"/>
      <c r="K364" s="180">
        <v>8000</v>
      </c>
      <c r="L364" s="177"/>
      <c r="M364" s="209">
        <f t="shared" si="52"/>
        <v>8000</v>
      </c>
      <c r="N364" s="177"/>
      <c r="O364" s="177"/>
      <c r="P364" s="177"/>
      <c r="Q364" s="177"/>
      <c r="R364" s="209">
        <f t="shared" si="53"/>
        <v>0</v>
      </c>
      <c r="S364" s="177"/>
      <c r="T364" s="177"/>
      <c r="U364" s="177"/>
      <c r="V364" s="177"/>
      <c r="W364" s="209">
        <f t="shared" si="55"/>
        <v>0</v>
      </c>
    </row>
    <row r="365" spans="1:24" s="119" customFormat="1" ht="11.45" customHeight="1" x14ac:dyDescent="0.2">
      <c r="A365" s="151" t="s">
        <v>727</v>
      </c>
      <c r="B365" s="196" t="s">
        <v>729</v>
      </c>
      <c r="C365" s="180"/>
      <c r="D365" s="177"/>
      <c r="E365" s="180"/>
      <c r="F365" s="177"/>
      <c r="G365" s="177"/>
      <c r="H365" s="129">
        <f>SUM(D365:G365)</f>
        <v>0</v>
      </c>
      <c r="I365" s="177"/>
      <c r="J365" s="177"/>
      <c r="K365" s="180">
        <v>8000</v>
      </c>
      <c r="L365" s="177"/>
      <c r="M365" s="209">
        <f t="shared" si="52"/>
        <v>8000</v>
      </c>
      <c r="N365" s="177"/>
      <c r="O365" s="177"/>
      <c r="P365" s="177"/>
      <c r="Q365" s="177"/>
      <c r="R365" s="209">
        <f t="shared" si="53"/>
        <v>0</v>
      </c>
      <c r="S365" s="177"/>
      <c r="T365" s="177"/>
      <c r="U365" s="177"/>
      <c r="V365" s="177"/>
      <c r="W365" s="209">
        <f t="shared" si="55"/>
        <v>0</v>
      </c>
    </row>
    <row r="366" spans="1:24" s="119" customFormat="1" ht="11.45" customHeight="1" x14ac:dyDescent="0.2">
      <c r="A366" s="151" t="s">
        <v>727</v>
      </c>
      <c r="B366" s="196" t="s">
        <v>693</v>
      </c>
      <c r="C366" s="180"/>
      <c r="D366" s="177"/>
      <c r="E366" s="177"/>
      <c r="F366" s="177"/>
      <c r="G366" s="177"/>
      <c r="H366" s="129">
        <f>SUM(D366:G366)</f>
        <v>0</v>
      </c>
      <c r="I366" s="177">
        <v>8000</v>
      </c>
      <c r="J366" s="177"/>
      <c r="K366" s="177"/>
      <c r="L366" s="177"/>
      <c r="M366" s="209">
        <f t="shared" si="52"/>
        <v>8000</v>
      </c>
      <c r="N366" s="177"/>
      <c r="O366" s="177"/>
      <c r="P366" s="177"/>
      <c r="Q366" s="177"/>
      <c r="R366" s="209">
        <f t="shared" si="53"/>
        <v>0</v>
      </c>
      <c r="S366" s="177"/>
      <c r="T366" s="177"/>
      <c r="U366" s="177"/>
      <c r="V366" s="177"/>
      <c r="W366" s="209">
        <f t="shared" si="55"/>
        <v>0</v>
      </c>
    </row>
    <row r="367" spans="1:24" s="119" customFormat="1" ht="11.45" customHeight="1" x14ac:dyDescent="0.2">
      <c r="A367" s="151" t="s">
        <v>727</v>
      </c>
      <c r="B367" s="196" t="s">
        <v>730</v>
      </c>
      <c r="C367" s="180"/>
      <c r="D367" s="177"/>
      <c r="E367" s="177"/>
      <c r="F367" s="177"/>
      <c r="G367" s="177"/>
      <c r="H367" s="129">
        <f t="shared" ref="H367:H380" si="56">SUM(D367:G367)</f>
        <v>0</v>
      </c>
      <c r="I367" s="177"/>
      <c r="J367" s="177">
        <v>8000</v>
      </c>
      <c r="K367" s="177"/>
      <c r="L367" s="177"/>
      <c r="M367" s="209">
        <f t="shared" si="52"/>
        <v>8000</v>
      </c>
      <c r="N367" s="177"/>
      <c r="O367" s="177"/>
      <c r="P367" s="177"/>
      <c r="Q367" s="177"/>
      <c r="R367" s="209">
        <f t="shared" si="53"/>
        <v>0</v>
      </c>
      <c r="S367" s="177"/>
      <c r="T367" s="177"/>
      <c r="U367" s="177"/>
      <c r="V367" s="177"/>
      <c r="W367" s="209">
        <f t="shared" si="55"/>
        <v>0</v>
      </c>
    </row>
    <row r="368" spans="1:24" s="119" customFormat="1" ht="11.45" customHeight="1" x14ac:dyDescent="0.2">
      <c r="A368" s="151" t="s">
        <v>727</v>
      </c>
      <c r="B368" s="196" t="s">
        <v>563</v>
      </c>
      <c r="C368" s="180"/>
      <c r="D368" s="177"/>
      <c r="E368" s="177"/>
      <c r="F368" s="177"/>
      <c r="G368" s="177"/>
      <c r="H368" s="129">
        <f t="shared" si="56"/>
        <v>0</v>
      </c>
      <c r="I368" s="177"/>
      <c r="J368" s="177"/>
      <c r="K368" s="177"/>
      <c r="L368" s="177">
        <v>8000</v>
      </c>
      <c r="M368" s="209">
        <f t="shared" si="52"/>
        <v>8000</v>
      </c>
      <c r="N368" s="177"/>
      <c r="O368" s="177"/>
      <c r="P368" s="177"/>
      <c r="Q368" s="177"/>
      <c r="R368" s="209">
        <f t="shared" si="53"/>
        <v>0</v>
      </c>
      <c r="S368" s="177"/>
      <c r="T368" s="177"/>
      <c r="U368" s="177"/>
      <c r="V368" s="177"/>
      <c r="W368" s="209">
        <f t="shared" si="55"/>
        <v>0</v>
      </c>
    </row>
    <row r="369" spans="1:23" s="119" customFormat="1" ht="11.45" customHeight="1" x14ac:dyDescent="0.2">
      <c r="A369" s="151" t="s">
        <v>727</v>
      </c>
      <c r="B369" s="196" t="s">
        <v>731</v>
      </c>
      <c r="C369" s="180"/>
      <c r="D369" s="177"/>
      <c r="E369" s="177"/>
      <c r="F369" s="177"/>
      <c r="G369" s="177"/>
      <c r="H369" s="129">
        <f t="shared" si="56"/>
        <v>0</v>
      </c>
      <c r="I369" s="177"/>
      <c r="J369" s="177"/>
      <c r="K369" s="177"/>
      <c r="L369" s="177"/>
      <c r="M369" s="209">
        <f t="shared" si="52"/>
        <v>0</v>
      </c>
      <c r="N369" s="177"/>
      <c r="O369" s="177"/>
      <c r="P369" s="177">
        <v>8000</v>
      </c>
      <c r="Q369" s="177"/>
      <c r="R369" s="209">
        <f t="shared" si="53"/>
        <v>8000</v>
      </c>
      <c r="S369" s="177"/>
      <c r="T369" s="177"/>
      <c r="U369" s="177"/>
      <c r="V369" s="177"/>
      <c r="W369" s="209">
        <f t="shared" si="55"/>
        <v>0</v>
      </c>
    </row>
    <row r="370" spans="1:23" s="119" customFormat="1" ht="11.45" customHeight="1" x14ac:dyDescent="0.2">
      <c r="A370" s="151" t="s">
        <v>727</v>
      </c>
      <c r="B370" s="196" t="s">
        <v>549</v>
      </c>
      <c r="C370" s="180"/>
      <c r="D370" s="177"/>
      <c r="E370" s="177"/>
      <c r="F370" s="177"/>
      <c r="G370" s="177"/>
      <c r="H370" s="129">
        <f t="shared" si="56"/>
        <v>0</v>
      </c>
      <c r="I370" s="177"/>
      <c r="J370" s="177"/>
      <c r="K370" s="177"/>
      <c r="L370" s="177"/>
      <c r="M370" s="209">
        <f t="shared" si="52"/>
        <v>0</v>
      </c>
      <c r="N370" s="177"/>
      <c r="O370" s="177"/>
      <c r="P370" s="177"/>
      <c r="Q370" s="177">
        <v>8000</v>
      </c>
      <c r="R370" s="209">
        <f t="shared" si="53"/>
        <v>8000</v>
      </c>
      <c r="S370" s="177"/>
      <c r="T370" s="177"/>
      <c r="U370" s="177"/>
      <c r="V370" s="177"/>
      <c r="W370" s="209">
        <f t="shared" si="55"/>
        <v>0</v>
      </c>
    </row>
    <row r="371" spans="1:23" s="119" customFormat="1" ht="11.45" customHeight="1" x14ac:dyDescent="0.2">
      <c r="A371" s="151" t="s">
        <v>727</v>
      </c>
      <c r="B371" s="196" t="s">
        <v>526</v>
      </c>
      <c r="C371" s="180"/>
      <c r="D371" s="177"/>
      <c r="E371" s="177"/>
      <c r="F371" s="177"/>
      <c r="G371" s="177"/>
      <c r="H371" s="129">
        <f t="shared" si="56"/>
        <v>0</v>
      </c>
      <c r="I371" s="177"/>
      <c r="J371" s="177"/>
      <c r="K371" s="177"/>
      <c r="L371" s="177"/>
      <c r="M371" s="209">
        <f t="shared" si="52"/>
        <v>0</v>
      </c>
      <c r="N371" s="177"/>
      <c r="O371" s="177"/>
      <c r="P371" s="177"/>
      <c r="Q371" s="177">
        <v>8000</v>
      </c>
      <c r="R371" s="209">
        <f t="shared" si="53"/>
        <v>8000</v>
      </c>
      <c r="S371" s="177"/>
      <c r="T371" s="177"/>
      <c r="U371" s="177"/>
      <c r="V371" s="177"/>
      <c r="W371" s="209">
        <f t="shared" si="55"/>
        <v>0</v>
      </c>
    </row>
    <row r="372" spans="1:23" s="119" customFormat="1" ht="11.45" customHeight="1" x14ac:dyDescent="0.2">
      <c r="A372" s="151" t="s">
        <v>727</v>
      </c>
      <c r="B372" s="196" t="s">
        <v>732</v>
      </c>
      <c r="C372" s="180"/>
      <c r="D372" s="177"/>
      <c r="E372" s="177"/>
      <c r="F372" s="177"/>
      <c r="G372" s="177"/>
      <c r="H372" s="129">
        <f t="shared" si="56"/>
        <v>0</v>
      </c>
      <c r="I372" s="177"/>
      <c r="J372" s="177"/>
      <c r="K372" s="177"/>
      <c r="L372" s="177"/>
      <c r="M372" s="209">
        <f t="shared" si="52"/>
        <v>0</v>
      </c>
      <c r="N372" s="177"/>
      <c r="O372" s="177"/>
      <c r="P372" s="177"/>
      <c r="Q372" s="177">
        <v>8000</v>
      </c>
      <c r="R372" s="209">
        <f t="shared" si="53"/>
        <v>8000</v>
      </c>
      <c r="S372" s="177"/>
      <c r="T372" s="177"/>
      <c r="U372" s="177"/>
      <c r="V372" s="177"/>
      <c r="W372" s="209">
        <f t="shared" si="55"/>
        <v>0</v>
      </c>
    </row>
    <row r="373" spans="1:23" s="119" customFormat="1" ht="11.45" customHeight="1" x14ac:dyDescent="0.2">
      <c r="A373" s="151" t="s">
        <v>727</v>
      </c>
      <c r="B373" s="196" t="s">
        <v>481</v>
      </c>
      <c r="C373" s="180"/>
      <c r="D373" s="177"/>
      <c r="E373" s="177"/>
      <c r="F373" s="177"/>
      <c r="G373" s="177"/>
      <c r="H373" s="129">
        <f t="shared" si="56"/>
        <v>0</v>
      </c>
      <c r="I373" s="177"/>
      <c r="J373" s="177"/>
      <c r="K373" s="177"/>
      <c r="L373" s="177"/>
      <c r="M373" s="209">
        <f>I373+J373+K373+L373</f>
        <v>0</v>
      </c>
      <c r="N373" s="177"/>
      <c r="O373" s="177"/>
      <c r="P373" s="177"/>
      <c r="Q373" s="177">
        <v>8000</v>
      </c>
      <c r="R373" s="209">
        <f>O373+P373+Q373+N373</f>
        <v>8000</v>
      </c>
      <c r="S373" s="177"/>
      <c r="T373" s="177"/>
      <c r="U373" s="177"/>
      <c r="V373" s="177"/>
      <c r="W373" s="209">
        <f>T373+U373+V373+S373</f>
        <v>0</v>
      </c>
    </row>
    <row r="374" spans="1:23" s="119" customFormat="1" ht="11.45" customHeight="1" x14ac:dyDescent="0.2">
      <c r="A374" s="151" t="s">
        <v>733</v>
      </c>
      <c r="B374" s="196" t="s">
        <v>734</v>
      </c>
      <c r="C374" s="180">
        <v>5500</v>
      </c>
      <c r="D374" s="177"/>
      <c r="E374" s="177"/>
      <c r="F374" s="177"/>
      <c r="G374" s="177"/>
      <c r="H374" s="129">
        <f t="shared" si="56"/>
        <v>0</v>
      </c>
      <c r="I374" s="177"/>
      <c r="J374" s="177"/>
      <c r="K374" s="177"/>
      <c r="L374" s="177"/>
      <c r="M374" s="209">
        <f t="shared" si="52"/>
        <v>0</v>
      </c>
      <c r="N374" s="177"/>
      <c r="O374" s="177"/>
      <c r="P374" s="177">
        <v>5000</v>
      </c>
      <c r="Q374" s="177"/>
      <c r="R374" s="209">
        <f t="shared" si="53"/>
        <v>5000</v>
      </c>
      <c r="S374" s="177"/>
      <c r="T374" s="177"/>
      <c r="U374" s="177"/>
      <c r="V374" s="177"/>
      <c r="W374" s="209">
        <f t="shared" ref="W374:W380" si="57">T374+U374+V374+S374</f>
        <v>0</v>
      </c>
    </row>
    <row r="375" spans="1:23" s="119" customFormat="1" ht="11.45" customHeight="1" x14ac:dyDescent="0.2">
      <c r="A375" s="151" t="s">
        <v>733</v>
      </c>
      <c r="B375" s="196" t="s">
        <v>735</v>
      </c>
      <c r="C375" s="180">
        <v>850</v>
      </c>
      <c r="D375" s="177"/>
      <c r="E375" s="177"/>
      <c r="F375" s="177"/>
      <c r="G375" s="177"/>
      <c r="H375" s="129">
        <f t="shared" si="56"/>
        <v>0</v>
      </c>
      <c r="I375" s="177"/>
      <c r="J375" s="177"/>
      <c r="K375" s="177"/>
      <c r="L375" s="177"/>
      <c r="M375" s="209">
        <f t="shared" si="52"/>
        <v>0</v>
      </c>
      <c r="N375" s="177"/>
      <c r="O375" s="177"/>
      <c r="P375" s="177">
        <v>5000</v>
      </c>
      <c r="Q375" s="177"/>
      <c r="R375" s="209">
        <f t="shared" si="53"/>
        <v>5000</v>
      </c>
      <c r="S375" s="177"/>
      <c r="T375" s="177"/>
      <c r="U375" s="177"/>
      <c r="V375" s="177"/>
      <c r="W375" s="209">
        <f t="shared" si="57"/>
        <v>0</v>
      </c>
    </row>
    <row r="376" spans="1:23" s="119" customFormat="1" ht="11.45" customHeight="1" x14ac:dyDescent="0.2">
      <c r="A376" s="151" t="s">
        <v>733</v>
      </c>
      <c r="B376" s="196" t="s">
        <v>736</v>
      </c>
      <c r="C376" s="180"/>
      <c r="D376" s="177">
        <v>1375</v>
      </c>
      <c r="E376" s="177">
        <v>1375</v>
      </c>
      <c r="F376" s="177"/>
      <c r="G376" s="177"/>
      <c r="H376" s="129">
        <f t="shared" si="56"/>
        <v>2750</v>
      </c>
      <c r="I376" s="177"/>
      <c r="J376" s="177"/>
      <c r="K376" s="177"/>
      <c r="L376" s="177"/>
      <c r="M376" s="209">
        <f t="shared" si="52"/>
        <v>0</v>
      </c>
      <c r="N376" s="177"/>
      <c r="O376" s="177"/>
      <c r="P376" s="177"/>
      <c r="Q376" s="177">
        <v>3500</v>
      </c>
      <c r="R376" s="209">
        <f t="shared" si="53"/>
        <v>3500</v>
      </c>
      <c r="S376" s="177"/>
      <c r="T376" s="177"/>
      <c r="U376" s="177"/>
      <c r="V376" s="177"/>
      <c r="W376" s="209">
        <f t="shared" si="57"/>
        <v>0</v>
      </c>
    </row>
    <row r="377" spans="1:23" s="119" customFormat="1" ht="11.45" customHeight="1" x14ac:dyDescent="0.2">
      <c r="A377" s="151" t="s">
        <v>733</v>
      </c>
      <c r="B377" s="196" t="s">
        <v>737</v>
      </c>
      <c r="C377" s="180"/>
      <c r="D377" s="177">
        <v>1375</v>
      </c>
      <c r="E377" s="177">
        <v>1375</v>
      </c>
      <c r="F377" s="177"/>
      <c r="G377" s="177"/>
      <c r="H377" s="129">
        <f t="shared" si="56"/>
        <v>2750</v>
      </c>
      <c r="I377" s="177"/>
      <c r="J377" s="177"/>
      <c r="K377" s="177"/>
      <c r="L377" s="177"/>
      <c r="M377" s="209">
        <f t="shared" si="52"/>
        <v>0</v>
      </c>
      <c r="N377" s="177"/>
      <c r="O377" s="177"/>
      <c r="P377" s="177"/>
      <c r="Q377" s="177">
        <v>3500</v>
      </c>
      <c r="R377" s="209">
        <f t="shared" si="53"/>
        <v>3500</v>
      </c>
      <c r="S377" s="177"/>
      <c r="T377" s="177"/>
      <c r="U377" s="177"/>
      <c r="V377" s="177"/>
      <c r="W377" s="209">
        <f t="shared" si="57"/>
        <v>0</v>
      </c>
    </row>
    <row r="378" spans="1:23" s="119" customFormat="1" ht="11.45" customHeight="1" x14ac:dyDescent="0.2">
      <c r="A378" s="151" t="s">
        <v>738</v>
      </c>
      <c r="B378" s="196"/>
      <c r="C378" s="180">
        <v>1200</v>
      </c>
      <c r="D378" s="177"/>
      <c r="E378" s="177"/>
      <c r="F378" s="177">
        <v>1416</v>
      </c>
      <c r="G378" s="177">
        <v>2127</v>
      </c>
      <c r="H378" s="129">
        <f t="shared" si="56"/>
        <v>3543</v>
      </c>
      <c r="I378" s="177"/>
      <c r="J378" s="177"/>
      <c r="K378" s="177"/>
      <c r="L378" s="177"/>
      <c r="M378" s="209">
        <f t="shared" si="52"/>
        <v>0</v>
      </c>
      <c r="N378" s="177"/>
      <c r="O378" s="177">
        <v>10000</v>
      </c>
      <c r="P378" s="177"/>
      <c r="Q378" s="177"/>
      <c r="R378" s="209">
        <f t="shared" si="53"/>
        <v>10000</v>
      </c>
      <c r="S378" s="177"/>
      <c r="T378" s="177"/>
      <c r="U378" s="177"/>
      <c r="V378" s="177"/>
      <c r="W378" s="209">
        <f t="shared" si="57"/>
        <v>0</v>
      </c>
    </row>
    <row r="379" spans="1:23" s="119" customFormat="1" ht="11.45" customHeight="1" x14ac:dyDescent="0.2">
      <c r="A379" s="151" t="s">
        <v>739</v>
      </c>
      <c r="B379" s="196"/>
      <c r="C379" s="180"/>
      <c r="D379" s="177"/>
      <c r="E379" s="177"/>
      <c r="F379" s="177"/>
      <c r="G379" s="177">
        <v>3000</v>
      </c>
      <c r="H379" s="129">
        <f t="shared" si="56"/>
        <v>3000</v>
      </c>
      <c r="I379" s="177"/>
      <c r="J379" s="177"/>
      <c r="K379" s="177"/>
      <c r="L379" s="177"/>
      <c r="M379" s="209">
        <f t="shared" si="52"/>
        <v>0</v>
      </c>
      <c r="N379" s="177"/>
      <c r="O379" s="177"/>
      <c r="P379" s="177"/>
      <c r="Q379" s="177">
        <v>10000</v>
      </c>
      <c r="R379" s="209">
        <f t="shared" si="53"/>
        <v>10000</v>
      </c>
      <c r="S379" s="177"/>
      <c r="T379" s="177"/>
      <c r="U379" s="177"/>
      <c r="V379" s="177"/>
      <c r="W379" s="209">
        <f t="shared" si="57"/>
        <v>0</v>
      </c>
    </row>
    <row r="380" spans="1:23" s="119" customFormat="1" ht="11.45" customHeight="1" x14ac:dyDescent="0.2">
      <c r="A380" s="151" t="s">
        <v>740</v>
      </c>
      <c r="B380" s="196" t="s">
        <v>741</v>
      </c>
      <c r="C380" s="180">
        <v>2500</v>
      </c>
      <c r="D380" s="177"/>
      <c r="E380" s="177"/>
      <c r="F380" s="177"/>
      <c r="G380" s="177"/>
      <c r="H380" s="129">
        <f t="shared" si="56"/>
        <v>0</v>
      </c>
      <c r="I380" s="177"/>
      <c r="J380" s="177"/>
      <c r="K380" s="177"/>
      <c r="L380" s="177"/>
      <c r="M380" s="209">
        <f t="shared" si="52"/>
        <v>0</v>
      </c>
      <c r="N380" s="177"/>
      <c r="O380" s="177"/>
      <c r="P380" s="177"/>
      <c r="Q380" s="177"/>
      <c r="R380" s="209">
        <f t="shared" si="53"/>
        <v>0</v>
      </c>
      <c r="S380" s="177"/>
      <c r="T380" s="177"/>
      <c r="U380" s="177"/>
      <c r="V380" s="177"/>
      <c r="W380" s="209">
        <f t="shared" si="57"/>
        <v>0</v>
      </c>
    </row>
    <row r="381" spans="1:23" s="119" customFormat="1" ht="11.45" customHeight="1" x14ac:dyDescent="0.2">
      <c r="A381" s="210" t="s">
        <v>742</v>
      </c>
      <c r="B381" s="211"/>
      <c r="C381" s="211">
        <f>SUM(C382:C431)</f>
        <v>49590</v>
      </c>
      <c r="D381" s="211">
        <f>SUM(D382:D431)</f>
        <v>0</v>
      </c>
      <c r="E381" s="211">
        <f>SUM(E382:E431)</f>
        <v>0</v>
      </c>
      <c r="F381" s="211">
        <f>SUM(F382:F431)</f>
        <v>2358</v>
      </c>
      <c r="G381" s="211">
        <f>SUM(G382:G431)</f>
        <v>5977</v>
      </c>
      <c r="H381" s="129">
        <f>SUM(D381:G381)</f>
        <v>8335</v>
      </c>
      <c r="I381" s="211">
        <f>SUM(I382:I431)</f>
        <v>18000</v>
      </c>
      <c r="J381" s="211">
        <f>SUM(J382:J431)</f>
        <v>0</v>
      </c>
      <c r="K381" s="211">
        <f>SUM(K382:K431)</f>
        <v>0</v>
      </c>
      <c r="L381" s="211">
        <f>SUM(L382:L431)</f>
        <v>6000</v>
      </c>
      <c r="M381" s="208">
        <f>SUM(I381:L381)</f>
        <v>24000</v>
      </c>
      <c r="N381" s="211">
        <f>SUM(N382:N431)</f>
        <v>0</v>
      </c>
      <c r="O381" s="211">
        <f>SUM(O382:O431)</f>
        <v>18000</v>
      </c>
      <c r="P381" s="211">
        <f>SUM(P382:P431)</f>
        <v>9000</v>
      </c>
      <c r="Q381" s="211">
        <f>SUM(Q382:Q431)</f>
        <v>18000</v>
      </c>
      <c r="R381" s="208">
        <f>SUM(N381:Q381)</f>
        <v>45000</v>
      </c>
      <c r="S381" s="211">
        <f>SUM(S382:S431)</f>
        <v>0</v>
      </c>
      <c r="T381" s="211">
        <f>SUM(T382:T431)</f>
        <v>0</v>
      </c>
      <c r="U381" s="211">
        <f>SUM(U382:U431)</f>
        <v>0</v>
      </c>
      <c r="V381" s="211">
        <f>SUM(V382:V431)</f>
        <v>0</v>
      </c>
      <c r="W381" s="208">
        <f>SUM(S381:V381)</f>
        <v>0</v>
      </c>
    </row>
    <row r="382" spans="1:23" s="119" customFormat="1" ht="12" customHeight="1" x14ac:dyDescent="0.2">
      <c r="A382" s="151" t="s">
        <v>743</v>
      </c>
      <c r="B382" s="196" t="s">
        <v>744</v>
      </c>
      <c r="C382" s="180">
        <v>11000</v>
      </c>
      <c r="D382" s="177"/>
      <c r="E382" s="177"/>
      <c r="F382" s="177"/>
      <c r="G382" s="177"/>
      <c r="H382" s="129">
        <f>SUM(D382:G382)</f>
        <v>0</v>
      </c>
      <c r="I382" s="177"/>
      <c r="J382" s="177"/>
      <c r="K382" s="177"/>
      <c r="L382" s="177"/>
      <c r="M382" s="209">
        <f t="shared" ref="M382:M430" si="58">I382+J382+K382+L382</f>
        <v>0</v>
      </c>
      <c r="N382" s="177"/>
      <c r="O382" s="177"/>
      <c r="P382" s="177"/>
      <c r="Q382" s="177">
        <v>9000</v>
      </c>
      <c r="R382" s="209">
        <f t="shared" ref="R382:R430" si="59">N382+O382+P382+Q382</f>
        <v>9000</v>
      </c>
      <c r="S382" s="177"/>
      <c r="T382" s="177"/>
      <c r="U382" s="177"/>
      <c r="V382" s="177"/>
      <c r="W382" s="209">
        <f t="shared" ref="W382:W430" si="60">S382+T382+U382+V382</f>
        <v>0</v>
      </c>
    </row>
    <row r="383" spans="1:23" s="119" customFormat="1" ht="12" customHeight="1" x14ac:dyDescent="0.2">
      <c r="A383" s="151" t="s">
        <v>743</v>
      </c>
      <c r="B383" s="196" t="s">
        <v>745</v>
      </c>
      <c r="C383" s="180">
        <v>8500</v>
      </c>
      <c r="D383" s="177"/>
      <c r="E383" s="177"/>
      <c r="F383" s="177"/>
      <c r="G383" s="177"/>
      <c r="H383" s="129">
        <f>SUM(D383:G383)</f>
        <v>0</v>
      </c>
      <c r="I383" s="177"/>
      <c r="J383" s="177"/>
      <c r="K383" s="177"/>
      <c r="L383" s="177"/>
      <c r="M383" s="209">
        <f t="shared" si="58"/>
        <v>0</v>
      </c>
      <c r="N383" s="177"/>
      <c r="O383" s="177"/>
      <c r="P383" s="177"/>
      <c r="Q383" s="177">
        <v>9000</v>
      </c>
      <c r="R383" s="209">
        <f t="shared" si="59"/>
        <v>9000</v>
      </c>
      <c r="S383" s="177"/>
      <c r="T383" s="177"/>
      <c r="U383" s="177"/>
      <c r="V383" s="177"/>
      <c r="W383" s="209">
        <f t="shared" si="60"/>
        <v>0</v>
      </c>
    </row>
    <row r="384" spans="1:23" s="119" customFormat="1" ht="12" customHeight="1" x14ac:dyDescent="0.2">
      <c r="A384" s="151" t="s">
        <v>746</v>
      </c>
      <c r="B384" s="196" t="s">
        <v>747</v>
      </c>
      <c r="C384" s="180"/>
      <c r="D384" s="177"/>
      <c r="E384" s="177"/>
      <c r="F384" s="177"/>
      <c r="G384" s="177"/>
      <c r="H384" s="129">
        <f>SUM(D384:G384)</f>
        <v>0</v>
      </c>
      <c r="I384" s="177"/>
      <c r="J384" s="177"/>
      <c r="K384" s="177"/>
      <c r="L384" s="177">
        <v>6000</v>
      </c>
      <c r="M384" s="209">
        <f t="shared" si="58"/>
        <v>6000</v>
      </c>
      <c r="N384" s="177"/>
      <c r="O384" s="177"/>
      <c r="P384" s="177"/>
      <c r="Q384" s="177"/>
      <c r="R384" s="209">
        <f t="shared" si="59"/>
        <v>0</v>
      </c>
      <c r="S384" s="177"/>
      <c r="T384" s="177"/>
      <c r="U384" s="177"/>
      <c r="V384" s="177"/>
      <c r="W384" s="209">
        <f t="shared" si="60"/>
        <v>0</v>
      </c>
    </row>
    <row r="385" spans="1:23" s="119" customFormat="1" ht="12" customHeight="1" x14ac:dyDescent="0.2">
      <c r="A385" s="151" t="s">
        <v>746</v>
      </c>
      <c r="B385" s="196" t="s">
        <v>748</v>
      </c>
      <c r="C385" s="180">
        <v>1800</v>
      </c>
      <c r="D385" s="177"/>
      <c r="E385" s="177"/>
      <c r="F385" s="177"/>
      <c r="G385" s="177"/>
      <c r="H385" s="129">
        <f>SUM(D385:G385)</f>
        <v>0</v>
      </c>
      <c r="I385" s="177"/>
      <c r="J385" s="177"/>
      <c r="K385" s="177"/>
      <c r="L385" s="177"/>
      <c r="M385" s="209">
        <f t="shared" si="58"/>
        <v>0</v>
      </c>
      <c r="N385" s="177"/>
      <c r="O385" s="177">
        <v>6000</v>
      </c>
      <c r="P385" s="177"/>
      <c r="Q385" s="177"/>
      <c r="R385" s="209">
        <f t="shared" si="59"/>
        <v>6000</v>
      </c>
      <c r="S385" s="177"/>
      <c r="T385" s="177"/>
      <c r="U385" s="177"/>
      <c r="V385" s="177"/>
      <c r="W385" s="209">
        <f t="shared" si="60"/>
        <v>0</v>
      </c>
    </row>
    <row r="386" spans="1:23" s="119" customFormat="1" ht="12" customHeight="1" x14ac:dyDescent="0.2">
      <c r="A386" s="151" t="s">
        <v>746</v>
      </c>
      <c r="B386" s="196" t="s">
        <v>749</v>
      </c>
      <c r="C386" s="180">
        <v>3900</v>
      </c>
      <c r="D386" s="177"/>
      <c r="E386" s="177"/>
      <c r="F386" s="177"/>
      <c r="G386" s="177"/>
      <c r="H386" s="129">
        <f t="shared" ref="H386:H431" si="61">SUM(D386:G386)</f>
        <v>0</v>
      </c>
      <c r="I386" s="177"/>
      <c r="J386" s="177"/>
      <c r="K386" s="177"/>
      <c r="L386" s="177"/>
      <c r="M386" s="209">
        <f t="shared" si="58"/>
        <v>0</v>
      </c>
      <c r="N386" s="177"/>
      <c r="O386" s="177">
        <v>6000</v>
      </c>
      <c r="P386" s="177"/>
      <c r="Q386" s="177"/>
      <c r="R386" s="209">
        <f t="shared" si="59"/>
        <v>6000</v>
      </c>
      <c r="S386" s="177"/>
      <c r="T386" s="177"/>
      <c r="U386" s="177"/>
      <c r="V386" s="177"/>
      <c r="W386" s="209">
        <f t="shared" si="60"/>
        <v>0</v>
      </c>
    </row>
    <row r="387" spans="1:23" s="119" customFormat="1" ht="12" customHeight="1" x14ac:dyDescent="0.2">
      <c r="A387" s="151" t="s">
        <v>746</v>
      </c>
      <c r="B387" s="196" t="s">
        <v>750</v>
      </c>
      <c r="C387" s="180">
        <v>1800</v>
      </c>
      <c r="D387" s="177"/>
      <c r="E387" s="177"/>
      <c r="F387" s="177"/>
      <c r="G387" s="177"/>
      <c r="H387" s="129">
        <f t="shared" si="61"/>
        <v>0</v>
      </c>
      <c r="I387" s="177"/>
      <c r="J387" s="177"/>
      <c r="K387" s="177"/>
      <c r="L387" s="177"/>
      <c r="M387" s="209">
        <f t="shared" si="58"/>
        <v>0</v>
      </c>
      <c r="N387" s="177"/>
      <c r="O387" s="177">
        <v>6000</v>
      </c>
      <c r="P387" s="177"/>
      <c r="Q387" s="177"/>
      <c r="R387" s="209">
        <f t="shared" si="59"/>
        <v>6000</v>
      </c>
      <c r="S387" s="177"/>
      <c r="T387" s="177"/>
      <c r="U387" s="177"/>
      <c r="V387" s="177"/>
      <c r="W387" s="209">
        <f t="shared" si="60"/>
        <v>0</v>
      </c>
    </row>
    <row r="388" spans="1:23" s="119" customFormat="1" ht="12.75" customHeight="1" x14ac:dyDescent="0.2">
      <c r="A388" s="151" t="s">
        <v>751</v>
      </c>
      <c r="B388" s="196" t="s">
        <v>752</v>
      </c>
      <c r="C388" s="180"/>
      <c r="D388" s="177"/>
      <c r="E388" s="177"/>
      <c r="F388" s="177"/>
      <c r="G388" s="177"/>
      <c r="H388" s="129">
        <f t="shared" si="61"/>
        <v>0</v>
      </c>
      <c r="I388" s="177"/>
      <c r="J388" s="177"/>
      <c r="K388" s="177"/>
      <c r="L388" s="177"/>
      <c r="M388" s="209">
        <f t="shared" si="58"/>
        <v>0</v>
      </c>
      <c r="N388" s="177"/>
      <c r="O388" s="177"/>
      <c r="P388" s="177"/>
      <c r="Q388" s="177"/>
      <c r="R388" s="209">
        <f t="shared" si="59"/>
        <v>0</v>
      </c>
      <c r="S388" s="177"/>
      <c r="T388" s="177"/>
      <c r="U388" s="177"/>
      <c r="V388" s="177"/>
      <c r="W388" s="209">
        <f t="shared" si="60"/>
        <v>0</v>
      </c>
    </row>
    <row r="389" spans="1:23" s="119" customFormat="1" ht="12" customHeight="1" x14ac:dyDescent="0.2">
      <c r="A389" s="151" t="s">
        <v>751</v>
      </c>
      <c r="B389" s="196" t="s">
        <v>753</v>
      </c>
      <c r="C389" s="180"/>
      <c r="D389" s="177"/>
      <c r="E389" s="177"/>
      <c r="F389" s="177"/>
      <c r="G389" s="177"/>
      <c r="H389" s="129">
        <f t="shared" si="61"/>
        <v>0</v>
      </c>
      <c r="I389" s="177"/>
      <c r="J389" s="177"/>
      <c r="K389" s="177"/>
      <c r="L389" s="177"/>
      <c r="M389" s="209">
        <f t="shared" si="58"/>
        <v>0</v>
      </c>
      <c r="N389" s="177"/>
      <c r="O389" s="177"/>
      <c r="P389" s="177"/>
      <c r="Q389" s="177"/>
      <c r="R389" s="209">
        <f t="shared" si="59"/>
        <v>0</v>
      </c>
      <c r="S389" s="177"/>
      <c r="T389" s="177"/>
      <c r="U389" s="177"/>
      <c r="V389" s="177"/>
      <c r="W389" s="209">
        <f t="shared" si="60"/>
        <v>0</v>
      </c>
    </row>
    <row r="390" spans="1:23" s="119" customFormat="1" ht="12" customHeight="1" x14ac:dyDescent="0.2">
      <c r="A390" s="151" t="s">
        <v>751</v>
      </c>
      <c r="B390" s="196" t="s">
        <v>754</v>
      </c>
      <c r="C390" s="180"/>
      <c r="D390" s="177"/>
      <c r="E390" s="177"/>
      <c r="F390" s="177"/>
      <c r="G390" s="177"/>
      <c r="H390" s="129">
        <f t="shared" si="61"/>
        <v>0</v>
      </c>
      <c r="I390" s="177"/>
      <c r="J390" s="177"/>
      <c r="K390" s="177"/>
      <c r="L390" s="177"/>
      <c r="M390" s="209">
        <f t="shared" si="58"/>
        <v>0</v>
      </c>
      <c r="N390" s="177"/>
      <c r="O390" s="177"/>
      <c r="P390" s="177"/>
      <c r="Q390" s="177"/>
      <c r="R390" s="209">
        <f t="shared" si="59"/>
        <v>0</v>
      </c>
      <c r="S390" s="177"/>
      <c r="T390" s="177"/>
      <c r="U390" s="177"/>
      <c r="V390" s="177"/>
      <c r="W390" s="209">
        <f t="shared" si="60"/>
        <v>0</v>
      </c>
    </row>
    <row r="391" spans="1:23" s="119" customFormat="1" ht="12" customHeight="1" x14ac:dyDescent="0.2">
      <c r="A391" s="151" t="s">
        <v>746</v>
      </c>
      <c r="B391" s="212" t="s">
        <v>755</v>
      </c>
      <c r="C391" s="213"/>
      <c r="D391" s="214"/>
      <c r="E391" s="214"/>
      <c r="F391" s="214"/>
      <c r="G391" s="214"/>
      <c r="H391" s="215">
        <f t="shared" si="61"/>
        <v>0</v>
      </c>
      <c r="I391" s="214"/>
      <c r="J391" s="177"/>
      <c r="K391" s="177"/>
      <c r="L391" s="177"/>
      <c r="M391" s="209">
        <f t="shared" si="58"/>
        <v>0</v>
      </c>
      <c r="N391" s="177"/>
      <c r="O391" s="177"/>
      <c r="P391" s="177">
        <v>4000</v>
      </c>
      <c r="Q391" s="177"/>
      <c r="R391" s="209">
        <f t="shared" si="59"/>
        <v>4000</v>
      </c>
      <c r="S391" s="177"/>
      <c r="T391" s="177"/>
      <c r="U391" s="177"/>
      <c r="V391" s="177"/>
      <c r="W391" s="209">
        <f t="shared" si="60"/>
        <v>0</v>
      </c>
    </row>
    <row r="392" spans="1:23" s="119" customFormat="1" ht="12" customHeight="1" x14ac:dyDescent="0.2">
      <c r="A392" s="151" t="s">
        <v>756</v>
      </c>
      <c r="B392" s="196" t="s">
        <v>757</v>
      </c>
      <c r="C392" s="180"/>
      <c r="D392" s="177"/>
      <c r="E392" s="216"/>
      <c r="F392" s="213"/>
      <c r="G392" s="214"/>
      <c r="H392" s="214"/>
      <c r="I392" s="177"/>
      <c r="J392" s="177"/>
      <c r="K392" s="177"/>
      <c r="L392" s="177"/>
      <c r="M392" s="209"/>
      <c r="N392" s="177"/>
      <c r="O392" s="177"/>
      <c r="P392" s="177"/>
      <c r="Q392" s="177"/>
      <c r="R392" s="209"/>
      <c r="S392" s="177"/>
      <c r="T392" s="177"/>
      <c r="U392" s="177"/>
      <c r="V392" s="177"/>
      <c r="W392" s="209"/>
    </row>
    <row r="393" spans="1:23" s="119" customFormat="1" ht="12" customHeight="1" x14ac:dyDescent="0.2">
      <c r="A393" s="151" t="s">
        <v>756</v>
      </c>
      <c r="B393" s="196" t="s">
        <v>758</v>
      </c>
      <c r="C393" s="180"/>
      <c r="D393" s="177"/>
      <c r="E393" s="216"/>
      <c r="F393" s="217"/>
      <c r="G393" s="218"/>
      <c r="H393" s="218"/>
      <c r="I393" s="177"/>
      <c r="J393" s="177"/>
      <c r="K393" s="177"/>
      <c r="L393" s="177"/>
      <c r="M393" s="209"/>
      <c r="N393" s="177"/>
      <c r="O393" s="177"/>
      <c r="P393" s="177"/>
      <c r="Q393" s="177"/>
      <c r="R393" s="209"/>
      <c r="S393" s="177"/>
      <c r="T393" s="177"/>
      <c r="U393" s="177"/>
      <c r="V393" s="177"/>
      <c r="W393" s="209"/>
    </row>
    <row r="394" spans="1:23" s="119" customFormat="1" ht="12" customHeight="1" x14ac:dyDescent="0.2">
      <c r="A394" s="151" t="s">
        <v>756</v>
      </c>
      <c r="B394" s="195" t="s">
        <v>759</v>
      </c>
      <c r="C394" s="180"/>
      <c r="D394" s="177"/>
      <c r="E394" s="216"/>
      <c r="F394" s="217"/>
      <c r="G394" s="218"/>
      <c r="H394" s="218"/>
      <c r="I394" s="177"/>
      <c r="J394" s="177"/>
      <c r="K394" s="177"/>
      <c r="L394" s="177"/>
      <c r="M394" s="209"/>
      <c r="N394" s="177"/>
      <c r="O394" s="177"/>
      <c r="P394" s="177"/>
      <c r="Q394" s="177"/>
      <c r="R394" s="209"/>
      <c r="S394" s="177"/>
      <c r="T394" s="177"/>
      <c r="U394" s="177"/>
      <c r="V394" s="177"/>
      <c r="W394" s="209"/>
    </row>
    <row r="395" spans="1:23" s="119" customFormat="1" ht="12" customHeight="1" x14ac:dyDescent="0.2">
      <c r="A395" s="151" t="s">
        <v>756</v>
      </c>
      <c r="B395" s="196" t="s">
        <v>760</v>
      </c>
      <c r="C395" s="180"/>
      <c r="D395" s="177"/>
      <c r="E395" s="216"/>
      <c r="F395" s="217"/>
      <c r="G395" s="218"/>
      <c r="H395" s="218"/>
      <c r="I395" s="177"/>
      <c r="J395" s="177"/>
      <c r="K395" s="177"/>
      <c r="L395" s="177"/>
      <c r="M395" s="209"/>
      <c r="N395" s="177"/>
      <c r="O395" s="177"/>
      <c r="P395" s="177"/>
      <c r="Q395" s="177"/>
      <c r="R395" s="209"/>
      <c r="S395" s="177"/>
      <c r="T395" s="177"/>
      <c r="U395" s="177"/>
      <c r="V395" s="177"/>
      <c r="W395" s="209"/>
    </row>
    <row r="396" spans="1:23" s="119" customFormat="1" ht="12" customHeight="1" x14ac:dyDescent="0.2">
      <c r="A396" s="151" t="s">
        <v>756</v>
      </c>
      <c r="B396" s="196" t="s">
        <v>761</v>
      </c>
      <c r="C396" s="180"/>
      <c r="D396" s="177"/>
      <c r="E396" s="216"/>
      <c r="F396" s="217"/>
      <c r="G396" s="218"/>
      <c r="H396" s="218"/>
      <c r="I396" s="177"/>
      <c r="J396" s="177"/>
      <c r="K396" s="177"/>
      <c r="L396" s="177"/>
      <c r="M396" s="209"/>
      <c r="N396" s="177"/>
      <c r="O396" s="177"/>
      <c r="P396" s="177"/>
      <c r="Q396" s="177"/>
      <c r="R396" s="209"/>
      <c r="S396" s="177"/>
      <c r="T396" s="177"/>
      <c r="U396" s="177"/>
      <c r="V396" s="177"/>
      <c r="W396" s="209"/>
    </row>
    <row r="397" spans="1:23" s="119" customFormat="1" ht="12" customHeight="1" x14ac:dyDescent="0.2">
      <c r="A397" s="151" t="s">
        <v>756</v>
      </c>
      <c r="B397" s="196" t="s">
        <v>762</v>
      </c>
      <c r="C397" s="180"/>
      <c r="D397" s="177"/>
      <c r="E397" s="216"/>
      <c r="F397" s="217"/>
      <c r="G397" s="218"/>
      <c r="H397" s="218"/>
      <c r="I397" s="177"/>
      <c r="J397" s="177"/>
      <c r="K397" s="177"/>
      <c r="L397" s="177"/>
      <c r="M397" s="209"/>
      <c r="N397" s="177"/>
      <c r="O397" s="177"/>
      <c r="P397" s="177"/>
      <c r="Q397" s="177"/>
      <c r="R397" s="209"/>
      <c r="S397" s="177"/>
      <c r="T397" s="177"/>
      <c r="U397" s="177"/>
      <c r="V397" s="177"/>
      <c r="W397" s="209"/>
    </row>
    <row r="398" spans="1:23" s="119" customFormat="1" ht="12" customHeight="1" x14ac:dyDescent="0.2">
      <c r="A398" s="151" t="s">
        <v>756</v>
      </c>
      <c r="B398" s="196" t="s">
        <v>763</v>
      </c>
      <c r="C398" s="180"/>
      <c r="D398" s="177"/>
      <c r="E398" s="216"/>
      <c r="F398" s="217">
        <v>2358</v>
      </c>
      <c r="G398" s="218">
        <v>5977</v>
      </c>
      <c r="H398" s="218">
        <f>SUM(F398:G398)</f>
        <v>8335</v>
      </c>
      <c r="I398" s="177"/>
      <c r="J398" s="177"/>
      <c r="K398" s="177"/>
      <c r="L398" s="177"/>
      <c r="M398" s="209"/>
      <c r="N398" s="177"/>
      <c r="O398" s="177"/>
      <c r="P398" s="177"/>
      <c r="Q398" s="177"/>
      <c r="R398" s="209"/>
      <c r="S398" s="177"/>
      <c r="T398" s="177"/>
      <c r="U398" s="177"/>
      <c r="V398" s="177"/>
      <c r="W398" s="209"/>
    </row>
    <row r="399" spans="1:23" s="119" customFormat="1" ht="12" customHeight="1" x14ac:dyDescent="0.2">
      <c r="A399" s="151" t="s">
        <v>756</v>
      </c>
      <c r="B399" s="196" t="s">
        <v>764</v>
      </c>
      <c r="C399" s="180"/>
      <c r="D399" s="177"/>
      <c r="E399" s="216"/>
      <c r="F399" s="217"/>
      <c r="G399" s="218"/>
      <c r="H399" s="218"/>
      <c r="I399" s="177"/>
      <c r="J399" s="177"/>
      <c r="K399" s="177"/>
      <c r="L399" s="177"/>
      <c r="M399" s="209"/>
      <c r="N399" s="177"/>
      <c r="O399" s="177"/>
      <c r="P399" s="177"/>
      <c r="Q399" s="177"/>
      <c r="R399" s="209"/>
      <c r="S399" s="177"/>
      <c r="T399" s="177"/>
      <c r="U399" s="177"/>
      <c r="V399" s="177"/>
      <c r="W399" s="209"/>
    </row>
    <row r="400" spans="1:23" s="119" customFormat="1" ht="20.25" customHeight="1" x14ac:dyDescent="0.2">
      <c r="A400" s="151" t="s">
        <v>756</v>
      </c>
      <c r="B400" s="196" t="s">
        <v>765</v>
      </c>
      <c r="C400" s="180"/>
      <c r="D400" s="177"/>
      <c r="E400" s="216"/>
      <c r="F400" s="217"/>
      <c r="G400" s="218"/>
      <c r="H400" s="218"/>
      <c r="I400" s="177"/>
      <c r="J400" s="177"/>
      <c r="K400" s="177"/>
      <c r="L400" s="177"/>
      <c r="M400" s="209"/>
      <c r="N400" s="177"/>
      <c r="O400" s="177"/>
      <c r="P400" s="177"/>
      <c r="Q400" s="177"/>
      <c r="R400" s="209"/>
      <c r="S400" s="177"/>
      <c r="T400" s="177"/>
      <c r="U400" s="177"/>
      <c r="V400" s="177"/>
      <c r="W400" s="209"/>
    </row>
    <row r="401" spans="1:23" s="119" customFormat="1" ht="12" customHeight="1" x14ac:dyDescent="0.2">
      <c r="A401" s="151" t="s">
        <v>756</v>
      </c>
      <c r="B401" s="196" t="s">
        <v>766</v>
      </c>
      <c r="C401" s="180"/>
      <c r="D401" s="177"/>
      <c r="E401" s="216"/>
      <c r="F401" s="217"/>
      <c r="G401" s="218"/>
      <c r="H401" s="218"/>
      <c r="I401" s="177"/>
      <c r="J401" s="177"/>
      <c r="K401" s="177"/>
      <c r="L401" s="177"/>
      <c r="M401" s="209"/>
      <c r="N401" s="177"/>
      <c r="O401" s="177"/>
      <c r="P401" s="177"/>
      <c r="Q401" s="177"/>
      <c r="R401" s="209"/>
      <c r="S401" s="177"/>
      <c r="T401" s="177"/>
      <c r="U401" s="177"/>
      <c r="V401" s="177"/>
      <c r="W401" s="209"/>
    </row>
    <row r="402" spans="1:23" s="119" customFormat="1" ht="12" customHeight="1" x14ac:dyDescent="0.2">
      <c r="A402" s="151" t="s">
        <v>756</v>
      </c>
      <c r="B402" s="196" t="s">
        <v>767</v>
      </c>
      <c r="C402" s="180"/>
      <c r="D402" s="177"/>
      <c r="E402" s="216"/>
      <c r="F402" s="217"/>
      <c r="G402" s="218"/>
      <c r="H402" s="218"/>
      <c r="I402" s="177"/>
      <c r="J402" s="177"/>
      <c r="K402" s="177"/>
      <c r="L402" s="177"/>
      <c r="M402" s="209"/>
      <c r="N402" s="177"/>
      <c r="O402" s="177"/>
      <c r="P402" s="177"/>
      <c r="Q402" s="177"/>
      <c r="R402" s="209"/>
      <c r="S402" s="177"/>
      <c r="T402" s="177"/>
      <c r="U402" s="177"/>
      <c r="V402" s="177"/>
      <c r="W402" s="209"/>
    </row>
    <row r="403" spans="1:23" s="119" customFormat="1" ht="12" customHeight="1" x14ac:dyDescent="0.2">
      <c r="A403" s="151" t="s">
        <v>756</v>
      </c>
      <c r="B403" s="196" t="s">
        <v>768</v>
      </c>
      <c r="C403" s="180"/>
      <c r="D403" s="177"/>
      <c r="E403" s="216"/>
      <c r="F403" s="217"/>
      <c r="G403" s="218"/>
      <c r="H403" s="218"/>
      <c r="I403" s="177"/>
      <c r="J403" s="177"/>
      <c r="K403" s="177"/>
      <c r="L403" s="177"/>
      <c r="M403" s="209"/>
      <c r="N403" s="177"/>
      <c r="O403" s="177"/>
      <c r="P403" s="177"/>
      <c r="Q403" s="177"/>
      <c r="R403" s="209"/>
      <c r="S403" s="177"/>
      <c r="T403" s="177"/>
      <c r="U403" s="177"/>
      <c r="V403" s="177"/>
      <c r="W403" s="209"/>
    </row>
    <row r="404" spans="1:23" s="119" customFormat="1" ht="19.5" customHeight="1" x14ac:dyDescent="0.2">
      <c r="A404" s="151" t="s">
        <v>746</v>
      </c>
      <c r="B404" s="196" t="s">
        <v>769</v>
      </c>
      <c r="C404" s="180"/>
      <c r="D404" s="177"/>
      <c r="E404" s="216"/>
      <c r="F404" s="219"/>
      <c r="G404" s="220"/>
      <c r="H404" s="220"/>
      <c r="I404" s="177"/>
      <c r="J404" s="177"/>
      <c r="K404" s="177"/>
      <c r="L404" s="177"/>
      <c r="M404" s="209">
        <f t="shared" si="58"/>
        <v>0</v>
      </c>
      <c r="N404" s="177"/>
      <c r="O404" s="177"/>
      <c r="P404" s="177"/>
      <c r="Q404" s="177"/>
      <c r="R404" s="209">
        <f t="shared" si="59"/>
        <v>0</v>
      </c>
      <c r="S404" s="177"/>
      <c r="T404" s="177"/>
      <c r="U404" s="177"/>
      <c r="V404" s="177"/>
      <c r="W404" s="209">
        <f t="shared" si="60"/>
        <v>0</v>
      </c>
    </row>
    <row r="405" spans="1:23" s="119" customFormat="1" ht="12" customHeight="1" x14ac:dyDescent="0.2">
      <c r="A405" s="151" t="s">
        <v>756</v>
      </c>
      <c r="B405" s="221" t="s">
        <v>770</v>
      </c>
      <c r="C405" s="219"/>
      <c r="D405" s="220"/>
      <c r="E405" s="220"/>
      <c r="F405" s="220"/>
      <c r="G405" s="220"/>
      <c r="H405" s="222">
        <f t="shared" si="61"/>
        <v>0</v>
      </c>
      <c r="I405" s="220"/>
      <c r="J405" s="177"/>
      <c r="K405" s="177"/>
      <c r="L405" s="177"/>
      <c r="M405" s="209">
        <f t="shared" si="58"/>
        <v>0</v>
      </c>
      <c r="N405" s="177"/>
      <c r="O405" s="177"/>
      <c r="P405" s="177"/>
      <c r="Q405" s="177"/>
      <c r="R405" s="209">
        <f t="shared" si="59"/>
        <v>0</v>
      </c>
      <c r="S405" s="177"/>
      <c r="T405" s="177"/>
      <c r="U405" s="177"/>
      <c r="V405" s="177"/>
      <c r="W405" s="209">
        <f t="shared" si="60"/>
        <v>0</v>
      </c>
    </row>
    <row r="406" spans="1:23" s="119" customFormat="1" ht="12" customHeight="1" x14ac:dyDescent="0.2">
      <c r="A406" s="151" t="s">
        <v>756</v>
      </c>
      <c r="B406" s="196" t="s">
        <v>771</v>
      </c>
      <c r="C406" s="180"/>
      <c r="D406" s="177"/>
      <c r="E406" s="177"/>
      <c r="F406" s="177"/>
      <c r="G406" s="177"/>
      <c r="H406" s="129">
        <f t="shared" si="61"/>
        <v>0</v>
      </c>
      <c r="I406" s="177"/>
      <c r="J406" s="177"/>
      <c r="K406" s="177"/>
      <c r="L406" s="177"/>
      <c r="M406" s="209">
        <f t="shared" si="58"/>
        <v>0</v>
      </c>
      <c r="N406" s="177"/>
      <c r="O406" s="177"/>
      <c r="P406" s="177"/>
      <c r="Q406" s="177"/>
      <c r="R406" s="209">
        <f t="shared" si="59"/>
        <v>0</v>
      </c>
      <c r="S406" s="177"/>
      <c r="T406" s="177"/>
      <c r="U406" s="177"/>
      <c r="V406" s="177"/>
      <c r="W406" s="209">
        <f t="shared" si="60"/>
        <v>0</v>
      </c>
    </row>
    <row r="407" spans="1:23" s="119" customFormat="1" ht="12" customHeight="1" x14ac:dyDescent="0.2">
      <c r="A407" s="177" t="s">
        <v>756</v>
      </c>
      <c r="B407" s="196" t="s">
        <v>772</v>
      </c>
      <c r="C407" s="180"/>
      <c r="D407" s="177"/>
      <c r="E407" s="177"/>
      <c r="F407" s="177"/>
      <c r="G407" s="177"/>
      <c r="H407" s="129">
        <f t="shared" si="61"/>
        <v>0</v>
      </c>
      <c r="I407" s="177"/>
      <c r="J407" s="177"/>
      <c r="K407" s="177"/>
      <c r="L407" s="177"/>
      <c r="M407" s="209">
        <f t="shared" si="58"/>
        <v>0</v>
      </c>
      <c r="N407" s="177"/>
      <c r="O407" s="177"/>
      <c r="P407" s="177"/>
      <c r="Q407" s="177"/>
      <c r="R407" s="209">
        <f t="shared" si="59"/>
        <v>0</v>
      </c>
      <c r="S407" s="177"/>
      <c r="T407" s="177"/>
      <c r="U407" s="177"/>
      <c r="V407" s="177"/>
      <c r="W407" s="209">
        <f t="shared" si="60"/>
        <v>0</v>
      </c>
    </row>
    <row r="408" spans="1:23" s="119" customFormat="1" ht="12" customHeight="1" x14ac:dyDescent="0.2">
      <c r="A408" s="177" t="s">
        <v>756</v>
      </c>
      <c r="B408" s="196" t="s">
        <v>773</v>
      </c>
      <c r="C408" s="180"/>
      <c r="D408" s="177"/>
      <c r="E408" s="177"/>
      <c r="F408" s="177"/>
      <c r="G408" s="177"/>
      <c r="H408" s="129">
        <f t="shared" si="61"/>
        <v>0</v>
      </c>
      <c r="I408" s="177"/>
      <c r="J408" s="177"/>
      <c r="K408" s="177"/>
      <c r="L408" s="177"/>
      <c r="M408" s="209">
        <f t="shared" si="58"/>
        <v>0</v>
      </c>
      <c r="N408" s="177"/>
      <c r="O408" s="177"/>
      <c r="P408" s="177"/>
      <c r="Q408" s="177"/>
      <c r="R408" s="209">
        <f t="shared" si="59"/>
        <v>0</v>
      </c>
      <c r="S408" s="177"/>
      <c r="T408" s="177"/>
      <c r="U408" s="177"/>
      <c r="V408" s="177"/>
      <c r="W408" s="209">
        <f t="shared" si="60"/>
        <v>0</v>
      </c>
    </row>
    <row r="409" spans="1:23" s="119" customFormat="1" ht="12" customHeight="1" x14ac:dyDescent="0.2">
      <c r="A409" s="151" t="s">
        <v>756</v>
      </c>
      <c r="B409" s="196" t="s">
        <v>774</v>
      </c>
      <c r="C409" s="180"/>
      <c r="D409" s="177"/>
      <c r="E409" s="177"/>
      <c r="F409" s="177"/>
      <c r="G409" s="177"/>
      <c r="H409" s="129">
        <f t="shared" si="61"/>
        <v>0</v>
      </c>
      <c r="I409" s="177"/>
      <c r="J409" s="177"/>
      <c r="K409" s="177"/>
      <c r="L409" s="177"/>
      <c r="M409" s="209">
        <f t="shared" si="58"/>
        <v>0</v>
      </c>
      <c r="N409" s="177"/>
      <c r="O409" s="177"/>
      <c r="P409" s="177"/>
      <c r="Q409" s="177"/>
      <c r="R409" s="209">
        <f t="shared" si="59"/>
        <v>0</v>
      </c>
      <c r="S409" s="177"/>
      <c r="T409" s="177"/>
      <c r="U409" s="177"/>
      <c r="V409" s="177"/>
      <c r="W409" s="209">
        <f t="shared" si="60"/>
        <v>0</v>
      </c>
    </row>
    <row r="410" spans="1:23" s="119" customFormat="1" ht="12" customHeight="1" x14ac:dyDescent="0.2">
      <c r="A410" s="151" t="s">
        <v>756</v>
      </c>
      <c r="B410" s="196" t="s">
        <v>775</v>
      </c>
      <c r="C410" s="180"/>
      <c r="D410" s="177"/>
      <c r="E410" s="177"/>
      <c r="F410" s="177"/>
      <c r="G410" s="177"/>
      <c r="H410" s="129">
        <f t="shared" si="61"/>
        <v>0</v>
      </c>
      <c r="I410" s="177"/>
      <c r="J410" s="177"/>
      <c r="K410" s="177"/>
      <c r="L410" s="177"/>
      <c r="M410" s="209">
        <f t="shared" si="58"/>
        <v>0</v>
      </c>
      <c r="N410" s="177"/>
      <c r="O410" s="177"/>
      <c r="P410" s="177"/>
      <c r="Q410" s="177"/>
      <c r="R410" s="209">
        <f t="shared" si="59"/>
        <v>0</v>
      </c>
      <c r="S410" s="177"/>
      <c r="T410" s="177"/>
      <c r="U410" s="177"/>
      <c r="V410" s="177"/>
      <c r="W410" s="209">
        <f t="shared" si="60"/>
        <v>0</v>
      </c>
    </row>
    <row r="411" spans="1:23" s="119" customFormat="1" ht="12" customHeight="1" x14ac:dyDescent="0.2">
      <c r="A411" s="151" t="s">
        <v>756</v>
      </c>
      <c r="B411" s="196" t="s">
        <v>776</v>
      </c>
      <c r="C411" s="180"/>
      <c r="D411" s="177"/>
      <c r="E411" s="177"/>
      <c r="F411" s="177"/>
      <c r="G411" s="177"/>
      <c r="H411" s="129">
        <f t="shared" si="61"/>
        <v>0</v>
      </c>
      <c r="I411" s="177"/>
      <c r="J411" s="177"/>
      <c r="K411" s="177"/>
      <c r="L411" s="177"/>
      <c r="M411" s="209">
        <f t="shared" si="58"/>
        <v>0</v>
      </c>
      <c r="N411" s="177"/>
      <c r="O411" s="177"/>
      <c r="P411" s="177"/>
      <c r="Q411" s="177"/>
      <c r="R411" s="209">
        <f t="shared" si="59"/>
        <v>0</v>
      </c>
      <c r="S411" s="177"/>
      <c r="T411" s="177"/>
      <c r="U411" s="177"/>
      <c r="V411" s="177"/>
      <c r="W411" s="209">
        <f t="shared" si="60"/>
        <v>0</v>
      </c>
    </row>
    <row r="412" spans="1:23" s="119" customFormat="1" ht="12" customHeight="1" x14ac:dyDescent="0.2">
      <c r="A412" s="151" t="s">
        <v>756</v>
      </c>
      <c r="B412" s="196" t="s">
        <v>777</v>
      </c>
      <c r="C412" s="180" t="s">
        <v>778</v>
      </c>
      <c r="D412" s="177"/>
      <c r="E412" s="177"/>
      <c r="F412" s="177"/>
      <c r="G412" s="177"/>
      <c r="H412" s="129">
        <f t="shared" si="61"/>
        <v>0</v>
      </c>
      <c r="I412" s="177"/>
      <c r="J412" s="177"/>
      <c r="K412" s="177"/>
      <c r="L412" s="177"/>
      <c r="M412" s="209">
        <f t="shared" si="58"/>
        <v>0</v>
      </c>
      <c r="N412" s="177"/>
      <c r="O412" s="177"/>
      <c r="P412" s="177"/>
      <c r="Q412" s="177"/>
      <c r="R412" s="209">
        <f t="shared" si="59"/>
        <v>0</v>
      </c>
      <c r="S412" s="177"/>
      <c r="T412" s="177"/>
      <c r="U412" s="177"/>
      <c r="V412" s="177"/>
      <c r="W412" s="209">
        <f t="shared" si="60"/>
        <v>0</v>
      </c>
    </row>
    <row r="413" spans="1:23" s="119" customFormat="1" ht="12" customHeight="1" x14ac:dyDescent="0.2">
      <c r="A413" s="151" t="s">
        <v>756</v>
      </c>
      <c r="B413" s="196" t="s">
        <v>779</v>
      </c>
      <c r="C413" s="180"/>
      <c r="D413" s="177"/>
      <c r="E413" s="177"/>
      <c r="F413" s="177"/>
      <c r="G413" s="177"/>
      <c r="H413" s="129">
        <f t="shared" si="61"/>
        <v>0</v>
      </c>
      <c r="I413" s="177"/>
      <c r="J413" s="177"/>
      <c r="K413" s="177"/>
      <c r="L413" s="177"/>
      <c r="M413" s="209">
        <f t="shared" si="58"/>
        <v>0</v>
      </c>
      <c r="N413" s="177"/>
      <c r="O413" s="177"/>
      <c r="P413" s="177"/>
      <c r="Q413" s="177"/>
      <c r="R413" s="209">
        <f t="shared" si="59"/>
        <v>0</v>
      </c>
      <c r="S413" s="177"/>
      <c r="T413" s="177"/>
      <c r="U413" s="177"/>
      <c r="V413" s="177"/>
      <c r="W413" s="209">
        <f t="shared" si="60"/>
        <v>0</v>
      </c>
    </row>
    <row r="414" spans="1:23" s="119" customFormat="1" ht="12" customHeight="1" x14ac:dyDescent="0.2">
      <c r="A414" s="151" t="s">
        <v>756</v>
      </c>
      <c r="B414" s="196" t="s">
        <v>780</v>
      </c>
      <c r="C414" s="180"/>
      <c r="D414" s="177"/>
      <c r="E414" s="177"/>
      <c r="F414" s="177"/>
      <c r="G414" s="177"/>
      <c r="H414" s="129">
        <f t="shared" si="61"/>
        <v>0</v>
      </c>
      <c r="I414" s="177"/>
      <c r="J414" s="177"/>
      <c r="K414" s="177"/>
      <c r="L414" s="177"/>
      <c r="M414" s="209">
        <f t="shared" si="58"/>
        <v>0</v>
      </c>
      <c r="N414" s="177"/>
      <c r="O414" s="177"/>
      <c r="P414" s="177"/>
      <c r="Q414" s="177"/>
      <c r="R414" s="209">
        <f t="shared" si="59"/>
        <v>0</v>
      </c>
      <c r="S414" s="177"/>
      <c r="T414" s="177"/>
      <c r="U414" s="177"/>
      <c r="V414" s="177"/>
      <c r="W414" s="209">
        <f t="shared" si="60"/>
        <v>0</v>
      </c>
    </row>
    <row r="415" spans="1:23" s="119" customFormat="1" ht="12" customHeight="1" x14ac:dyDescent="0.2">
      <c r="A415" s="151" t="s">
        <v>756</v>
      </c>
      <c r="B415" s="196" t="s">
        <v>781</v>
      </c>
      <c r="C415" s="180"/>
      <c r="D415" s="177"/>
      <c r="E415" s="177"/>
      <c r="F415" s="177"/>
      <c r="G415" s="177"/>
      <c r="H415" s="129">
        <f t="shared" si="61"/>
        <v>0</v>
      </c>
      <c r="I415" s="177"/>
      <c r="J415" s="177"/>
      <c r="K415" s="177"/>
      <c r="L415" s="177"/>
      <c r="M415" s="209">
        <f t="shared" si="58"/>
        <v>0</v>
      </c>
      <c r="N415" s="177"/>
      <c r="O415" s="177"/>
      <c r="P415" s="177"/>
      <c r="Q415" s="177"/>
      <c r="R415" s="209">
        <f t="shared" si="59"/>
        <v>0</v>
      </c>
      <c r="S415" s="177"/>
      <c r="T415" s="177"/>
      <c r="U415" s="177"/>
      <c r="V415" s="177"/>
      <c r="W415" s="209">
        <f t="shared" si="60"/>
        <v>0</v>
      </c>
    </row>
    <row r="416" spans="1:23" s="119" customFormat="1" ht="12" customHeight="1" x14ac:dyDescent="0.2">
      <c r="A416" s="151" t="s">
        <v>756</v>
      </c>
      <c r="B416" s="196" t="s">
        <v>782</v>
      </c>
      <c r="C416" s="180"/>
      <c r="D416" s="177"/>
      <c r="E416" s="177"/>
      <c r="F416" s="177"/>
      <c r="G416" s="177"/>
      <c r="H416" s="129">
        <f t="shared" si="61"/>
        <v>0</v>
      </c>
      <c r="I416" s="177"/>
      <c r="J416" s="177"/>
      <c r="K416" s="177"/>
      <c r="L416" s="177"/>
      <c r="M416" s="209">
        <f t="shared" si="58"/>
        <v>0</v>
      </c>
      <c r="N416" s="177"/>
      <c r="O416" s="177"/>
      <c r="P416" s="177"/>
      <c r="Q416" s="177"/>
      <c r="R416" s="209">
        <f t="shared" si="59"/>
        <v>0</v>
      </c>
      <c r="S416" s="177"/>
      <c r="T416" s="177"/>
      <c r="U416" s="177"/>
      <c r="V416" s="177"/>
      <c r="W416" s="209">
        <f t="shared" si="60"/>
        <v>0</v>
      </c>
    </row>
    <row r="417" spans="1:24" s="119" customFormat="1" ht="12" customHeight="1" x14ac:dyDescent="0.2">
      <c r="A417" s="151" t="s">
        <v>783</v>
      </c>
      <c r="B417" s="196" t="s">
        <v>784</v>
      </c>
      <c r="C417" s="180">
        <v>2900</v>
      </c>
      <c r="D417" s="177"/>
      <c r="E417" s="177"/>
      <c r="F417" s="177"/>
      <c r="G417" s="177"/>
      <c r="H417" s="129">
        <f t="shared" si="61"/>
        <v>0</v>
      </c>
      <c r="I417" s="177"/>
      <c r="J417" s="177"/>
      <c r="K417" s="177"/>
      <c r="L417" s="177"/>
      <c r="M417" s="209">
        <f t="shared" si="58"/>
        <v>0</v>
      </c>
      <c r="N417" s="177"/>
      <c r="O417" s="177"/>
      <c r="P417" s="177"/>
      <c r="Q417" s="177"/>
      <c r="R417" s="209">
        <f t="shared" si="59"/>
        <v>0</v>
      </c>
      <c r="S417" s="177"/>
      <c r="T417" s="177"/>
      <c r="U417" s="177"/>
      <c r="V417" s="177"/>
      <c r="W417" s="209">
        <f t="shared" si="60"/>
        <v>0</v>
      </c>
    </row>
    <row r="418" spans="1:24" s="119" customFormat="1" ht="12" customHeight="1" x14ac:dyDescent="0.2">
      <c r="A418" s="151" t="s">
        <v>783</v>
      </c>
      <c r="B418" s="196" t="s">
        <v>785</v>
      </c>
      <c r="C418" s="180"/>
      <c r="D418" s="177"/>
      <c r="E418" s="177"/>
      <c r="F418" s="177"/>
      <c r="G418" s="177"/>
      <c r="H418" s="129">
        <f t="shared" si="61"/>
        <v>0</v>
      </c>
      <c r="I418" s="177"/>
      <c r="J418" s="177"/>
      <c r="K418" s="177"/>
      <c r="L418" s="177"/>
      <c r="M418" s="209">
        <f t="shared" si="58"/>
        <v>0</v>
      </c>
      <c r="N418" s="177"/>
      <c r="O418" s="177"/>
      <c r="P418" s="177">
        <v>5000</v>
      </c>
      <c r="Q418" s="177"/>
      <c r="R418" s="209">
        <f t="shared" si="59"/>
        <v>5000</v>
      </c>
      <c r="S418" s="177"/>
      <c r="T418" s="177"/>
      <c r="U418" s="177"/>
      <c r="V418" s="177"/>
      <c r="W418" s="209">
        <f t="shared" si="60"/>
        <v>0</v>
      </c>
    </row>
    <row r="419" spans="1:24" s="119" customFormat="1" ht="12" customHeight="1" x14ac:dyDescent="0.2">
      <c r="A419" s="151" t="s">
        <v>783</v>
      </c>
      <c r="B419" s="196" t="s">
        <v>786</v>
      </c>
      <c r="C419" s="180"/>
      <c r="D419" s="177"/>
      <c r="E419" s="177"/>
      <c r="F419" s="177"/>
      <c r="G419" s="177"/>
      <c r="H419" s="129">
        <f t="shared" si="61"/>
        <v>0</v>
      </c>
      <c r="I419" s="177"/>
      <c r="J419" s="177"/>
      <c r="K419" s="177"/>
      <c r="L419" s="177"/>
      <c r="M419" s="209">
        <f t="shared" si="58"/>
        <v>0</v>
      </c>
      <c r="N419" s="177"/>
      <c r="O419" s="177"/>
      <c r="P419" s="177"/>
      <c r="Q419" s="177"/>
      <c r="R419" s="209">
        <f t="shared" si="59"/>
        <v>0</v>
      </c>
      <c r="S419" s="177"/>
      <c r="T419" s="177"/>
      <c r="U419" s="177"/>
      <c r="V419" s="177"/>
      <c r="W419" s="209">
        <f t="shared" si="60"/>
        <v>0</v>
      </c>
    </row>
    <row r="420" spans="1:24" s="119" customFormat="1" ht="12" customHeight="1" x14ac:dyDescent="0.2">
      <c r="A420" s="151" t="s">
        <v>787</v>
      </c>
      <c r="B420" s="196" t="s">
        <v>788</v>
      </c>
      <c r="C420" s="180">
        <v>15190</v>
      </c>
      <c r="D420" s="177"/>
      <c r="E420" s="177"/>
      <c r="F420" s="177"/>
      <c r="G420" s="177"/>
      <c r="H420" s="129">
        <f t="shared" si="61"/>
        <v>0</v>
      </c>
      <c r="I420" s="177"/>
      <c r="J420" s="177"/>
      <c r="K420" s="177"/>
      <c r="L420" s="177"/>
      <c r="M420" s="209">
        <f t="shared" si="58"/>
        <v>0</v>
      </c>
      <c r="N420" s="177"/>
      <c r="O420" s="177"/>
      <c r="P420" s="177"/>
      <c r="Q420" s="177"/>
      <c r="R420" s="209">
        <f t="shared" si="59"/>
        <v>0</v>
      </c>
      <c r="S420" s="177"/>
      <c r="T420" s="177"/>
      <c r="U420" s="177"/>
      <c r="V420" s="177"/>
      <c r="W420" s="209">
        <f t="shared" si="60"/>
        <v>0</v>
      </c>
    </row>
    <row r="421" spans="1:24" s="119" customFormat="1" ht="26.45" customHeight="1" x14ac:dyDescent="0.2">
      <c r="A421" s="151" t="s">
        <v>789</v>
      </c>
      <c r="B421" s="196" t="s">
        <v>784</v>
      </c>
      <c r="C421" s="180">
        <v>4500</v>
      </c>
      <c r="D421" s="177"/>
      <c r="E421" s="177"/>
      <c r="F421" s="177"/>
      <c r="G421" s="177"/>
      <c r="H421" s="129">
        <f t="shared" si="61"/>
        <v>0</v>
      </c>
      <c r="I421" s="177"/>
      <c r="J421" s="177"/>
      <c r="K421" s="177"/>
      <c r="L421" s="177"/>
      <c r="M421" s="209">
        <f t="shared" si="58"/>
        <v>0</v>
      </c>
      <c r="N421" s="177"/>
      <c r="O421" s="177"/>
      <c r="P421" s="177"/>
      <c r="Q421" s="177"/>
      <c r="R421" s="209">
        <f t="shared" si="59"/>
        <v>0</v>
      </c>
      <c r="S421" s="177"/>
      <c r="T421" s="177"/>
      <c r="U421" s="177"/>
      <c r="V421" s="177"/>
      <c r="W421" s="209">
        <f t="shared" si="60"/>
        <v>0</v>
      </c>
    </row>
    <row r="422" spans="1:24" s="119" customFormat="1" ht="26.45" customHeight="1" x14ac:dyDescent="0.2">
      <c r="A422" s="151" t="s">
        <v>789</v>
      </c>
      <c r="B422" s="196" t="s">
        <v>785</v>
      </c>
      <c r="C422" s="180"/>
      <c r="D422" s="177"/>
      <c r="E422" s="177"/>
      <c r="F422" s="177"/>
      <c r="G422" s="177"/>
      <c r="H422" s="129">
        <f t="shared" si="61"/>
        <v>0</v>
      </c>
      <c r="I422" s="177">
        <v>2000</v>
      </c>
      <c r="J422" s="177"/>
      <c r="K422" s="177"/>
      <c r="L422" s="177"/>
      <c r="M422" s="209">
        <f t="shared" si="58"/>
        <v>2000</v>
      </c>
      <c r="N422" s="177"/>
      <c r="O422" s="177"/>
      <c r="P422" s="177"/>
      <c r="Q422" s="177"/>
      <c r="R422" s="209">
        <f t="shared" si="59"/>
        <v>0</v>
      </c>
      <c r="S422" s="177"/>
      <c r="T422" s="177"/>
      <c r="U422" s="177"/>
      <c r="V422" s="177"/>
      <c r="W422" s="209">
        <f t="shared" si="60"/>
        <v>0</v>
      </c>
    </row>
    <row r="423" spans="1:24" s="119" customFormat="1" ht="26.45" customHeight="1" x14ac:dyDescent="0.2">
      <c r="A423" s="151" t="s">
        <v>789</v>
      </c>
      <c r="B423" s="196" t="s">
        <v>786</v>
      </c>
      <c r="C423" s="180"/>
      <c r="D423" s="177"/>
      <c r="E423" s="177"/>
      <c r="F423" s="177"/>
      <c r="G423" s="177"/>
      <c r="H423" s="129">
        <f t="shared" si="61"/>
        <v>0</v>
      </c>
      <c r="I423" s="177">
        <v>2000</v>
      </c>
      <c r="J423" s="177"/>
      <c r="K423" s="177"/>
      <c r="L423" s="177"/>
      <c r="M423" s="209">
        <f t="shared" si="58"/>
        <v>2000</v>
      </c>
      <c r="N423" s="177"/>
      <c r="O423" s="177"/>
      <c r="P423" s="177"/>
      <c r="Q423" s="177"/>
      <c r="R423" s="209">
        <f t="shared" si="59"/>
        <v>0</v>
      </c>
      <c r="S423" s="177"/>
      <c r="T423" s="177"/>
      <c r="U423" s="177"/>
      <c r="V423" s="177"/>
      <c r="W423" s="209">
        <f t="shared" si="60"/>
        <v>0</v>
      </c>
    </row>
    <row r="424" spans="1:24" s="119" customFormat="1" ht="26.45" customHeight="1" x14ac:dyDescent="0.2">
      <c r="A424" s="151" t="s">
        <v>789</v>
      </c>
      <c r="B424" s="196" t="s">
        <v>790</v>
      </c>
      <c r="C424" s="180"/>
      <c r="D424" s="177"/>
      <c r="E424" s="177"/>
      <c r="F424" s="177"/>
      <c r="G424" s="177"/>
      <c r="H424" s="129">
        <f t="shared" si="61"/>
        <v>0</v>
      </c>
      <c r="I424" s="177">
        <v>2000</v>
      </c>
      <c r="J424" s="177"/>
      <c r="K424" s="177"/>
      <c r="L424" s="177"/>
      <c r="M424" s="209">
        <f t="shared" si="58"/>
        <v>2000</v>
      </c>
      <c r="N424" s="177"/>
      <c r="O424" s="177"/>
      <c r="P424" s="177"/>
      <c r="Q424" s="177"/>
      <c r="R424" s="209">
        <f t="shared" si="59"/>
        <v>0</v>
      </c>
      <c r="S424" s="177"/>
      <c r="T424" s="177"/>
      <c r="U424" s="177"/>
      <c r="V424" s="177"/>
      <c r="W424" s="209">
        <f t="shared" si="60"/>
        <v>0</v>
      </c>
    </row>
    <row r="425" spans="1:24" s="119" customFormat="1" ht="26.45" customHeight="1" x14ac:dyDescent="0.2">
      <c r="A425" s="151" t="s">
        <v>789</v>
      </c>
      <c r="B425" s="196" t="s">
        <v>791</v>
      </c>
      <c r="C425" s="180"/>
      <c r="D425" s="177"/>
      <c r="E425" s="177"/>
      <c r="F425" s="177"/>
      <c r="G425" s="177"/>
      <c r="H425" s="129">
        <f t="shared" si="61"/>
        <v>0</v>
      </c>
      <c r="I425" s="177">
        <v>2000</v>
      </c>
      <c r="J425" s="177"/>
      <c r="K425" s="177"/>
      <c r="L425" s="177"/>
      <c r="M425" s="209">
        <f t="shared" si="58"/>
        <v>2000</v>
      </c>
      <c r="N425" s="177"/>
      <c r="O425" s="177"/>
      <c r="P425" s="177"/>
      <c r="Q425" s="177"/>
      <c r="R425" s="209">
        <f t="shared" si="59"/>
        <v>0</v>
      </c>
      <c r="S425" s="177"/>
      <c r="T425" s="177"/>
      <c r="U425" s="177"/>
      <c r="V425" s="177"/>
      <c r="W425" s="209">
        <f t="shared" si="60"/>
        <v>0</v>
      </c>
    </row>
    <row r="426" spans="1:24" s="119" customFormat="1" ht="26.45" customHeight="1" x14ac:dyDescent="0.2">
      <c r="A426" s="151" t="s">
        <v>789</v>
      </c>
      <c r="B426" s="196" t="s">
        <v>792</v>
      </c>
      <c r="C426" s="180"/>
      <c r="D426" s="177"/>
      <c r="E426" s="177"/>
      <c r="F426" s="177"/>
      <c r="G426" s="177"/>
      <c r="H426" s="129">
        <f t="shared" si="61"/>
        <v>0</v>
      </c>
      <c r="I426" s="177">
        <v>2000</v>
      </c>
      <c r="J426" s="177"/>
      <c r="K426" s="177"/>
      <c r="L426" s="177"/>
      <c r="M426" s="209">
        <f t="shared" si="58"/>
        <v>2000</v>
      </c>
      <c r="N426" s="177"/>
      <c r="O426" s="177"/>
      <c r="P426" s="177"/>
      <c r="Q426" s="177"/>
      <c r="R426" s="209">
        <f t="shared" si="59"/>
        <v>0</v>
      </c>
      <c r="S426" s="177"/>
      <c r="T426" s="177"/>
      <c r="U426" s="177"/>
      <c r="V426" s="177"/>
      <c r="W426" s="209">
        <f t="shared" si="60"/>
        <v>0</v>
      </c>
    </row>
    <row r="427" spans="1:24" s="119" customFormat="1" ht="26.45" customHeight="1" x14ac:dyDescent="0.2">
      <c r="A427" s="151" t="s">
        <v>789</v>
      </c>
      <c r="B427" s="196" t="s">
        <v>793</v>
      </c>
      <c r="C427" s="180"/>
      <c r="D427" s="177"/>
      <c r="E427" s="177"/>
      <c r="F427" s="177"/>
      <c r="G427" s="177"/>
      <c r="H427" s="129">
        <f t="shared" si="61"/>
        <v>0</v>
      </c>
      <c r="I427" s="177">
        <v>2000</v>
      </c>
      <c r="J427" s="177"/>
      <c r="K427" s="177"/>
      <c r="L427" s="177"/>
      <c r="M427" s="209">
        <f t="shared" si="58"/>
        <v>2000</v>
      </c>
      <c r="N427" s="177"/>
      <c r="O427" s="177"/>
      <c r="P427" s="177"/>
      <c r="Q427" s="177"/>
      <c r="R427" s="209">
        <f t="shared" si="59"/>
        <v>0</v>
      </c>
      <c r="S427" s="177"/>
      <c r="T427" s="177"/>
      <c r="U427" s="177"/>
      <c r="V427" s="177"/>
      <c r="W427" s="209">
        <f t="shared" si="60"/>
        <v>0</v>
      </c>
    </row>
    <row r="428" spans="1:24" s="119" customFormat="1" ht="26.45" customHeight="1" x14ac:dyDescent="0.2">
      <c r="A428" s="151" t="s">
        <v>789</v>
      </c>
      <c r="B428" s="196" t="s">
        <v>794</v>
      </c>
      <c r="C428" s="180"/>
      <c r="D428" s="177"/>
      <c r="E428" s="177"/>
      <c r="F428" s="177"/>
      <c r="G428" s="177"/>
      <c r="H428" s="129">
        <f t="shared" si="61"/>
        <v>0</v>
      </c>
      <c r="I428" s="177">
        <v>2000</v>
      </c>
      <c r="J428" s="177"/>
      <c r="K428" s="177"/>
      <c r="L428" s="177"/>
      <c r="M428" s="209">
        <f t="shared" si="58"/>
        <v>2000</v>
      </c>
      <c r="N428" s="177"/>
      <c r="O428" s="177"/>
      <c r="P428" s="177"/>
      <c r="Q428" s="177"/>
      <c r="R428" s="209">
        <f t="shared" si="59"/>
        <v>0</v>
      </c>
      <c r="S428" s="177"/>
      <c r="T428" s="177"/>
      <c r="U428" s="177"/>
      <c r="V428" s="177"/>
      <c r="W428" s="209">
        <f t="shared" si="60"/>
        <v>0</v>
      </c>
    </row>
    <row r="429" spans="1:24" s="119" customFormat="1" ht="26.45" customHeight="1" x14ac:dyDescent="0.2">
      <c r="A429" s="151" t="s">
        <v>789</v>
      </c>
      <c r="B429" s="196" t="s">
        <v>795</v>
      </c>
      <c r="C429" s="180"/>
      <c r="D429" s="177"/>
      <c r="E429" s="177"/>
      <c r="F429" s="177"/>
      <c r="G429" s="177"/>
      <c r="H429" s="129">
        <f t="shared" si="61"/>
        <v>0</v>
      </c>
      <c r="I429" s="177">
        <v>2000</v>
      </c>
      <c r="J429" s="177"/>
      <c r="K429" s="177"/>
      <c r="L429" s="177"/>
      <c r="M429" s="209">
        <f t="shared" si="58"/>
        <v>2000</v>
      </c>
      <c r="N429" s="177"/>
      <c r="O429" s="177"/>
      <c r="P429" s="177"/>
      <c r="Q429" s="177"/>
      <c r="R429" s="209">
        <f t="shared" si="59"/>
        <v>0</v>
      </c>
      <c r="S429" s="177"/>
      <c r="T429" s="177"/>
      <c r="U429" s="177"/>
      <c r="V429" s="177"/>
      <c r="W429" s="209">
        <f t="shared" si="60"/>
        <v>0</v>
      </c>
    </row>
    <row r="430" spans="1:24" s="119" customFormat="1" ht="26.45" customHeight="1" x14ac:dyDescent="0.2">
      <c r="A430" s="151" t="s">
        <v>789</v>
      </c>
      <c r="B430" s="196" t="s">
        <v>796</v>
      </c>
      <c r="C430" s="180"/>
      <c r="D430" s="177"/>
      <c r="E430" s="177"/>
      <c r="F430" s="177"/>
      <c r="G430" s="177"/>
      <c r="H430" s="129">
        <f t="shared" si="61"/>
        <v>0</v>
      </c>
      <c r="I430" s="177">
        <v>2000</v>
      </c>
      <c r="J430" s="177"/>
      <c r="K430" s="177"/>
      <c r="L430" s="177"/>
      <c r="M430" s="209">
        <f t="shared" si="58"/>
        <v>2000</v>
      </c>
      <c r="N430" s="177"/>
      <c r="O430" s="177"/>
      <c r="P430" s="177"/>
      <c r="Q430" s="177"/>
      <c r="R430" s="209">
        <f t="shared" si="59"/>
        <v>0</v>
      </c>
      <c r="S430" s="177"/>
      <c r="T430" s="177"/>
      <c r="U430" s="177"/>
      <c r="V430" s="177"/>
      <c r="W430" s="209">
        <f t="shared" si="60"/>
        <v>0</v>
      </c>
    </row>
    <row r="431" spans="1:24" s="119" customFormat="1" ht="12.75" x14ac:dyDescent="0.2">
      <c r="A431" s="151"/>
      <c r="B431" s="196"/>
      <c r="C431" s="180"/>
      <c r="D431" s="177"/>
      <c r="E431" s="177"/>
      <c r="F431" s="177"/>
      <c r="G431" s="177"/>
      <c r="H431" s="129">
        <f t="shared" si="61"/>
        <v>0</v>
      </c>
      <c r="I431" s="177"/>
      <c r="J431" s="177"/>
      <c r="K431" s="177"/>
      <c r="L431" s="177"/>
      <c r="M431" s="129"/>
      <c r="N431" s="177"/>
      <c r="O431" s="177"/>
      <c r="P431" s="177"/>
      <c r="Q431" s="177"/>
      <c r="R431" s="129"/>
      <c r="S431" s="177"/>
      <c r="T431" s="177"/>
      <c r="U431" s="177"/>
      <c r="V431" s="177"/>
      <c r="W431" s="129"/>
    </row>
    <row r="432" spans="1:24" s="187" customFormat="1" ht="74.25" customHeight="1" x14ac:dyDescent="0.2">
      <c r="A432" s="183" t="s">
        <v>797</v>
      </c>
      <c r="B432" s="184"/>
      <c r="C432" s="185">
        <v>493</v>
      </c>
      <c r="D432" s="185">
        <v>1900</v>
      </c>
      <c r="E432" s="185">
        <v>2000</v>
      </c>
      <c r="F432" s="185">
        <v>2100</v>
      </c>
      <c r="G432" s="185">
        <v>2200</v>
      </c>
      <c r="H432" s="184">
        <f>SUM(D432:G432)</f>
        <v>8200</v>
      </c>
      <c r="I432" s="185">
        <v>2500</v>
      </c>
      <c r="J432" s="185">
        <v>2700</v>
      </c>
      <c r="K432" s="185">
        <v>2800</v>
      </c>
      <c r="L432" s="185">
        <v>3000</v>
      </c>
      <c r="M432" s="184">
        <f>SUM(I432:L432)</f>
        <v>11000</v>
      </c>
      <c r="N432" s="185">
        <v>2500</v>
      </c>
      <c r="O432" s="185">
        <v>2700</v>
      </c>
      <c r="P432" s="185">
        <v>2800</v>
      </c>
      <c r="Q432" s="185">
        <v>3000</v>
      </c>
      <c r="R432" s="184">
        <f>SUM(N432:Q432)</f>
        <v>11000</v>
      </c>
      <c r="S432" s="185">
        <v>2500</v>
      </c>
      <c r="T432" s="185">
        <v>2700</v>
      </c>
      <c r="U432" s="185">
        <v>2800</v>
      </c>
      <c r="V432" s="185">
        <v>3000</v>
      </c>
      <c r="W432" s="184">
        <f>SUM(S432:V432)</f>
        <v>11000</v>
      </c>
      <c r="X432" s="186">
        <v>42978</v>
      </c>
    </row>
    <row r="433" spans="1:25" s="119" customFormat="1" ht="12.75" x14ac:dyDescent="0.2">
      <c r="A433" s="151"/>
      <c r="B433" s="195"/>
      <c r="C433" s="177"/>
      <c r="D433" s="177"/>
      <c r="E433" s="177"/>
      <c r="F433" s="177"/>
      <c r="G433" s="177"/>
      <c r="H433" s="129"/>
      <c r="I433" s="177"/>
      <c r="J433" s="177"/>
      <c r="K433" s="177"/>
      <c r="L433" s="177"/>
      <c r="M433" s="129"/>
      <c r="N433" s="177"/>
      <c r="O433" s="177"/>
      <c r="P433" s="177"/>
      <c r="Q433" s="177"/>
      <c r="R433" s="129"/>
      <c r="S433" s="177"/>
      <c r="T433" s="177"/>
      <c r="U433" s="177"/>
      <c r="V433" s="177"/>
      <c r="W433" s="129"/>
    </row>
    <row r="434" spans="1:25" s="119" customFormat="1" ht="12.75" x14ac:dyDescent="0.2">
      <c r="A434" s="151"/>
      <c r="B434" s="195"/>
      <c r="C434" s="177"/>
      <c r="D434" s="177"/>
      <c r="E434" s="177"/>
      <c r="F434" s="177"/>
      <c r="G434" s="177"/>
      <c r="H434" s="129"/>
      <c r="I434" s="177"/>
      <c r="J434" s="177"/>
      <c r="K434" s="177"/>
      <c r="L434" s="177"/>
      <c r="M434" s="129"/>
      <c r="N434" s="177"/>
      <c r="O434" s="177"/>
      <c r="P434" s="177"/>
      <c r="Q434" s="177"/>
      <c r="R434" s="129"/>
      <c r="S434" s="177"/>
      <c r="T434" s="177"/>
      <c r="U434" s="177"/>
      <c r="V434" s="177"/>
      <c r="W434" s="129"/>
    </row>
    <row r="435" spans="1:25" s="119" customFormat="1" ht="26.45" customHeight="1" x14ac:dyDescent="0.2">
      <c r="A435" s="302" t="s">
        <v>798</v>
      </c>
      <c r="B435" s="117"/>
      <c r="C435" s="117"/>
      <c r="D435" s="117">
        <f>+D436+D509+D582+D686+D693+D740+D758+D764+D814+D821+D857+D893+D930</f>
        <v>443946.66185199982</v>
      </c>
      <c r="E435" s="117">
        <f t="shared" ref="E435:G435" si="62">+E436+E509+E582+E686+E693+E740+E758+E764+E814+E821+E857+E893+E930</f>
        <v>445079.72534499993</v>
      </c>
      <c r="F435" s="117">
        <f t="shared" si="62"/>
        <v>483955.49599500006</v>
      </c>
      <c r="G435" s="117">
        <f t="shared" si="62"/>
        <v>452631.5420094002</v>
      </c>
      <c r="H435" s="117">
        <f>SUM(D435:G435)</f>
        <v>1825613.4252014</v>
      </c>
      <c r="I435" s="117">
        <f t="shared" ref="I435:K435" si="63">+I436+I509+I582+I686+I693+I740+I758+I764+I814+I821+I857+I893+I930</f>
        <v>702025.86622983986</v>
      </c>
      <c r="J435" s="117">
        <f t="shared" si="63"/>
        <v>540148.13444127387</v>
      </c>
      <c r="K435" s="117">
        <f t="shared" si="63"/>
        <v>594968.39302737161</v>
      </c>
      <c r="L435" s="117">
        <f>SUM(H435:K435)</f>
        <v>3662755.8188998853</v>
      </c>
      <c r="M435" s="117">
        <f>SUM(I435:L435)</f>
        <v>5499898.2125983704</v>
      </c>
      <c r="N435" s="117">
        <f t="shared" ref="N435:P435" si="64">+N436+N509+N582+N686+N693+N740+N758+N764+N814+N821+N857+N893+N930</f>
        <v>684561.72705129266</v>
      </c>
      <c r="O435" s="117">
        <f t="shared" si="64"/>
        <v>587812.56020264572</v>
      </c>
      <c r="P435" s="117">
        <f t="shared" si="64"/>
        <v>606422.76234856993</v>
      </c>
      <c r="Q435" s="117">
        <f>SUM(M435:P435)</f>
        <v>7378695.2622008789</v>
      </c>
      <c r="R435" s="117">
        <f>SUM(N435:Q435)</f>
        <v>9257492.3118033875</v>
      </c>
      <c r="S435" s="117">
        <f t="shared" ref="S435:U435" si="65">+S436+S509+S582+S686+S693+S740+S758+S764+S814+S821+S857+S893+S930</f>
        <v>666446.84228346567</v>
      </c>
      <c r="T435" s="117">
        <f t="shared" si="65"/>
        <v>655400.24080228677</v>
      </c>
      <c r="U435" s="117">
        <f t="shared" si="65"/>
        <v>623239.44218613033</v>
      </c>
      <c r="V435" s="117">
        <f>SUM(R435:U435)</f>
        <v>11202578.837075269</v>
      </c>
      <c r="W435" s="117">
        <f>SUM(S435:V435)</f>
        <v>13147665.362347152</v>
      </c>
      <c r="Y435" s="120">
        <f>+H435+M435+R435+W435</f>
        <v>29730669.311950311</v>
      </c>
    </row>
    <row r="436" spans="1:25" s="187" customFormat="1" ht="24.95" customHeight="1" x14ac:dyDescent="0.2">
      <c r="A436" s="306" t="s">
        <v>799</v>
      </c>
      <c r="B436" s="307"/>
      <c r="C436" s="304">
        <f>SUM(C437:C508)</f>
        <v>0</v>
      </c>
      <c r="D436" s="304">
        <f>SUM(D437:D508)</f>
        <v>329847.8659659999</v>
      </c>
      <c r="E436" s="304">
        <f t="shared" ref="E436:G436" si="66">SUM(E437:E508)</f>
        <v>306901.24636699999</v>
      </c>
      <c r="F436" s="304">
        <f t="shared" si="66"/>
        <v>326869.30716000003</v>
      </c>
      <c r="G436" s="304">
        <f t="shared" si="66"/>
        <v>268626.84583100007</v>
      </c>
      <c r="H436" s="307">
        <f>SUM(D436:G436)</f>
        <v>1232245.265324</v>
      </c>
      <c r="I436" s="304">
        <f>SUM(I437:I508)</f>
        <v>123631.57344100002</v>
      </c>
      <c r="J436" s="304">
        <f t="shared" ref="J436:L436" si="67">SUM(J437:J508)</f>
        <v>52287.194542000005</v>
      </c>
      <c r="K436" s="304">
        <f t="shared" si="67"/>
        <v>91079.738355000009</v>
      </c>
      <c r="L436" s="304">
        <f t="shared" si="67"/>
        <v>67579.738355000009</v>
      </c>
      <c r="M436" s="307">
        <f>SUM(I436:L436)</f>
        <v>334578.2446930001</v>
      </c>
      <c r="N436" s="304">
        <f>SUM(N437:N508)</f>
        <v>63615.947671000002</v>
      </c>
      <c r="O436" s="304">
        <f t="shared" ref="O436:Q436" si="68">SUM(O437:O508)</f>
        <v>47115.947671000002</v>
      </c>
      <c r="P436" s="304">
        <f t="shared" si="68"/>
        <v>58115.947671000002</v>
      </c>
      <c r="Q436" s="304">
        <f t="shared" si="68"/>
        <v>104115.947671</v>
      </c>
      <c r="R436" s="307">
        <f>SUM(N436:Q436)</f>
        <v>272963.79068400001</v>
      </c>
      <c r="S436" s="304">
        <f>SUM(S437:S508)</f>
        <v>56579.738355000009</v>
      </c>
      <c r="T436" s="304">
        <f t="shared" ref="T436:V436" si="69">SUM(T437:T508)</f>
        <v>29079.738355000009</v>
      </c>
      <c r="U436" s="304">
        <f t="shared" si="69"/>
        <v>44579.738355000009</v>
      </c>
      <c r="V436" s="304">
        <f t="shared" si="69"/>
        <v>110079.73835500001</v>
      </c>
      <c r="W436" s="307">
        <f>SUM(S436:V436)</f>
        <v>240318.95342000003</v>
      </c>
      <c r="X436" s="186">
        <v>42976</v>
      </c>
    </row>
    <row r="437" spans="1:25" s="226" customFormat="1" ht="12.75" x14ac:dyDescent="0.2">
      <c r="A437" s="223"/>
      <c r="B437" s="223" t="s">
        <v>800</v>
      </c>
      <c r="C437" s="224"/>
      <c r="D437" s="224">
        <v>0</v>
      </c>
      <c r="E437" s="224">
        <v>0</v>
      </c>
      <c r="F437" s="224">
        <v>0</v>
      </c>
      <c r="G437" s="224">
        <v>0</v>
      </c>
      <c r="H437" s="225">
        <v>0</v>
      </c>
      <c r="I437" s="224">
        <v>0</v>
      </c>
      <c r="J437" s="224">
        <v>0</v>
      </c>
      <c r="K437" s="224">
        <v>4000</v>
      </c>
      <c r="L437" s="224">
        <v>0</v>
      </c>
      <c r="M437" s="225">
        <v>4000</v>
      </c>
      <c r="N437" s="224">
        <v>3000</v>
      </c>
      <c r="O437" s="224">
        <v>3000</v>
      </c>
      <c r="P437" s="224">
        <v>7000</v>
      </c>
      <c r="Q437" s="224">
        <v>0</v>
      </c>
      <c r="R437" s="225">
        <v>13000</v>
      </c>
      <c r="S437" s="224">
        <v>0</v>
      </c>
      <c r="T437" s="224">
        <v>0</v>
      </c>
      <c r="U437" s="224">
        <v>0</v>
      </c>
      <c r="V437" s="224">
        <v>0</v>
      </c>
      <c r="W437" s="225">
        <v>0</v>
      </c>
    </row>
    <row r="438" spans="1:25" s="226" customFormat="1" ht="12.75" x14ac:dyDescent="0.2">
      <c r="A438" s="227"/>
      <c r="B438" s="227" t="s">
        <v>801</v>
      </c>
      <c r="C438" s="228"/>
      <c r="D438" s="228">
        <v>0</v>
      </c>
      <c r="E438" s="228">
        <v>0</v>
      </c>
      <c r="F438" s="228">
        <v>0</v>
      </c>
      <c r="G438" s="228">
        <v>0</v>
      </c>
      <c r="H438" s="229">
        <v>0</v>
      </c>
      <c r="I438" s="228">
        <v>0</v>
      </c>
      <c r="J438" s="228">
        <v>0</v>
      </c>
      <c r="K438" s="228">
        <v>6000</v>
      </c>
      <c r="L438" s="228">
        <v>0</v>
      </c>
      <c r="M438" s="229">
        <v>6000</v>
      </c>
      <c r="N438" s="228">
        <v>0</v>
      </c>
      <c r="O438" s="228">
        <v>6000</v>
      </c>
      <c r="P438" s="228">
        <v>6000</v>
      </c>
      <c r="Q438" s="228">
        <v>8000</v>
      </c>
      <c r="R438" s="229">
        <v>20000</v>
      </c>
      <c r="S438" s="228">
        <v>4000</v>
      </c>
      <c r="T438" s="228">
        <v>0</v>
      </c>
      <c r="U438" s="228">
        <v>0</v>
      </c>
      <c r="V438" s="228">
        <v>0</v>
      </c>
      <c r="W438" s="229">
        <v>4000</v>
      </c>
    </row>
    <row r="439" spans="1:25" s="226" customFormat="1" ht="12.75" x14ac:dyDescent="0.2">
      <c r="A439" s="227"/>
      <c r="B439" s="227" t="s">
        <v>802</v>
      </c>
      <c r="C439" s="228"/>
      <c r="D439" s="228">
        <v>249.13576</v>
      </c>
      <c r="E439" s="228">
        <v>0</v>
      </c>
      <c r="F439" s="228">
        <v>0</v>
      </c>
      <c r="G439" s="228">
        <v>0</v>
      </c>
      <c r="H439" s="229">
        <v>249.13576</v>
      </c>
      <c r="I439" s="228">
        <v>0</v>
      </c>
      <c r="J439" s="228">
        <v>0</v>
      </c>
      <c r="K439" s="228">
        <v>18000</v>
      </c>
      <c r="L439" s="228">
        <v>3000</v>
      </c>
      <c r="M439" s="229">
        <v>21000</v>
      </c>
      <c r="N439" s="228">
        <v>0</v>
      </c>
      <c r="O439" s="228">
        <v>0</v>
      </c>
      <c r="P439" s="228">
        <v>0</v>
      </c>
      <c r="Q439" s="228">
        <v>7000</v>
      </c>
      <c r="R439" s="229">
        <v>7000</v>
      </c>
      <c r="S439" s="228">
        <v>0</v>
      </c>
      <c r="T439" s="228">
        <v>4000</v>
      </c>
      <c r="U439" s="228">
        <v>3000</v>
      </c>
      <c r="V439" s="228">
        <v>0</v>
      </c>
      <c r="W439" s="229">
        <v>7000</v>
      </c>
    </row>
    <row r="440" spans="1:25" s="226" customFormat="1" ht="12.75" x14ac:dyDescent="0.2">
      <c r="A440" s="227"/>
      <c r="B440" s="227" t="s">
        <v>803</v>
      </c>
      <c r="C440" s="228"/>
      <c r="D440" s="228">
        <v>298.80478099999999</v>
      </c>
      <c r="E440" s="228">
        <v>1045.9339110000001</v>
      </c>
      <c r="F440" s="228">
        <v>0</v>
      </c>
      <c r="G440" s="228">
        <v>0</v>
      </c>
      <c r="H440" s="229">
        <v>1344.7386920000001</v>
      </c>
      <c r="I440" s="228">
        <v>3000</v>
      </c>
      <c r="J440" s="228">
        <v>0</v>
      </c>
      <c r="K440" s="228">
        <v>0</v>
      </c>
      <c r="L440" s="228">
        <v>0</v>
      </c>
      <c r="M440" s="229">
        <v>3000</v>
      </c>
      <c r="N440" s="228">
        <v>0</v>
      </c>
      <c r="O440" s="228">
        <v>0</v>
      </c>
      <c r="P440" s="228">
        <v>4000</v>
      </c>
      <c r="Q440" s="228">
        <v>5000</v>
      </c>
      <c r="R440" s="229">
        <v>9000</v>
      </c>
      <c r="S440" s="228">
        <v>0</v>
      </c>
      <c r="T440" s="228">
        <v>0</v>
      </c>
      <c r="U440" s="228">
        <v>0</v>
      </c>
      <c r="V440" s="228">
        <v>0</v>
      </c>
      <c r="W440" s="229">
        <v>0</v>
      </c>
    </row>
    <row r="441" spans="1:25" s="226" customFormat="1" ht="12.75" x14ac:dyDescent="0.2">
      <c r="A441" s="227"/>
      <c r="B441" s="227" t="s">
        <v>804</v>
      </c>
      <c r="C441" s="228"/>
      <c r="D441" s="228">
        <v>0</v>
      </c>
      <c r="E441" s="228">
        <v>0</v>
      </c>
      <c r="F441" s="228">
        <v>0</v>
      </c>
      <c r="G441" s="228">
        <v>0</v>
      </c>
      <c r="H441" s="229">
        <v>0</v>
      </c>
      <c r="I441" s="228">
        <v>0</v>
      </c>
      <c r="J441" s="228">
        <v>6000</v>
      </c>
      <c r="K441" s="228">
        <v>5000</v>
      </c>
      <c r="L441" s="228">
        <v>0</v>
      </c>
      <c r="M441" s="229">
        <v>11000</v>
      </c>
      <c r="N441" s="228">
        <v>2000</v>
      </c>
      <c r="O441" s="228">
        <v>0</v>
      </c>
      <c r="P441" s="228">
        <v>0</v>
      </c>
      <c r="Q441" s="228">
        <v>0</v>
      </c>
      <c r="R441" s="229">
        <v>2000</v>
      </c>
      <c r="S441" s="228">
        <v>4500</v>
      </c>
      <c r="T441" s="228">
        <v>4500</v>
      </c>
      <c r="U441" s="228">
        <v>0</v>
      </c>
      <c r="V441" s="228">
        <v>0</v>
      </c>
      <c r="W441" s="229">
        <v>9000</v>
      </c>
    </row>
    <row r="442" spans="1:25" s="226" customFormat="1" ht="12.75" x14ac:dyDescent="0.2">
      <c r="A442" s="227"/>
      <c r="B442" s="227" t="s">
        <v>805</v>
      </c>
      <c r="C442" s="228"/>
      <c r="D442" s="228">
        <v>6417.8368049999999</v>
      </c>
      <c r="E442" s="228">
        <v>8022.2960059999996</v>
      </c>
      <c r="F442" s="305">
        <v>17723.934130000001</v>
      </c>
      <c r="G442" s="305">
        <v>8000</v>
      </c>
      <c r="H442" s="229">
        <v>40164.066940999997</v>
      </c>
      <c r="I442" s="228">
        <v>3000</v>
      </c>
      <c r="J442" s="228">
        <v>0</v>
      </c>
      <c r="K442" s="228">
        <v>0</v>
      </c>
      <c r="L442" s="228">
        <v>0</v>
      </c>
      <c r="M442" s="229">
        <v>3000</v>
      </c>
      <c r="N442" s="228">
        <v>4000</v>
      </c>
      <c r="O442" s="228">
        <v>0</v>
      </c>
      <c r="P442" s="228">
        <v>0</v>
      </c>
      <c r="Q442" s="228">
        <v>4000</v>
      </c>
      <c r="R442" s="229">
        <v>8000</v>
      </c>
      <c r="S442" s="228">
        <v>0</v>
      </c>
      <c r="T442" s="228">
        <v>0</v>
      </c>
      <c r="U442" s="228">
        <v>0</v>
      </c>
      <c r="V442" s="228">
        <v>4500</v>
      </c>
      <c r="W442" s="229">
        <v>4500</v>
      </c>
    </row>
    <row r="443" spans="1:25" s="226" customFormat="1" ht="12.75" x14ac:dyDescent="0.2">
      <c r="A443" s="227"/>
      <c r="B443" s="227" t="s">
        <v>806</v>
      </c>
      <c r="C443" s="228"/>
      <c r="D443" s="228">
        <v>0</v>
      </c>
      <c r="E443" s="228">
        <v>0</v>
      </c>
      <c r="F443" s="228">
        <v>0</v>
      </c>
      <c r="G443" s="228">
        <v>0</v>
      </c>
      <c r="H443" s="229">
        <v>0</v>
      </c>
      <c r="I443" s="228">
        <v>0</v>
      </c>
      <c r="J443" s="228">
        <v>0</v>
      </c>
      <c r="K443" s="228">
        <v>0</v>
      </c>
      <c r="L443" s="228">
        <v>3000</v>
      </c>
      <c r="M443" s="229">
        <v>3000</v>
      </c>
      <c r="N443" s="228">
        <v>0</v>
      </c>
      <c r="O443" s="228">
        <v>0</v>
      </c>
      <c r="P443" s="228">
        <v>0</v>
      </c>
      <c r="Q443" s="228">
        <v>0</v>
      </c>
      <c r="R443" s="229">
        <v>0</v>
      </c>
      <c r="S443" s="228">
        <v>0</v>
      </c>
      <c r="T443" s="228">
        <v>0</v>
      </c>
      <c r="U443" s="228">
        <v>0</v>
      </c>
      <c r="V443" s="228">
        <v>0</v>
      </c>
      <c r="W443" s="229">
        <v>0</v>
      </c>
    </row>
    <row r="444" spans="1:25" s="226" customFormat="1" ht="12.75" x14ac:dyDescent="0.2">
      <c r="A444" s="227"/>
      <c r="B444" s="227" t="s">
        <v>807</v>
      </c>
      <c r="C444" s="228"/>
      <c r="D444" s="228">
        <v>0</v>
      </c>
      <c r="E444" s="228">
        <v>0</v>
      </c>
      <c r="F444" s="228">
        <v>0</v>
      </c>
      <c r="G444" s="228">
        <v>0</v>
      </c>
      <c r="H444" s="229">
        <v>0</v>
      </c>
      <c r="I444" s="228">
        <v>6000</v>
      </c>
      <c r="J444" s="228">
        <v>0</v>
      </c>
      <c r="K444" s="228">
        <v>0</v>
      </c>
      <c r="L444" s="228">
        <v>0</v>
      </c>
      <c r="M444" s="229">
        <v>6000</v>
      </c>
      <c r="N444" s="228">
        <v>0</v>
      </c>
      <c r="O444" s="228">
        <v>0</v>
      </c>
      <c r="P444" s="228">
        <v>0</v>
      </c>
      <c r="Q444" s="228">
        <v>0</v>
      </c>
      <c r="R444" s="229">
        <v>0</v>
      </c>
      <c r="S444" s="228">
        <v>0</v>
      </c>
      <c r="T444" s="228">
        <v>0</v>
      </c>
      <c r="U444" s="228">
        <v>0</v>
      </c>
      <c r="V444" s="228">
        <v>6000</v>
      </c>
      <c r="W444" s="229">
        <v>6000</v>
      </c>
    </row>
    <row r="445" spans="1:25" s="226" customFormat="1" ht="12.75" x14ac:dyDescent="0.2">
      <c r="A445" s="227"/>
      <c r="B445" s="227" t="s">
        <v>808</v>
      </c>
      <c r="C445" s="228"/>
      <c r="D445" s="228">
        <v>0</v>
      </c>
      <c r="E445" s="228">
        <v>0</v>
      </c>
      <c r="F445" s="305">
        <v>47.459299999999999</v>
      </c>
      <c r="G445" s="305">
        <v>4000</v>
      </c>
      <c r="H445" s="229">
        <v>4047.4593</v>
      </c>
      <c r="I445" s="228">
        <v>0</v>
      </c>
      <c r="J445" s="228">
        <v>3000</v>
      </c>
      <c r="K445" s="228">
        <v>3000</v>
      </c>
      <c r="L445" s="228">
        <v>2000</v>
      </c>
      <c r="M445" s="229">
        <v>8000</v>
      </c>
      <c r="N445" s="228">
        <v>2000</v>
      </c>
      <c r="O445" s="228">
        <v>5000</v>
      </c>
      <c r="P445" s="228">
        <v>0</v>
      </c>
      <c r="Q445" s="228">
        <v>0</v>
      </c>
      <c r="R445" s="229">
        <v>7000</v>
      </c>
      <c r="S445" s="228">
        <v>0</v>
      </c>
      <c r="T445" s="228">
        <v>0</v>
      </c>
      <c r="U445" s="228">
        <v>12000</v>
      </c>
      <c r="V445" s="228">
        <v>15000</v>
      </c>
      <c r="W445" s="229">
        <v>27000</v>
      </c>
    </row>
    <row r="446" spans="1:25" s="226" customFormat="1" ht="12.75" x14ac:dyDescent="0.2">
      <c r="A446" s="227"/>
      <c r="B446" s="227" t="s">
        <v>809</v>
      </c>
      <c r="C446" s="228"/>
      <c r="D446" s="228">
        <v>0</v>
      </c>
      <c r="E446" s="228">
        <v>0</v>
      </c>
      <c r="F446" s="228">
        <v>0</v>
      </c>
      <c r="G446" s="228">
        <v>0</v>
      </c>
      <c r="H446" s="229">
        <v>0</v>
      </c>
      <c r="I446" s="228">
        <v>0</v>
      </c>
      <c r="J446" s="228">
        <v>0</v>
      </c>
      <c r="K446" s="228">
        <v>0</v>
      </c>
      <c r="L446" s="228">
        <v>0</v>
      </c>
      <c r="M446" s="229">
        <v>0</v>
      </c>
      <c r="N446" s="228">
        <v>0</v>
      </c>
      <c r="O446" s="228">
        <v>0</v>
      </c>
      <c r="P446" s="228">
        <v>0</v>
      </c>
      <c r="Q446" s="228">
        <v>0</v>
      </c>
      <c r="R446" s="229">
        <v>0</v>
      </c>
      <c r="S446" s="228">
        <v>0</v>
      </c>
      <c r="T446" s="228">
        <v>4500</v>
      </c>
      <c r="U446" s="228">
        <v>6500</v>
      </c>
      <c r="V446" s="228">
        <v>0</v>
      </c>
      <c r="W446" s="229">
        <v>11000</v>
      </c>
    </row>
    <row r="447" spans="1:25" s="226" customFormat="1" ht="12.75" x14ac:dyDescent="0.2">
      <c r="A447" s="227"/>
      <c r="B447" s="227" t="s">
        <v>810</v>
      </c>
      <c r="C447" s="228"/>
      <c r="D447" s="228">
        <v>0</v>
      </c>
      <c r="E447" s="228">
        <v>0</v>
      </c>
      <c r="F447" s="228">
        <v>0</v>
      </c>
      <c r="G447" s="228">
        <v>0</v>
      </c>
      <c r="H447" s="229">
        <v>0</v>
      </c>
      <c r="I447" s="228">
        <v>0</v>
      </c>
      <c r="J447" s="228">
        <v>0</v>
      </c>
      <c r="K447" s="228">
        <v>0</v>
      </c>
      <c r="L447" s="228">
        <v>0</v>
      </c>
      <c r="M447" s="229">
        <v>0</v>
      </c>
      <c r="N447" s="228">
        <v>0</v>
      </c>
      <c r="O447" s="228">
        <v>0</v>
      </c>
      <c r="P447" s="228">
        <v>0</v>
      </c>
      <c r="Q447" s="228">
        <v>0</v>
      </c>
      <c r="R447" s="229">
        <v>0</v>
      </c>
      <c r="S447" s="228">
        <v>0</v>
      </c>
      <c r="T447" s="228">
        <v>5000</v>
      </c>
      <c r="U447" s="228">
        <v>6000</v>
      </c>
      <c r="V447" s="228">
        <v>0</v>
      </c>
      <c r="W447" s="229">
        <v>11000</v>
      </c>
    </row>
    <row r="448" spans="1:25" s="226" customFormat="1" ht="12.75" x14ac:dyDescent="0.2">
      <c r="A448" s="227"/>
      <c r="B448" s="227" t="s">
        <v>811</v>
      </c>
      <c r="C448" s="228"/>
      <c r="D448" s="228">
        <v>41050.916823</v>
      </c>
      <c r="E448" s="228">
        <v>0</v>
      </c>
      <c r="F448" s="305">
        <v>34532.117044999999</v>
      </c>
      <c r="G448" s="305">
        <v>3000</v>
      </c>
      <c r="H448" s="229">
        <v>78583.033867999999</v>
      </c>
      <c r="I448" s="228">
        <v>0</v>
      </c>
      <c r="J448" s="228">
        <v>3000</v>
      </c>
      <c r="K448" s="228">
        <v>3000</v>
      </c>
      <c r="L448" s="228">
        <v>2000</v>
      </c>
      <c r="M448" s="229">
        <v>8000</v>
      </c>
      <c r="N448" s="228">
        <v>2000</v>
      </c>
      <c r="O448" s="228">
        <v>0</v>
      </c>
      <c r="P448" s="228">
        <v>3000</v>
      </c>
      <c r="Q448" s="228">
        <v>0</v>
      </c>
      <c r="R448" s="229">
        <v>5000</v>
      </c>
      <c r="S448" s="228">
        <v>0</v>
      </c>
      <c r="T448" s="228">
        <v>0</v>
      </c>
      <c r="U448" s="228">
        <v>0</v>
      </c>
      <c r="V448" s="228">
        <v>12000</v>
      </c>
      <c r="W448" s="229">
        <v>12000</v>
      </c>
    </row>
    <row r="449" spans="1:23" s="226" customFormat="1" ht="12.75" x14ac:dyDescent="0.2">
      <c r="A449" s="227"/>
      <c r="B449" s="227" t="s">
        <v>812</v>
      </c>
      <c r="C449" s="228"/>
      <c r="D449" s="228">
        <v>0</v>
      </c>
      <c r="E449" s="228">
        <v>0</v>
      </c>
      <c r="F449" s="228">
        <v>0</v>
      </c>
      <c r="G449" s="228">
        <v>0</v>
      </c>
      <c r="H449" s="229">
        <v>0</v>
      </c>
      <c r="I449" s="228">
        <v>0</v>
      </c>
      <c r="J449" s="228">
        <v>0</v>
      </c>
      <c r="K449" s="228">
        <v>0</v>
      </c>
      <c r="L449" s="228">
        <v>0</v>
      </c>
      <c r="M449" s="229">
        <v>0</v>
      </c>
      <c r="N449" s="228">
        <v>4000</v>
      </c>
      <c r="O449" s="228">
        <v>0</v>
      </c>
      <c r="P449" s="228">
        <v>0</v>
      </c>
      <c r="Q449" s="228">
        <v>0</v>
      </c>
      <c r="R449" s="229">
        <v>4000</v>
      </c>
      <c r="S449" s="228">
        <v>3000</v>
      </c>
      <c r="T449" s="228">
        <v>0</v>
      </c>
      <c r="U449" s="228">
        <v>0</v>
      </c>
      <c r="V449" s="228">
        <v>12000</v>
      </c>
      <c r="W449" s="229">
        <v>15000</v>
      </c>
    </row>
    <row r="450" spans="1:23" s="226" customFormat="1" ht="12.75" x14ac:dyDescent="0.2">
      <c r="A450" s="227"/>
      <c r="B450" s="227" t="s">
        <v>813</v>
      </c>
      <c r="C450" s="228"/>
      <c r="D450" s="228">
        <v>23273.980675999999</v>
      </c>
      <c r="E450" s="228">
        <v>17000.109016999999</v>
      </c>
      <c r="F450" s="305">
        <v>8245.4094889999997</v>
      </c>
      <c r="G450" s="305">
        <v>22678.466762</v>
      </c>
      <c r="H450" s="229">
        <v>71197.965943999996</v>
      </c>
      <c r="I450" s="228">
        <v>112.570554</v>
      </c>
      <c r="J450" s="228">
        <v>112.570554</v>
      </c>
      <c r="K450" s="228">
        <v>115.947671</v>
      </c>
      <c r="L450" s="228">
        <v>115.947671</v>
      </c>
      <c r="M450" s="229">
        <v>457.03645</v>
      </c>
      <c r="N450" s="228">
        <v>115.947671</v>
      </c>
      <c r="O450" s="228">
        <v>115.947671</v>
      </c>
      <c r="P450" s="228">
        <v>115.947671</v>
      </c>
      <c r="Q450" s="228">
        <v>115.947671</v>
      </c>
      <c r="R450" s="229">
        <v>463.790684</v>
      </c>
      <c r="S450" s="228">
        <v>115.947671</v>
      </c>
      <c r="T450" s="228">
        <v>115.947671</v>
      </c>
      <c r="U450" s="228">
        <v>115.947671</v>
      </c>
      <c r="V450" s="228">
        <v>115.947671</v>
      </c>
      <c r="W450" s="229">
        <v>463.790684</v>
      </c>
    </row>
    <row r="451" spans="1:23" s="226" customFormat="1" ht="12.75" x14ac:dyDescent="0.2">
      <c r="A451" s="227"/>
      <c r="B451" s="227" t="s">
        <v>814</v>
      </c>
      <c r="C451" s="228"/>
      <c r="D451" s="228">
        <v>0</v>
      </c>
      <c r="E451" s="228">
        <v>0</v>
      </c>
      <c r="F451" s="228">
        <v>0</v>
      </c>
      <c r="G451" s="228">
        <v>0</v>
      </c>
      <c r="H451" s="229">
        <v>0</v>
      </c>
      <c r="I451" s="228">
        <v>0</v>
      </c>
      <c r="J451" s="228">
        <v>0</v>
      </c>
      <c r="K451" s="228">
        <v>0</v>
      </c>
      <c r="L451" s="228">
        <v>0</v>
      </c>
      <c r="M451" s="229">
        <v>0</v>
      </c>
      <c r="N451" s="228">
        <v>0</v>
      </c>
      <c r="O451" s="228">
        <v>0</v>
      </c>
      <c r="P451" s="228">
        <v>0</v>
      </c>
      <c r="Q451" s="228">
        <v>0</v>
      </c>
      <c r="R451" s="229">
        <v>0</v>
      </c>
      <c r="S451" s="228">
        <v>0</v>
      </c>
      <c r="T451" s="228">
        <v>0</v>
      </c>
      <c r="U451" s="228">
        <v>0</v>
      </c>
      <c r="V451" s="228">
        <v>0</v>
      </c>
      <c r="W451" s="229">
        <v>0</v>
      </c>
    </row>
    <row r="452" spans="1:23" s="226" customFormat="1" ht="12.75" x14ac:dyDescent="0.2">
      <c r="A452" s="227"/>
      <c r="B452" s="227" t="s">
        <v>815</v>
      </c>
      <c r="C452" s="228"/>
      <c r="D452" s="228">
        <v>1257.2855380000001</v>
      </c>
      <c r="E452" s="228">
        <v>0</v>
      </c>
      <c r="F452" s="228">
        <v>0</v>
      </c>
      <c r="G452" s="305">
        <v>9000</v>
      </c>
      <c r="H452" s="229">
        <v>10257.285538</v>
      </c>
      <c r="I452" s="228">
        <v>23000</v>
      </c>
      <c r="J452" s="228">
        <v>0</v>
      </c>
      <c r="K452" s="228">
        <v>0</v>
      </c>
      <c r="L452" s="228">
        <v>0</v>
      </c>
      <c r="M452" s="229">
        <v>23000</v>
      </c>
      <c r="N452" s="228">
        <v>0</v>
      </c>
      <c r="O452" s="228">
        <v>3000</v>
      </c>
      <c r="P452" s="228">
        <v>0</v>
      </c>
      <c r="Q452" s="228">
        <v>4000</v>
      </c>
      <c r="R452" s="229">
        <v>7000</v>
      </c>
      <c r="S452" s="228">
        <v>0</v>
      </c>
      <c r="T452" s="228">
        <v>0</v>
      </c>
      <c r="U452" s="228">
        <v>0</v>
      </c>
      <c r="V452" s="228">
        <v>0</v>
      </c>
      <c r="W452" s="229">
        <v>0</v>
      </c>
    </row>
    <row r="453" spans="1:23" s="226" customFormat="1" ht="12.75" x14ac:dyDescent="0.2">
      <c r="A453" s="227"/>
      <c r="B453" s="227" t="s">
        <v>816</v>
      </c>
      <c r="C453" s="228"/>
      <c r="D453" s="228">
        <v>0</v>
      </c>
      <c r="E453" s="228">
        <v>0</v>
      </c>
      <c r="F453" s="228">
        <v>0</v>
      </c>
      <c r="G453" s="228">
        <v>0</v>
      </c>
      <c r="H453" s="229">
        <v>0</v>
      </c>
      <c r="I453" s="228">
        <v>0</v>
      </c>
      <c r="J453" s="228">
        <v>0</v>
      </c>
      <c r="K453" s="228">
        <v>5000</v>
      </c>
      <c r="L453" s="228">
        <v>4000</v>
      </c>
      <c r="M453" s="229">
        <v>9000</v>
      </c>
      <c r="N453" s="228">
        <v>0</v>
      </c>
      <c r="O453" s="228">
        <v>7000</v>
      </c>
      <c r="P453" s="228">
        <v>5000</v>
      </c>
      <c r="Q453" s="228">
        <v>3000</v>
      </c>
      <c r="R453" s="229">
        <v>15000</v>
      </c>
      <c r="S453" s="228">
        <v>0</v>
      </c>
      <c r="T453" s="228">
        <v>4000</v>
      </c>
      <c r="U453" s="228">
        <v>0</v>
      </c>
      <c r="V453" s="228">
        <v>0</v>
      </c>
      <c r="W453" s="229">
        <v>4000</v>
      </c>
    </row>
    <row r="454" spans="1:23" s="226" customFormat="1" ht="12.75" x14ac:dyDescent="0.2">
      <c r="A454" s="227"/>
      <c r="B454" s="227" t="s">
        <v>817</v>
      </c>
      <c r="C454" s="228"/>
      <c r="D454" s="228">
        <v>0</v>
      </c>
      <c r="E454" s="228">
        <v>0</v>
      </c>
      <c r="F454" s="228">
        <v>0</v>
      </c>
      <c r="G454" s="228">
        <v>0</v>
      </c>
      <c r="H454" s="229">
        <v>0</v>
      </c>
      <c r="I454" s="228">
        <v>0</v>
      </c>
      <c r="J454" s="228">
        <v>0</v>
      </c>
      <c r="K454" s="228">
        <v>0</v>
      </c>
      <c r="L454" s="228">
        <v>0</v>
      </c>
      <c r="M454" s="229">
        <v>0</v>
      </c>
      <c r="N454" s="228">
        <v>0</v>
      </c>
      <c r="O454" s="228">
        <v>0</v>
      </c>
      <c r="P454" s="228">
        <v>0</v>
      </c>
      <c r="Q454" s="228">
        <v>3000</v>
      </c>
      <c r="R454" s="229">
        <v>3000</v>
      </c>
      <c r="S454" s="228">
        <v>5000</v>
      </c>
      <c r="T454" s="228">
        <v>0</v>
      </c>
      <c r="U454" s="228">
        <v>0</v>
      </c>
      <c r="V454" s="228">
        <v>0</v>
      </c>
      <c r="W454" s="229">
        <v>5000</v>
      </c>
    </row>
    <row r="455" spans="1:23" s="226" customFormat="1" ht="12.75" x14ac:dyDescent="0.2">
      <c r="A455" s="227"/>
      <c r="B455" s="227" t="s">
        <v>818</v>
      </c>
      <c r="C455" s="228"/>
      <c r="D455" s="228">
        <v>5705.297345</v>
      </c>
      <c r="E455" s="228">
        <v>7092.778542</v>
      </c>
      <c r="F455" s="305">
        <v>13025.736539</v>
      </c>
      <c r="G455" s="305">
        <v>14570.533841</v>
      </c>
      <c r="H455" s="229">
        <v>40394.346267000001</v>
      </c>
      <c r="I455" s="228">
        <v>9040.5292069999996</v>
      </c>
      <c r="J455" s="228">
        <v>0</v>
      </c>
      <c r="K455" s="228">
        <v>0</v>
      </c>
      <c r="L455" s="228">
        <v>0</v>
      </c>
      <c r="M455" s="229">
        <v>9040.5292069999996</v>
      </c>
      <c r="N455" s="228">
        <v>3000</v>
      </c>
      <c r="O455" s="228">
        <v>0</v>
      </c>
      <c r="P455" s="228">
        <v>0</v>
      </c>
      <c r="Q455" s="228">
        <v>3000</v>
      </c>
      <c r="R455" s="229">
        <v>6000</v>
      </c>
      <c r="S455" s="228">
        <v>6000</v>
      </c>
      <c r="T455" s="228">
        <v>0</v>
      </c>
      <c r="U455" s="228">
        <v>0</v>
      </c>
      <c r="V455" s="228">
        <v>0</v>
      </c>
      <c r="W455" s="229">
        <v>6000</v>
      </c>
    </row>
    <row r="456" spans="1:23" s="226" customFormat="1" ht="12.75" x14ac:dyDescent="0.2">
      <c r="A456" s="227"/>
      <c r="B456" s="227" t="s">
        <v>819</v>
      </c>
      <c r="C456" s="228"/>
      <c r="D456" s="228">
        <v>0</v>
      </c>
      <c r="E456" s="228">
        <v>0</v>
      </c>
      <c r="F456" s="228">
        <v>0</v>
      </c>
      <c r="G456" s="228">
        <v>0</v>
      </c>
      <c r="H456" s="229">
        <v>0</v>
      </c>
      <c r="I456" s="228">
        <v>0</v>
      </c>
      <c r="J456" s="228">
        <v>0</v>
      </c>
      <c r="K456" s="228">
        <v>0</v>
      </c>
      <c r="L456" s="228">
        <v>0</v>
      </c>
      <c r="M456" s="229">
        <v>0</v>
      </c>
      <c r="N456" s="228">
        <v>0</v>
      </c>
      <c r="O456" s="228">
        <v>0</v>
      </c>
      <c r="P456" s="228">
        <v>0</v>
      </c>
      <c r="Q456" s="228">
        <v>3000</v>
      </c>
      <c r="R456" s="229">
        <v>3000</v>
      </c>
      <c r="S456" s="228">
        <v>0</v>
      </c>
      <c r="T456" s="228">
        <v>0</v>
      </c>
      <c r="U456" s="228">
        <v>0</v>
      </c>
      <c r="V456" s="228">
        <v>0</v>
      </c>
      <c r="W456" s="229">
        <v>0</v>
      </c>
    </row>
    <row r="457" spans="1:23" s="226" customFormat="1" ht="12.75" x14ac:dyDescent="0.2">
      <c r="A457" s="227"/>
      <c r="B457" s="227" t="s">
        <v>820</v>
      </c>
      <c r="C457" s="228"/>
      <c r="D457" s="228">
        <v>0</v>
      </c>
      <c r="E457" s="228">
        <v>0</v>
      </c>
      <c r="F457" s="228">
        <v>0</v>
      </c>
      <c r="G457" s="228">
        <v>0</v>
      </c>
      <c r="H457" s="229">
        <v>0</v>
      </c>
      <c r="I457" s="228">
        <v>0</v>
      </c>
      <c r="J457" s="228">
        <v>0</v>
      </c>
      <c r="K457" s="228">
        <v>0</v>
      </c>
      <c r="L457" s="228">
        <v>0</v>
      </c>
      <c r="M457" s="229">
        <v>0</v>
      </c>
      <c r="N457" s="228">
        <v>0</v>
      </c>
      <c r="O457" s="228">
        <v>0</v>
      </c>
      <c r="P457" s="228">
        <v>0</v>
      </c>
      <c r="Q457" s="228">
        <v>0</v>
      </c>
      <c r="R457" s="229">
        <v>0</v>
      </c>
      <c r="S457" s="228">
        <v>0</v>
      </c>
      <c r="T457" s="228">
        <v>0</v>
      </c>
      <c r="U457" s="228">
        <v>0</v>
      </c>
      <c r="V457" s="228">
        <v>14000</v>
      </c>
      <c r="W457" s="229">
        <v>14000</v>
      </c>
    </row>
    <row r="458" spans="1:23" s="226" customFormat="1" ht="12.75" x14ac:dyDescent="0.2">
      <c r="A458" s="227"/>
      <c r="B458" s="227" t="s">
        <v>821</v>
      </c>
      <c r="C458" s="228"/>
      <c r="D458" s="228">
        <v>0</v>
      </c>
      <c r="E458" s="228">
        <v>0</v>
      </c>
      <c r="F458" s="228">
        <v>0</v>
      </c>
      <c r="G458" s="228">
        <v>0</v>
      </c>
      <c r="H458" s="229">
        <v>0</v>
      </c>
      <c r="I458" s="228">
        <v>0</v>
      </c>
      <c r="J458" s="228">
        <v>0</v>
      </c>
      <c r="K458" s="228">
        <v>0</v>
      </c>
      <c r="L458" s="228">
        <v>0</v>
      </c>
      <c r="M458" s="229">
        <v>0</v>
      </c>
      <c r="N458" s="228">
        <v>0</v>
      </c>
      <c r="O458" s="228">
        <v>0</v>
      </c>
      <c r="P458" s="228">
        <v>0</v>
      </c>
      <c r="Q458" s="228">
        <v>0</v>
      </c>
      <c r="R458" s="229">
        <v>0</v>
      </c>
      <c r="S458" s="228">
        <v>0</v>
      </c>
      <c r="T458" s="228">
        <v>0</v>
      </c>
      <c r="U458" s="228">
        <v>0</v>
      </c>
      <c r="V458" s="228">
        <v>0</v>
      </c>
      <c r="W458" s="229">
        <v>0</v>
      </c>
    </row>
    <row r="459" spans="1:23" s="226" customFormat="1" ht="12.75" x14ac:dyDescent="0.2">
      <c r="A459" s="227"/>
      <c r="B459" s="227" t="s">
        <v>822</v>
      </c>
      <c r="C459" s="228"/>
      <c r="D459" s="228">
        <v>35986.563364000001</v>
      </c>
      <c r="E459" s="228">
        <v>37350.597609999997</v>
      </c>
      <c r="F459" s="305">
        <v>2105.6866920000002</v>
      </c>
      <c r="G459" s="305">
        <v>48229.959588999998</v>
      </c>
      <c r="H459" s="229">
        <v>123672.80725499999</v>
      </c>
      <c r="I459" s="228">
        <v>0</v>
      </c>
      <c r="J459" s="228">
        <v>0</v>
      </c>
      <c r="K459" s="228">
        <v>0</v>
      </c>
      <c r="L459" s="228">
        <v>0</v>
      </c>
      <c r="M459" s="229">
        <v>0</v>
      </c>
      <c r="N459" s="228">
        <v>0</v>
      </c>
      <c r="O459" s="228">
        <v>0</v>
      </c>
      <c r="P459" s="228">
        <v>0</v>
      </c>
      <c r="Q459" s="228">
        <v>0</v>
      </c>
      <c r="R459" s="229">
        <v>0</v>
      </c>
      <c r="S459" s="228">
        <v>0</v>
      </c>
      <c r="T459" s="228">
        <v>0</v>
      </c>
      <c r="U459" s="228">
        <v>0</v>
      </c>
      <c r="V459" s="228">
        <v>0</v>
      </c>
      <c r="W459" s="229">
        <v>0</v>
      </c>
    </row>
    <row r="460" spans="1:23" s="226" customFormat="1" ht="12.75" x14ac:dyDescent="0.2">
      <c r="A460" s="227"/>
      <c r="B460" s="227" t="s">
        <v>823</v>
      </c>
      <c r="C460" s="228"/>
      <c r="D460" s="228">
        <v>0</v>
      </c>
      <c r="E460" s="228">
        <v>0</v>
      </c>
      <c r="F460" s="228">
        <v>0</v>
      </c>
      <c r="G460" s="228">
        <v>0</v>
      </c>
      <c r="H460" s="229">
        <v>0</v>
      </c>
      <c r="I460" s="228">
        <v>3000</v>
      </c>
      <c r="J460" s="228">
        <v>0</v>
      </c>
      <c r="K460" s="228">
        <v>2000</v>
      </c>
      <c r="L460" s="228">
        <v>0</v>
      </c>
      <c r="M460" s="229">
        <v>5000</v>
      </c>
      <c r="N460" s="228">
        <v>0</v>
      </c>
      <c r="O460" s="228">
        <v>0</v>
      </c>
      <c r="P460" s="228">
        <v>0</v>
      </c>
      <c r="Q460" s="228">
        <v>2000</v>
      </c>
      <c r="R460" s="229">
        <v>2000</v>
      </c>
      <c r="S460" s="228">
        <v>2000</v>
      </c>
      <c r="T460" s="228">
        <v>0</v>
      </c>
      <c r="U460" s="228">
        <v>0</v>
      </c>
      <c r="V460" s="228">
        <v>0</v>
      </c>
      <c r="W460" s="229">
        <v>2000</v>
      </c>
    </row>
    <row r="461" spans="1:23" s="226" customFormat="1" ht="12.75" x14ac:dyDescent="0.2">
      <c r="A461" s="227"/>
      <c r="B461" s="227" t="s">
        <v>824</v>
      </c>
      <c r="C461" s="228"/>
      <c r="D461" s="228">
        <v>0</v>
      </c>
      <c r="E461" s="228">
        <v>0</v>
      </c>
      <c r="F461" s="228">
        <v>0</v>
      </c>
      <c r="G461" s="228">
        <v>0</v>
      </c>
      <c r="H461" s="229">
        <v>0</v>
      </c>
      <c r="I461" s="228">
        <v>0</v>
      </c>
      <c r="J461" s="228">
        <v>0</v>
      </c>
      <c r="K461" s="228">
        <v>0</v>
      </c>
      <c r="L461" s="228">
        <v>0</v>
      </c>
      <c r="M461" s="229">
        <v>0</v>
      </c>
      <c r="N461" s="228">
        <v>0</v>
      </c>
      <c r="O461" s="228">
        <v>0</v>
      </c>
      <c r="P461" s="228">
        <v>0</v>
      </c>
      <c r="Q461" s="228">
        <v>0</v>
      </c>
      <c r="R461" s="229">
        <v>0</v>
      </c>
      <c r="S461" s="228">
        <v>0</v>
      </c>
      <c r="T461" s="228">
        <v>0</v>
      </c>
      <c r="U461" s="228">
        <v>4500</v>
      </c>
      <c r="V461" s="228">
        <v>5500</v>
      </c>
      <c r="W461" s="229">
        <v>10000</v>
      </c>
    </row>
    <row r="462" spans="1:23" s="226" customFormat="1" ht="12.75" x14ac:dyDescent="0.2">
      <c r="A462" s="227"/>
      <c r="B462" s="227" t="s">
        <v>825</v>
      </c>
      <c r="C462" s="228"/>
      <c r="D462" s="228">
        <v>3.9954000000000003E-2</v>
      </c>
      <c r="E462" s="228">
        <v>0</v>
      </c>
      <c r="F462" s="228">
        <v>48.827300000000001</v>
      </c>
      <c r="G462" s="228">
        <v>499.69525900000002</v>
      </c>
      <c r="H462" s="229">
        <v>548.56251300000008</v>
      </c>
      <c r="I462" s="228">
        <v>112.570554</v>
      </c>
      <c r="J462" s="228">
        <v>4612.5705539999999</v>
      </c>
      <c r="K462" s="228">
        <v>5615.9476709999999</v>
      </c>
      <c r="L462" s="228">
        <v>115.947671</v>
      </c>
      <c r="M462" s="229">
        <v>10457.03645</v>
      </c>
      <c r="N462" s="228">
        <v>0</v>
      </c>
      <c r="O462" s="228">
        <v>0</v>
      </c>
      <c r="P462" s="228">
        <v>0</v>
      </c>
      <c r="Q462" s="228">
        <v>0</v>
      </c>
      <c r="R462" s="229">
        <v>0</v>
      </c>
      <c r="S462" s="228">
        <v>115.947671</v>
      </c>
      <c r="T462" s="228">
        <v>115.947671</v>
      </c>
      <c r="U462" s="228">
        <v>115.947671</v>
      </c>
      <c r="V462" s="228">
        <v>115.947671</v>
      </c>
      <c r="W462" s="229">
        <v>463.790684</v>
      </c>
    </row>
    <row r="463" spans="1:23" s="226" customFormat="1" ht="12.75" x14ac:dyDescent="0.2">
      <c r="A463" s="227"/>
      <c r="B463" s="227" t="s">
        <v>826</v>
      </c>
      <c r="C463" s="228"/>
      <c r="D463" s="228">
        <v>316.962647</v>
      </c>
      <c r="E463" s="228">
        <v>0</v>
      </c>
      <c r="F463" s="228">
        <v>0</v>
      </c>
      <c r="G463" s="228">
        <v>0</v>
      </c>
      <c r="H463" s="229">
        <v>316.962647</v>
      </c>
      <c r="I463" s="228">
        <v>0</v>
      </c>
      <c r="J463" s="228">
        <v>0</v>
      </c>
      <c r="K463" s="228">
        <v>0</v>
      </c>
      <c r="L463" s="228">
        <v>0</v>
      </c>
      <c r="M463" s="229">
        <v>0</v>
      </c>
      <c r="N463" s="228">
        <v>0</v>
      </c>
      <c r="O463" s="228">
        <v>0</v>
      </c>
      <c r="P463" s="228">
        <v>0</v>
      </c>
      <c r="Q463" s="228">
        <v>0</v>
      </c>
      <c r="R463" s="229">
        <v>0</v>
      </c>
      <c r="S463" s="228">
        <v>0</v>
      </c>
      <c r="T463" s="228">
        <v>0</v>
      </c>
      <c r="U463" s="228">
        <v>0</v>
      </c>
      <c r="V463" s="228">
        <v>0</v>
      </c>
      <c r="W463" s="229">
        <v>0</v>
      </c>
    </row>
    <row r="464" spans="1:23" s="226" customFormat="1" ht="12.75" x14ac:dyDescent="0.2">
      <c r="A464" s="227"/>
      <c r="B464" s="227" t="s">
        <v>827</v>
      </c>
      <c r="C464" s="228"/>
      <c r="D464" s="228">
        <v>0</v>
      </c>
      <c r="E464" s="228">
        <v>0</v>
      </c>
      <c r="F464" s="228">
        <v>0</v>
      </c>
      <c r="G464" s="228">
        <v>1150</v>
      </c>
      <c r="H464" s="229">
        <v>1150</v>
      </c>
      <c r="I464" s="228">
        <v>4000</v>
      </c>
      <c r="J464" s="228">
        <v>0</v>
      </c>
      <c r="K464" s="228">
        <v>0</v>
      </c>
      <c r="L464" s="228">
        <v>0</v>
      </c>
      <c r="M464" s="229">
        <v>4000</v>
      </c>
      <c r="N464" s="228">
        <v>0</v>
      </c>
      <c r="O464" s="228">
        <v>0</v>
      </c>
      <c r="P464" s="228">
        <v>0</v>
      </c>
      <c r="Q464" s="228">
        <v>0</v>
      </c>
      <c r="R464" s="229">
        <v>0</v>
      </c>
      <c r="S464" s="228">
        <v>0</v>
      </c>
      <c r="T464" s="228">
        <v>0</v>
      </c>
      <c r="U464" s="228">
        <v>0</v>
      </c>
      <c r="V464" s="228">
        <v>0</v>
      </c>
      <c r="W464" s="229">
        <v>0</v>
      </c>
    </row>
    <row r="465" spans="1:23" s="226" customFormat="1" ht="12.75" x14ac:dyDescent="0.2">
      <c r="A465" s="227"/>
      <c r="B465" s="227" t="s">
        <v>828</v>
      </c>
      <c r="C465" s="228"/>
      <c r="D465" s="228">
        <v>18525.588299999999</v>
      </c>
      <c r="E465" s="228">
        <v>11631.200505999999</v>
      </c>
      <c r="F465" s="228">
        <v>38887.887436999998</v>
      </c>
      <c r="G465" s="228">
        <v>3909.1266489999998</v>
      </c>
      <c r="H465" s="229">
        <v>72953.802891999992</v>
      </c>
      <c r="I465" s="228">
        <v>0</v>
      </c>
      <c r="J465" s="228">
        <v>0</v>
      </c>
      <c r="K465" s="228">
        <v>0</v>
      </c>
      <c r="L465" s="228">
        <v>0</v>
      </c>
      <c r="M465" s="229">
        <v>0</v>
      </c>
      <c r="N465" s="228">
        <v>0</v>
      </c>
      <c r="O465" s="228">
        <v>0</v>
      </c>
      <c r="P465" s="228">
        <v>0</v>
      </c>
      <c r="Q465" s="228">
        <v>0</v>
      </c>
      <c r="R465" s="229">
        <v>0</v>
      </c>
      <c r="S465" s="228">
        <v>0</v>
      </c>
      <c r="T465" s="228">
        <v>0</v>
      </c>
      <c r="U465" s="228">
        <v>0</v>
      </c>
      <c r="V465" s="228">
        <v>0</v>
      </c>
      <c r="W465" s="229">
        <v>0</v>
      </c>
    </row>
    <row r="466" spans="1:23" s="226" customFormat="1" ht="12.75" x14ac:dyDescent="0.2">
      <c r="A466" s="227"/>
      <c r="B466" s="227" t="s">
        <v>829</v>
      </c>
      <c r="C466" s="228"/>
      <c r="D466" s="228">
        <v>703.86157800000001</v>
      </c>
      <c r="E466" s="228">
        <v>351.76643200000001</v>
      </c>
      <c r="F466" s="228">
        <v>0</v>
      </c>
      <c r="G466" s="228">
        <v>6000</v>
      </c>
      <c r="H466" s="229">
        <v>7055.6280100000004</v>
      </c>
      <c r="I466" s="228">
        <v>15470</v>
      </c>
      <c r="J466" s="228">
        <v>0</v>
      </c>
      <c r="K466" s="228">
        <v>3000</v>
      </c>
      <c r="L466" s="228">
        <v>0</v>
      </c>
      <c r="M466" s="229">
        <v>18470</v>
      </c>
      <c r="N466" s="228">
        <v>0</v>
      </c>
      <c r="O466" s="228">
        <v>0</v>
      </c>
      <c r="P466" s="228">
        <v>0</v>
      </c>
      <c r="Q466" s="228">
        <v>0</v>
      </c>
      <c r="R466" s="229">
        <v>0</v>
      </c>
      <c r="S466" s="228">
        <v>0</v>
      </c>
      <c r="T466" s="228">
        <v>0</v>
      </c>
      <c r="U466" s="228">
        <v>0</v>
      </c>
      <c r="V466" s="228">
        <v>0</v>
      </c>
      <c r="W466" s="229">
        <v>0</v>
      </c>
    </row>
    <row r="467" spans="1:23" s="226" customFormat="1" ht="12.75" x14ac:dyDescent="0.2">
      <c r="A467" s="227"/>
      <c r="B467" s="227" t="s">
        <v>830</v>
      </c>
      <c r="C467" s="228"/>
      <c r="D467" s="228">
        <v>12018.063029000001</v>
      </c>
      <c r="E467" s="228">
        <v>19172.712344</v>
      </c>
      <c r="F467" s="228">
        <v>39850.352421000003</v>
      </c>
      <c r="G467" s="228">
        <v>0</v>
      </c>
      <c r="H467" s="229">
        <v>71041.127794</v>
      </c>
      <c r="I467" s="228">
        <v>0</v>
      </c>
      <c r="J467" s="228">
        <v>2000</v>
      </c>
      <c r="K467" s="228">
        <v>3000</v>
      </c>
      <c r="L467" s="228">
        <v>0</v>
      </c>
      <c r="M467" s="229">
        <v>5000</v>
      </c>
      <c r="N467" s="228">
        <v>0</v>
      </c>
      <c r="O467" s="228">
        <v>0</v>
      </c>
      <c r="P467" s="228">
        <v>0</v>
      </c>
      <c r="Q467" s="228">
        <v>4000</v>
      </c>
      <c r="R467" s="229">
        <v>4000</v>
      </c>
      <c r="S467" s="228">
        <v>0</v>
      </c>
      <c r="T467" s="228">
        <v>0</v>
      </c>
      <c r="U467" s="228">
        <v>0</v>
      </c>
      <c r="V467" s="228">
        <v>0</v>
      </c>
      <c r="W467" s="229">
        <v>0</v>
      </c>
    </row>
    <row r="468" spans="1:23" s="226" customFormat="1" ht="12.75" x14ac:dyDescent="0.2">
      <c r="A468" s="227"/>
      <c r="B468" s="227" t="s">
        <v>831</v>
      </c>
      <c r="C468" s="228"/>
      <c r="D468" s="228">
        <v>0</v>
      </c>
      <c r="E468" s="228">
        <v>0</v>
      </c>
      <c r="F468" s="228">
        <v>0</v>
      </c>
      <c r="G468" s="228">
        <v>0</v>
      </c>
      <c r="H468" s="229">
        <v>0</v>
      </c>
      <c r="I468" s="228">
        <v>0</v>
      </c>
      <c r="J468" s="228">
        <v>3000</v>
      </c>
      <c r="K468" s="228">
        <v>0</v>
      </c>
      <c r="L468" s="228">
        <v>0</v>
      </c>
      <c r="M468" s="229">
        <v>3000</v>
      </c>
      <c r="N468" s="228">
        <v>0</v>
      </c>
      <c r="O468" s="228">
        <v>0</v>
      </c>
      <c r="P468" s="228">
        <v>0</v>
      </c>
      <c r="Q468" s="228">
        <v>2500</v>
      </c>
      <c r="R468" s="229">
        <v>2500</v>
      </c>
      <c r="S468" s="228">
        <v>0</v>
      </c>
      <c r="T468" s="228">
        <v>0</v>
      </c>
      <c r="U468" s="228">
        <v>0</v>
      </c>
      <c r="V468" s="228">
        <v>0</v>
      </c>
      <c r="W468" s="229">
        <v>0</v>
      </c>
    </row>
    <row r="469" spans="1:23" s="226" customFormat="1" ht="12.75" x14ac:dyDescent="0.2">
      <c r="A469" s="227"/>
      <c r="B469" s="227" t="s">
        <v>832</v>
      </c>
      <c r="C469" s="228"/>
      <c r="D469" s="228">
        <v>0</v>
      </c>
      <c r="E469" s="228">
        <v>0</v>
      </c>
      <c r="F469" s="228">
        <v>0</v>
      </c>
      <c r="G469" s="228">
        <v>3000</v>
      </c>
      <c r="H469" s="229">
        <v>3000</v>
      </c>
      <c r="I469" s="228">
        <v>0</v>
      </c>
      <c r="J469" s="228">
        <v>0</v>
      </c>
      <c r="K469" s="228">
        <v>0</v>
      </c>
      <c r="L469" s="228">
        <v>0</v>
      </c>
      <c r="M469" s="229">
        <v>0</v>
      </c>
      <c r="N469" s="228">
        <v>0</v>
      </c>
      <c r="O469" s="228">
        <v>0</v>
      </c>
      <c r="P469" s="228">
        <v>0</v>
      </c>
      <c r="Q469" s="228">
        <v>0</v>
      </c>
      <c r="R469" s="229">
        <v>0</v>
      </c>
      <c r="S469" s="228">
        <v>0</v>
      </c>
      <c r="T469" s="228">
        <v>0</v>
      </c>
      <c r="U469" s="228">
        <v>6000</v>
      </c>
      <c r="V469" s="228">
        <v>3000</v>
      </c>
      <c r="W469" s="229">
        <v>9000</v>
      </c>
    </row>
    <row r="470" spans="1:23" s="226" customFormat="1" ht="12.75" x14ac:dyDescent="0.2">
      <c r="A470" s="227"/>
      <c r="B470" s="227" t="s">
        <v>833</v>
      </c>
      <c r="C470" s="228"/>
      <c r="D470" s="228">
        <v>0</v>
      </c>
      <c r="E470" s="228">
        <v>0</v>
      </c>
      <c r="F470" s="228">
        <v>0</v>
      </c>
      <c r="G470" s="228">
        <v>3609.2918</v>
      </c>
      <c r="H470" s="229">
        <v>3609.2918</v>
      </c>
      <c r="I470" s="228">
        <v>112.570554</v>
      </c>
      <c r="J470" s="228">
        <v>112.570554</v>
      </c>
      <c r="K470" s="228">
        <v>115.947671</v>
      </c>
      <c r="L470" s="228">
        <v>115.947671</v>
      </c>
      <c r="M470" s="229">
        <v>457.03645</v>
      </c>
      <c r="N470" s="228">
        <v>0</v>
      </c>
      <c r="O470" s="228">
        <v>0</v>
      </c>
      <c r="P470" s="228">
        <v>0</v>
      </c>
      <c r="Q470" s="228">
        <v>0</v>
      </c>
      <c r="R470" s="229">
        <v>0</v>
      </c>
      <c r="S470" s="228">
        <v>115.947671</v>
      </c>
      <c r="T470" s="228">
        <v>115.947671</v>
      </c>
      <c r="U470" s="228">
        <v>115.947671</v>
      </c>
      <c r="V470" s="228">
        <v>14115.947671</v>
      </c>
      <c r="W470" s="229">
        <v>14463.790684</v>
      </c>
    </row>
    <row r="471" spans="1:23" s="226" customFormat="1" ht="12.75" x14ac:dyDescent="0.2">
      <c r="A471" s="227"/>
      <c r="B471" s="227" t="s">
        <v>834</v>
      </c>
      <c r="C471" s="228"/>
      <c r="D471" s="228">
        <v>0</v>
      </c>
      <c r="E471" s="228">
        <v>0</v>
      </c>
      <c r="F471" s="228">
        <v>0</v>
      </c>
      <c r="G471" s="228">
        <v>0</v>
      </c>
      <c r="H471" s="229">
        <v>0</v>
      </c>
      <c r="I471" s="228">
        <v>0</v>
      </c>
      <c r="J471" s="228">
        <v>2000</v>
      </c>
      <c r="K471" s="228">
        <v>0</v>
      </c>
      <c r="L471" s="228">
        <v>0</v>
      </c>
      <c r="M471" s="229">
        <v>2000</v>
      </c>
      <c r="N471" s="228">
        <v>0</v>
      </c>
      <c r="O471" s="228">
        <v>2000</v>
      </c>
      <c r="P471" s="228">
        <v>2000</v>
      </c>
      <c r="Q471" s="228">
        <v>0</v>
      </c>
      <c r="R471" s="229">
        <v>4000</v>
      </c>
      <c r="S471" s="228">
        <v>0</v>
      </c>
      <c r="T471" s="228">
        <v>0</v>
      </c>
      <c r="U471" s="228">
        <v>0</v>
      </c>
      <c r="V471" s="228">
        <v>0</v>
      </c>
      <c r="W471" s="229">
        <v>0</v>
      </c>
    </row>
    <row r="472" spans="1:23" s="226" customFormat="1" ht="12.75" x14ac:dyDescent="0.2">
      <c r="A472" s="227"/>
      <c r="B472" s="227" t="s">
        <v>835</v>
      </c>
      <c r="C472" s="228"/>
      <c r="D472" s="228">
        <v>0</v>
      </c>
      <c r="E472" s="228">
        <v>0</v>
      </c>
      <c r="F472" s="228">
        <v>0</v>
      </c>
      <c r="G472" s="228">
        <v>0</v>
      </c>
      <c r="H472" s="229">
        <v>0</v>
      </c>
      <c r="I472" s="228">
        <v>0</v>
      </c>
      <c r="J472" s="228">
        <v>0</v>
      </c>
      <c r="K472" s="228">
        <v>0</v>
      </c>
      <c r="L472" s="228">
        <v>0</v>
      </c>
      <c r="M472" s="229">
        <v>0</v>
      </c>
      <c r="N472" s="228">
        <v>0</v>
      </c>
      <c r="O472" s="228">
        <v>0</v>
      </c>
      <c r="P472" s="228">
        <v>0</v>
      </c>
      <c r="Q472" s="228">
        <v>0</v>
      </c>
      <c r="R472" s="229">
        <v>0</v>
      </c>
      <c r="S472" s="228">
        <v>0</v>
      </c>
      <c r="T472" s="228">
        <v>0</v>
      </c>
      <c r="U472" s="228">
        <v>0</v>
      </c>
      <c r="V472" s="228">
        <v>0</v>
      </c>
      <c r="W472" s="229">
        <v>0</v>
      </c>
    </row>
    <row r="473" spans="1:23" s="226" customFormat="1" ht="12.75" x14ac:dyDescent="0.2">
      <c r="A473" s="227"/>
      <c r="B473" s="227" t="s">
        <v>836</v>
      </c>
      <c r="C473" s="228"/>
      <c r="D473" s="228">
        <v>26077.182004999999</v>
      </c>
      <c r="E473" s="228">
        <v>22987.819339999998</v>
      </c>
      <c r="F473" s="228">
        <v>10661.659147</v>
      </c>
      <c r="G473" s="228">
        <v>34353.045860999999</v>
      </c>
      <c r="H473" s="229">
        <v>94079.706352999987</v>
      </c>
      <c r="I473" s="228">
        <v>0</v>
      </c>
      <c r="J473" s="228">
        <v>0</v>
      </c>
      <c r="K473" s="228">
        <v>0</v>
      </c>
      <c r="L473" s="228">
        <v>0</v>
      </c>
      <c r="M473" s="229">
        <v>0</v>
      </c>
      <c r="N473" s="228">
        <v>0</v>
      </c>
      <c r="O473" s="228">
        <v>0</v>
      </c>
      <c r="P473" s="228">
        <v>0</v>
      </c>
      <c r="Q473" s="228">
        <v>0</v>
      </c>
      <c r="R473" s="229">
        <v>0</v>
      </c>
      <c r="S473" s="228">
        <v>0</v>
      </c>
      <c r="T473" s="228">
        <v>0</v>
      </c>
      <c r="U473" s="228">
        <v>0</v>
      </c>
      <c r="V473" s="228">
        <v>0</v>
      </c>
      <c r="W473" s="229">
        <v>0</v>
      </c>
    </row>
    <row r="474" spans="1:23" s="226" customFormat="1" ht="12.75" x14ac:dyDescent="0.2">
      <c r="A474" s="227"/>
      <c r="B474" s="227" t="s">
        <v>837</v>
      </c>
      <c r="C474" s="228"/>
      <c r="D474" s="228">
        <v>0</v>
      </c>
      <c r="E474" s="228">
        <v>0</v>
      </c>
      <c r="F474" s="228">
        <v>0</v>
      </c>
      <c r="G474" s="228">
        <v>0</v>
      </c>
      <c r="H474" s="229">
        <v>0</v>
      </c>
      <c r="I474" s="228">
        <v>0</v>
      </c>
      <c r="J474" s="228">
        <v>0</v>
      </c>
      <c r="K474" s="228">
        <v>0</v>
      </c>
      <c r="L474" s="228">
        <v>5000</v>
      </c>
      <c r="M474" s="229">
        <v>5000</v>
      </c>
      <c r="N474" s="228">
        <v>0</v>
      </c>
      <c r="O474" s="228">
        <v>0</v>
      </c>
      <c r="P474" s="228">
        <v>0</v>
      </c>
      <c r="Q474" s="228">
        <v>3500</v>
      </c>
      <c r="R474" s="229">
        <v>3500</v>
      </c>
      <c r="S474" s="228">
        <v>0</v>
      </c>
      <c r="T474" s="228">
        <v>0</v>
      </c>
      <c r="U474" s="228">
        <v>0</v>
      </c>
      <c r="V474" s="228">
        <v>4500</v>
      </c>
      <c r="W474" s="229">
        <v>4500</v>
      </c>
    </row>
    <row r="475" spans="1:23" s="226" customFormat="1" ht="12.75" x14ac:dyDescent="0.2">
      <c r="A475" s="227"/>
      <c r="B475" s="227" t="s">
        <v>838</v>
      </c>
      <c r="C475" s="228"/>
      <c r="D475" s="228">
        <v>445.72249399999998</v>
      </c>
      <c r="E475" s="228">
        <v>0</v>
      </c>
      <c r="F475" s="228">
        <v>0</v>
      </c>
      <c r="G475" s="228">
        <v>109.29179999999999</v>
      </c>
      <c r="H475" s="229">
        <v>555.01429399999995</v>
      </c>
      <c r="I475" s="228">
        <v>112.570554</v>
      </c>
      <c r="J475" s="228">
        <v>112.570554</v>
      </c>
      <c r="K475" s="228">
        <v>3115.9476709999999</v>
      </c>
      <c r="L475" s="228">
        <v>2115.9476709999999</v>
      </c>
      <c r="M475" s="229">
        <v>5457.0364499999996</v>
      </c>
      <c r="N475" s="228">
        <v>3000</v>
      </c>
      <c r="O475" s="228">
        <v>0</v>
      </c>
      <c r="P475" s="228">
        <v>0</v>
      </c>
      <c r="Q475" s="228">
        <v>0</v>
      </c>
      <c r="R475" s="229">
        <v>3000</v>
      </c>
      <c r="S475" s="228">
        <v>115.947671</v>
      </c>
      <c r="T475" s="228">
        <v>115.947671</v>
      </c>
      <c r="U475" s="228">
        <v>115.947671</v>
      </c>
      <c r="V475" s="228">
        <v>115.947671</v>
      </c>
      <c r="W475" s="229">
        <v>463.790684</v>
      </c>
    </row>
    <row r="476" spans="1:23" s="226" customFormat="1" ht="12.75" x14ac:dyDescent="0.2">
      <c r="A476" s="227"/>
      <c r="B476" s="227" t="s">
        <v>839</v>
      </c>
      <c r="C476" s="228"/>
      <c r="D476" s="228">
        <v>0</v>
      </c>
      <c r="E476" s="228">
        <v>0</v>
      </c>
      <c r="F476" s="228">
        <v>0</v>
      </c>
      <c r="G476" s="228">
        <v>0</v>
      </c>
      <c r="H476" s="229">
        <v>0</v>
      </c>
      <c r="I476" s="228">
        <v>0</v>
      </c>
      <c r="J476" s="228">
        <v>0</v>
      </c>
      <c r="K476" s="228">
        <v>3000</v>
      </c>
      <c r="L476" s="228">
        <v>0</v>
      </c>
      <c r="M476" s="229">
        <v>3000</v>
      </c>
      <c r="N476" s="228">
        <v>0</v>
      </c>
      <c r="O476" s="228">
        <v>3000</v>
      </c>
      <c r="P476" s="228">
        <v>0</v>
      </c>
      <c r="Q476" s="228">
        <v>3000</v>
      </c>
      <c r="R476" s="229">
        <v>6000</v>
      </c>
      <c r="S476" s="228">
        <v>4000</v>
      </c>
      <c r="T476" s="228">
        <v>3000</v>
      </c>
      <c r="U476" s="228">
        <v>0</v>
      </c>
      <c r="V476" s="228">
        <v>0</v>
      </c>
      <c r="W476" s="229">
        <v>7000</v>
      </c>
    </row>
    <row r="477" spans="1:23" s="226" customFormat="1" ht="12.75" x14ac:dyDescent="0.2">
      <c r="A477" s="227"/>
      <c r="B477" s="227" t="s">
        <v>840</v>
      </c>
      <c r="C477" s="228"/>
      <c r="D477" s="228">
        <v>0</v>
      </c>
      <c r="E477" s="228">
        <v>0</v>
      </c>
      <c r="F477" s="228">
        <v>0</v>
      </c>
      <c r="G477" s="228">
        <v>0</v>
      </c>
      <c r="H477" s="229">
        <v>0</v>
      </c>
      <c r="I477" s="228">
        <v>0</v>
      </c>
      <c r="J477" s="228">
        <v>0</v>
      </c>
      <c r="K477" s="228">
        <v>0</v>
      </c>
      <c r="L477" s="228">
        <v>0</v>
      </c>
      <c r="M477" s="229">
        <v>0</v>
      </c>
      <c r="N477" s="228">
        <v>0</v>
      </c>
      <c r="O477" s="228">
        <v>0</v>
      </c>
      <c r="P477" s="228">
        <v>0</v>
      </c>
      <c r="Q477" s="228">
        <v>0</v>
      </c>
      <c r="R477" s="229">
        <v>0</v>
      </c>
      <c r="S477" s="228">
        <v>0</v>
      </c>
      <c r="T477" s="228">
        <v>0</v>
      </c>
      <c r="U477" s="228">
        <v>3000</v>
      </c>
      <c r="V477" s="228">
        <v>4000</v>
      </c>
      <c r="W477" s="229">
        <v>7000</v>
      </c>
    </row>
    <row r="478" spans="1:23" s="226" customFormat="1" ht="12.75" x14ac:dyDescent="0.2">
      <c r="A478" s="227"/>
      <c r="B478" s="227" t="s">
        <v>606</v>
      </c>
      <c r="C478" s="228"/>
      <c r="D478" s="228">
        <v>0</v>
      </c>
      <c r="E478" s="228">
        <v>0</v>
      </c>
      <c r="F478" s="228">
        <v>0</v>
      </c>
      <c r="G478" s="228">
        <v>0</v>
      </c>
      <c r="H478" s="229">
        <v>0</v>
      </c>
      <c r="I478" s="228">
        <v>0</v>
      </c>
      <c r="J478" s="228">
        <v>0</v>
      </c>
      <c r="K478" s="228">
        <v>0</v>
      </c>
      <c r="L478" s="228">
        <v>0</v>
      </c>
      <c r="M478" s="229">
        <v>0</v>
      </c>
      <c r="N478" s="228">
        <v>0</v>
      </c>
      <c r="O478" s="228">
        <v>0</v>
      </c>
      <c r="P478" s="228">
        <v>0</v>
      </c>
      <c r="Q478" s="228">
        <v>0</v>
      </c>
      <c r="R478" s="229">
        <v>0</v>
      </c>
      <c r="S478" s="228">
        <v>0</v>
      </c>
      <c r="T478" s="228">
        <v>0</v>
      </c>
      <c r="U478" s="228">
        <v>0</v>
      </c>
      <c r="V478" s="228">
        <v>0</v>
      </c>
      <c r="W478" s="229">
        <v>0</v>
      </c>
    </row>
    <row r="479" spans="1:23" s="226" customFormat="1" ht="12.75" x14ac:dyDescent="0.2">
      <c r="A479" s="227"/>
      <c r="B479" s="227" t="s">
        <v>841</v>
      </c>
      <c r="C479" s="228"/>
      <c r="D479" s="228">
        <v>0</v>
      </c>
      <c r="E479" s="228">
        <v>0</v>
      </c>
      <c r="F479" s="228">
        <v>0</v>
      </c>
      <c r="G479" s="228">
        <v>109.29179999999999</v>
      </c>
      <c r="H479" s="229">
        <v>109.29179999999999</v>
      </c>
      <c r="I479" s="228">
        <v>112.570554</v>
      </c>
      <c r="J479" s="228">
        <v>3112.5705539999999</v>
      </c>
      <c r="K479" s="228">
        <v>115.947671</v>
      </c>
      <c r="L479" s="228">
        <v>115.947671</v>
      </c>
      <c r="M479" s="229">
        <v>3457.0364499999996</v>
      </c>
      <c r="N479" s="228">
        <v>0</v>
      </c>
      <c r="O479" s="228">
        <v>0</v>
      </c>
      <c r="P479" s="228">
        <v>0</v>
      </c>
      <c r="Q479" s="228">
        <v>14000</v>
      </c>
      <c r="R479" s="229">
        <v>14000</v>
      </c>
      <c r="S479" s="228">
        <v>16115.947671</v>
      </c>
      <c r="T479" s="228">
        <v>115.947671</v>
      </c>
      <c r="U479" s="228">
        <v>115.947671</v>
      </c>
      <c r="V479" s="228">
        <v>4115.9476709999999</v>
      </c>
      <c r="W479" s="229">
        <v>20463.790684</v>
      </c>
    </row>
    <row r="480" spans="1:23" s="226" customFormat="1" ht="12.75" x14ac:dyDescent="0.2">
      <c r="A480" s="227"/>
      <c r="B480" s="227" t="s">
        <v>842</v>
      </c>
      <c r="C480" s="228"/>
      <c r="D480" s="228">
        <v>0</v>
      </c>
      <c r="E480" s="228">
        <v>0</v>
      </c>
      <c r="F480" s="228">
        <v>0</v>
      </c>
      <c r="G480" s="228">
        <v>0</v>
      </c>
      <c r="H480" s="229">
        <v>0</v>
      </c>
      <c r="I480" s="228">
        <v>0</v>
      </c>
      <c r="J480" s="228">
        <v>0</v>
      </c>
      <c r="K480" s="228">
        <v>0</v>
      </c>
      <c r="L480" s="228">
        <v>0</v>
      </c>
      <c r="M480" s="229">
        <v>0</v>
      </c>
      <c r="N480" s="228">
        <v>0</v>
      </c>
      <c r="O480" s="228">
        <v>0</v>
      </c>
      <c r="P480" s="228">
        <v>0</v>
      </c>
      <c r="Q480" s="228">
        <v>0</v>
      </c>
      <c r="R480" s="229">
        <v>0</v>
      </c>
      <c r="S480" s="228">
        <v>0</v>
      </c>
      <c r="T480" s="228">
        <v>0</v>
      </c>
      <c r="U480" s="228">
        <v>3000</v>
      </c>
      <c r="V480" s="228">
        <v>4000</v>
      </c>
      <c r="W480" s="229">
        <v>7000</v>
      </c>
    </row>
    <row r="481" spans="1:23" s="226" customFormat="1" ht="12.75" x14ac:dyDescent="0.2">
      <c r="A481" s="227"/>
      <c r="B481" s="227" t="s">
        <v>843</v>
      </c>
      <c r="C481" s="228"/>
      <c r="D481" s="228">
        <v>0</v>
      </c>
      <c r="E481" s="228">
        <v>0</v>
      </c>
      <c r="F481" s="228">
        <v>0</v>
      </c>
      <c r="G481" s="228">
        <v>0</v>
      </c>
      <c r="H481" s="229">
        <v>0</v>
      </c>
      <c r="I481" s="228">
        <v>0</v>
      </c>
      <c r="J481" s="228">
        <v>0</v>
      </c>
      <c r="K481" s="228">
        <v>0</v>
      </c>
      <c r="L481" s="228">
        <v>0</v>
      </c>
      <c r="M481" s="229">
        <v>0</v>
      </c>
      <c r="N481" s="228">
        <v>0</v>
      </c>
      <c r="O481" s="228">
        <v>0</v>
      </c>
      <c r="P481" s="228">
        <v>0</v>
      </c>
      <c r="Q481" s="228">
        <v>0</v>
      </c>
      <c r="R481" s="229">
        <v>0</v>
      </c>
      <c r="S481" s="228">
        <v>0</v>
      </c>
      <c r="T481" s="228">
        <v>0</v>
      </c>
      <c r="U481" s="228">
        <v>0</v>
      </c>
      <c r="V481" s="228">
        <v>4000</v>
      </c>
      <c r="W481" s="229">
        <v>4000</v>
      </c>
    </row>
    <row r="482" spans="1:23" s="226" customFormat="1" ht="12.75" x14ac:dyDescent="0.2">
      <c r="A482" s="227"/>
      <c r="B482" s="227" t="s">
        <v>844</v>
      </c>
      <c r="C482" s="228"/>
      <c r="D482" s="228">
        <v>0</v>
      </c>
      <c r="E482" s="228">
        <v>0</v>
      </c>
      <c r="F482" s="228">
        <v>0</v>
      </c>
      <c r="G482" s="228">
        <v>0</v>
      </c>
      <c r="H482" s="229">
        <v>0</v>
      </c>
      <c r="I482" s="228">
        <v>0</v>
      </c>
      <c r="J482" s="228">
        <v>0</v>
      </c>
      <c r="K482" s="228">
        <v>0</v>
      </c>
      <c r="L482" s="228">
        <v>0</v>
      </c>
      <c r="M482" s="229">
        <v>0</v>
      </c>
      <c r="N482" s="228">
        <v>4000</v>
      </c>
      <c r="O482" s="228">
        <v>0</v>
      </c>
      <c r="P482" s="228">
        <v>4000</v>
      </c>
      <c r="Q482" s="228">
        <v>4000</v>
      </c>
      <c r="R482" s="229">
        <v>12000</v>
      </c>
      <c r="S482" s="228">
        <v>0</v>
      </c>
      <c r="T482" s="228">
        <v>0</v>
      </c>
      <c r="U482" s="228">
        <v>0</v>
      </c>
      <c r="V482" s="228">
        <v>0</v>
      </c>
      <c r="W482" s="229">
        <v>0</v>
      </c>
    </row>
    <row r="483" spans="1:23" s="226" customFormat="1" ht="12.75" x14ac:dyDescent="0.2">
      <c r="A483" s="227"/>
      <c r="B483" s="227" t="s">
        <v>845</v>
      </c>
      <c r="C483" s="228"/>
      <c r="D483" s="228">
        <v>104491.841313</v>
      </c>
      <c r="E483" s="228">
        <v>96109.735998000004</v>
      </c>
      <c r="F483" s="228">
        <v>80401.620744999993</v>
      </c>
      <c r="G483" s="228">
        <v>91363.589154000001</v>
      </c>
      <c r="H483" s="229">
        <v>372366.78720999998</v>
      </c>
      <c r="I483" s="228">
        <v>36183.101777999997</v>
      </c>
      <c r="J483" s="228">
        <v>0</v>
      </c>
      <c r="K483" s="228">
        <v>0</v>
      </c>
      <c r="L483" s="228">
        <v>0</v>
      </c>
      <c r="M483" s="229">
        <v>36183.101777999997</v>
      </c>
      <c r="N483" s="228">
        <v>0</v>
      </c>
      <c r="O483" s="228">
        <v>0</v>
      </c>
      <c r="P483" s="228">
        <v>0</v>
      </c>
      <c r="Q483" s="228">
        <v>0</v>
      </c>
      <c r="R483" s="229">
        <v>0</v>
      </c>
      <c r="S483" s="228">
        <v>0</v>
      </c>
      <c r="T483" s="228">
        <v>0</v>
      </c>
      <c r="U483" s="228">
        <v>0</v>
      </c>
      <c r="V483" s="228">
        <v>0</v>
      </c>
      <c r="W483" s="229">
        <v>0</v>
      </c>
    </row>
    <row r="484" spans="1:23" s="226" customFormat="1" ht="12.75" x14ac:dyDescent="0.2">
      <c r="A484" s="227"/>
      <c r="B484" s="227" t="s">
        <v>846</v>
      </c>
      <c r="C484" s="228"/>
      <c r="D484" s="228">
        <v>0</v>
      </c>
      <c r="E484" s="228">
        <v>0</v>
      </c>
      <c r="F484" s="228">
        <v>0</v>
      </c>
      <c r="G484" s="228">
        <v>0</v>
      </c>
      <c r="H484" s="229">
        <v>0</v>
      </c>
      <c r="I484" s="228">
        <v>0</v>
      </c>
      <c r="J484" s="228">
        <v>0</v>
      </c>
      <c r="K484" s="228">
        <v>0</v>
      </c>
      <c r="L484" s="228">
        <v>0</v>
      </c>
      <c r="M484" s="229">
        <v>0</v>
      </c>
      <c r="N484" s="228">
        <v>0</v>
      </c>
      <c r="O484" s="228">
        <v>0</v>
      </c>
      <c r="P484" s="228">
        <v>0</v>
      </c>
      <c r="Q484" s="228">
        <v>0</v>
      </c>
      <c r="R484" s="229">
        <v>0</v>
      </c>
      <c r="S484" s="228">
        <v>0</v>
      </c>
      <c r="T484" s="228">
        <v>0</v>
      </c>
      <c r="U484" s="228">
        <v>0</v>
      </c>
      <c r="V484" s="228">
        <v>0</v>
      </c>
      <c r="W484" s="229">
        <v>0</v>
      </c>
    </row>
    <row r="485" spans="1:23" s="226" customFormat="1" ht="12.75" x14ac:dyDescent="0.2">
      <c r="A485" s="227"/>
      <c r="B485" s="227" t="s">
        <v>847</v>
      </c>
      <c r="C485" s="228"/>
      <c r="D485" s="228">
        <v>0</v>
      </c>
      <c r="E485" s="228">
        <v>0</v>
      </c>
      <c r="F485" s="228">
        <v>0</v>
      </c>
      <c r="G485" s="228">
        <v>0</v>
      </c>
      <c r="H485" s="229">
        <v>0</v>
      </c>
      <c r="I485" s="228">
        <v>0</v>
      </c>
      <c r="J485" s="228">
        <v>0</v>
      </c>
      <c r="K485" s="228">
        <v>0</v>
      </c>
      <c r="L485" s="228">
        <v>0</v>
      </c>
      <c r="M485" s="229">
        <v>0</v>
      </c>
      <c r="N485" s="228">
        <v>0</v>
      </c>
      <c r="O485" s="228">
        <v>0</v>
      </c>
      <c r="P485" s="228">
        <v>0</v>
      </c>
      <c r="Q485" s="228">
        <v>0</v>
      </c>
      <c r="R485" s="229">
        <v>0</v>
      </c>
      <c r="S485" s="228">
        <v>0</v>
      </c>
      <c r="T485" s="228">
        <v>0</v>
      </c>
      <c r="U485" s="228">
        <v>0</v>
      </c>
      <c r="V485" s="228">
        <v>3000</v>
      </c>
      <c r="W485" s="229">
        <v>3000</v>
      </c>
    </row>
    <row r="486" spans="1:23" s="226" customFormat="1" ht="12.75" x14ac:dyDescent="0.2">
      <c r="A486" s="227"/>
      <c r="B486" s="227" t="s">
        <v>848</v>
      </c>
      <c r="C486" s="228"/>
      <c r="D486" s="228">
        <v>0</v>
      </c>
      <c r="E486" s="228">
        <v>0</v>
      </c>
      <c r="F486" s="228">
        <v>0</v>
      </c>
      <c r="G486" s="228">
        <v>0</v>
      </c>
      <c r="H486" s="229">
        <v>0</v>
      </c>
      <c r="I486" s="228">
        <v>0</v>
      </c>
      <c r="J486" s="228">
        <v>0</v>
      </c>
      <c r="K486" s="228">
        <v>8000</v>
      </c>
      <c r="L486" s="228">
        <v>0</v>
      </c>
      <c r="M486" s="229">
        <v>8000</v>
      </c>
      <c r="N486" s="228">
        <v>3000</v>
      </c>
      <c r="O486" s="228">
        <v>2000</v>
      </c>
      <c r="P486" s="228">
        <v>0</v>
      </c>
      <c r="Q486" s="228">
        <v>0</v>
      </c>
      <c r="R486" s="229">
        <v>5000</v>
      </c>
      <c r="S486" s="228">
        <v>0</v>
      </c>
      <c r="T486" s="228">
        <v>0</v>
      </c>
      <c r="U486" s="228">
        <v>0</v>
      </c>
      <c r="V486" s="228">
        <v>0</v>
      </c>
      <c r="W486" s="229">
        <v>0</v>
      </c>
    </row>
    <row r="487" spans="1:23" s="226" customFormat="1" ht="12.75" x14ac:dyDescent="0.2">
      <c r="A487" s="227"/>
      <c r="B487" s="227" t="s">
        <v>849</v>
      </c>
      <c r="C487" s="228"/>
      <c r="D487" s="228">
        <v>39093.976397999999</v>
      </c>
      <c r="E487" s="228">
        <v>62217.776901999998</v>
      </c>
      <c r="F487" s="228">
        <v>53244.133134999996</v>
      </c>
      <c r="G487" s="228">
        <v>8727.2195929999998</v>
      </c>
      <c r="H487" s="229">
        <v>163283.10602799998</v>
      </c>
      <c r="I487" s="228">
        <v>8725.0896859999993</v>
      </c>
      <c r="J487" s="228">
        <v>8724.3417719999998</v>
      </c>
      <c r="K487" s="228">
        <v>0</v>
      </c>
      <c r="L487" s="228">
        <v>0</v>
      </c>
      <c r="M487" s="229">
        <v>17449.431457999999</v>
      </c>
      <c r="N487" s="228">
        <v>0</v>
      </c>
      <c r="O487" s="228">
        <v>0</v>
      </c>
      <c r="P487" s="228">
        <v>0</v>
      </c>
      <c r="Q487" s="228">
        <v>0</v>
      </c>
      <c r="R487" s="229">
        <v>0</v>
      </c>
      <c r="S487" s="228">
        <v>0</v>
      </c>
      <c r="T487" s="228">
        <v>0</v>
      </c>
      <c r="U487" s="228">
        <v>0</v>
      </c>
      <c r="V487" s="228">
        <v>0</v>
      </c>
      <c r="W487" s="229">
        <v>0</v>
      </c>
    </row>
    <row r="488" spans="1:23" s="226" customFormat="1" ht="12.75" x14ac:dyDescent="0.2">
      <c r="A488" s="227"/>
      <c r="B488" s="227" t="s">
        <v>850</v>
      </c>
      <c r="C488" s="228"/>
      <c r="D488" s="228">
        <v>0</v>
      </c>
      <c r="E488" s="228">
        <v>0</v>
      </c>
      <c r="F488" s="228">
        <v>0</v>
      </c>
      <c r="G488" s="228">
        <v>0</v>
      </c>
      <c r="H488" s="229">
        <v>0</v>
      </c>
      <c r="I488" s="228">
        <v>0</v>
      </c>
      <c r="J488" s="228">
        <v>3000</v>
      </c>
      <c r="K488" s="228">
        <v>5000</v>
      </c>
      <c r="L488" s="228">
        <v>0</v>
      </c>
      <c r="M488" s="229">
        <v>8000</v>
      </c>
      <c r="N488" s="228">
        <v>0</v>
      </c>
      <c r="O488" s="228">
        <v>0</v>
      </c>
      <c r="P488" s="228">
        <v>0</v>
      </c>
      <c r="Q488" s="228">
        <v>0</v>
      </c>
      <c r="R488" s="229">
        <v>0</v>
      </c>
      <c r="S488" s="228">
        <v>0</v>
      </c>
      <c r="T488" s="228">
        <v>0</v>
      </c>
      <c r="U488" s="228">
        <v>0</v>
      </c>
      <c r="V488" s="228">
        <v>0</v>
      </c>
      <c r="W488" s="229">
        <v>0</v>
      </c>
    </row>
    <row r="489" spans="1:23" s="226" customFormat="1" ht="12.75" x14ac:dyDescent="0.2">
      <c r="A489" s="227"/>
      <c r="B489" s="227" t="s">
        <v>851</v>
      </c>
      <c r="C489" s="228"/>
      <c r="D489" s="228">
        <v>0</v>
      </c>
      <c r="E489" s="228">
        <v>0</v>
      </c>
      <c r="F489" s="228">
        <v>0</v>
      </c>
      <c r="G489" s="228">
        <v>0</v>
      </c>
      <c r="H489" s="229">
        <v>0</v>
      </c>
      <c r="I489" s="228">
        <v>0</v>
      </c>
      <c r="J489" s="228">
        <v>0</v>
      </c>
      <c r="K489" s="228">
        <v>3000</v>
      </c>
      <c r="L489" s="228">
        <v>0</v>
      </c>
      <c r="M489" s="229">
        <v>3000</v>
      </c>
      <c r="N489" s="228">
        <v>0</v>
      </c>
      <c r="O489" s="228">
        <v>0</v>
      </c>
      <c r="P489" s="228">
        <v>0</v>
      </c>
      <c r="Q489" s="228">
        <v>0</v>
      </c>
      <c r="R489" s="229">
        <v>0</v>
      </c>
      <c r="S489" s="228">
        <v>0</v>
      </c>
      <c r="T489" s="228">
        <v>0</v>
      </c>
      <c r="U489" s="228">
        <v>0</v>
      </c>
      <c r="V489" s="228">
        <v>0</v>
      </c>
      <c r="W489" s="229">
        <v>0</v>
      </c>
    </row>
    <row r="490" spans="1:23" s="226" customFormat="1" ht="12.75" x14ac:dyDescent="0.2">
      <c r="A490" s="227"/>
      <c r="B490" s="227" t="s">
        <v>852</v>
      </c>
      <c r="C490" s="228"/>
      <c r="D490" s="228">
        <v>0</v>
      </c>
      <c r="E490" s="228">
        <v>0</v>
      </c>
      <c r="F490" s="228">
        <v>0</v>
      </c>
      <c r="G490" s="228">
        <v>0</v>
      </c>
      <c r="H490" s="229">
        <v>0</v>
      </c>
      <c r="I490" s="228">
        <v>0</v>
      </c>
      <c r="J490" s="228">
        <v>0</v>
      </c>
      <c r="K490" s="228">
        <v>0</v>
      </c>
      <c r="L490" s="228">
        <v>0</v>
      </c>
      <c r="M490" s="229">
        <v>0</v>
      </c>
      <c r="N490" s="228">
        <v>0</v>
      </c>
      <c r="O490" s="228">
        <v>0</v>
      </c>
      <c r="P490" s="228">
        <v>0</v>
      </c>
      <c r="Q490" s="228">
        <v>0</v>
      </c>
      <c r="R490" s="229">
        <v>0</v>
      </c>
      <c r="S490" s="228">
        <v>0</v>
      </c>
      <c r="T490" s="228">
        <v>0</v>
      </c>
      <c r="U490" s="228">
        <v>0</v>
      </c>
      <c r="V490" s="228">
        <v>0</v>
      </c>
      <c r="W490" s="229">
        <v>0</v>
      </c>
    </row>
    <row r="491" spans="1:23" s="226" customFormat="1" ht="12.75" x14ac:dyDescent="0.2">
      <c r="A491" s="227"/>
      <c r="B491" s="227" t="s">
        <v>853</v>
      </c>
      <c r="C491" s="228"/>
      <c r="D491" s="228">
        <v>0</v>
      </c>
      <c r="E491" s="228">
        <v>0</v>
      </c>
      <c r="F491" s="228">
        <v>0</v>
      </c>
      <c r="G491" s="228">
        <v>0</v>
      </c>
      <c r="H491" s="229">
        <v>0</v>
      </c>
      <c r="I491" s="228">
        <v>3000</v>
      </c>
      <c r="J491" s="228">
        <v>2000</v>
      </c>
      <c r="K491" s="228">
        <v>0</v>
      </c>
      <c r="L491" s="228">
        <v>0</v>
      </c>
      <c r="M491" s="229">
        <v>5000</v>
      </c>
      <c r="N491" s="228">
        <v>0</v>
      </c>
      <c r="O491" s="228">
        <v>0</v>
      </c>
      <c r="P491" s="228">
        <v>8000</v>
      </c>
      <c r="Q491" s="228">
        <v>0</v>
      </c>
      <c r="R491" s="229">
        <v>8000</v>
      </c>
      <c r="S491" s="228">
        <v>0</v>
      </c>
      <c r="T491" s="228">
        <v>0</v>
      </c>
      <c r="U491" s="228">
        <v>0</v>
      </c>
      <c r="V491" s="228">
        <v>0</v>
      </c>
      <c r="W491" s="229">
        <v>0</v>
      </c>
    </row>
    <row r="492" spans="1:23" s="226" customFormat="1" ht="12.75" x14ac:dyDescent="0.2">
      <c r="A492" s="227"/>
      <c r="B492" s="227" t="s">
        <v>854</v>
      </c>
      <c r="C492" s="228"/>
      <c r="D492" s="228">
        <v>1186.6477460000001</v>
      </c>
      <c r="E492" s="228">
        <v>14193.227091000001</v>
      </c>
      <c r="F492" s="228">
        <v>28094.483779999999</v>
      </c>
      <c r="G492" s="228">
        <v>121.33372300000001</v>
      </c>
      <c r="H492" s="229">
        <v>43595.692340000001</v>
      </c>
      <c r="I492" s="228">
        <v>0</v>
      </c>
      <c r="J492" s="228">
        <v>0</v>
      </c>
      <c r="K492" s="228">
        <v>0</v>
      </c>
      <c r="L492" s="228">
        <v>5000</v>
      </c>
      <c r="M492" s="229">
        <v>5000</v>
      </c>
      <c r="N492" s="228">
        <v>8000</v>
      </c>
      <c r="O492" s="228">
        <v>2000</v>
      </c>
      <c r="P492" s="228">
        <v>0</v>
      </c>
      <c r="Q492" s="228">
        <v>4000</v>
      </c>
      <c r="R492" s="229">
        <v>14000</v>
      </c>
      <c r="S492" s="228">
        <v>0</v>
      </c>
      <c r="T492" s="228">
        <v>0</v>
      </c>
      <c r="U492" s="228">
        <v>0</v>
      </c>
      <c r="V492" s="228">
        <v>0</v>
      </c>
      <c r="W492" s="229">
        <v>0</v>
      </c>
    </row>
    <row r="493" spans="1:23" s="226" customFormat="1" ht="12.75" x14ac:dyDescent="0.2">
      <c r="A493" s="227"/>
      <c r="B493" s="227" t="s">
        <v>855</v>
      </c>
      <c r="C493" s="228"/>
      <c r="D493" s="228">
        <v>0</v>
      </c>
      <c r="E493" s="228">
        <v>0</v>
      </c>
      <c r="F493" s="228">
        <v>0</v>
      </c>
      <c r="G493" s="228">
        <v>0</v>
      </c>
      <c r="H493" s="229">
        <v>0</v>
      </c>
      <c r="I493" s="228">
        <v>1500</v>
      </c>
      <c r="J493" s="228">
        <v>3500</v>
      </c>
      <c r="K493" s="228">
        <v>0</v>
      </c>
      <c r="L493" s="228">
        <v>0</v>
      </c>
      <c r="M493" s="229">
        <v>5000</v>
      </c>
      <c r="N493" s="228">
        <v>0</v>
      </c>
      <c r="O493" s="228">
        <v>0</v>
      </c>
      <c r="P493" s="228">
        <v>0</v>
      </c>
      <c r="Q493" s="228">
        <v>8000</v>
      </c>
      <c r="R493" s="229">
        <v>8000</v>
      </c>
      <c r="S493" s="228">
        <v>0</v>
      </c>
      <c r="T493" s="228">
        <v>0</v>
      </c>
      <c r="U493" s="228">
        <v>0</v>
      </c>
      <c r="V493" s="228">
        <v>0</v>
      </c>
      <c r="W493" s="229">
        <v>0</v>
      </c>
    </row>
    <row r="494" spans="1:23" s="226" customFormat="1" ht="12.75" x14ac:dyDescent="0.2">
      <c r="A494" s="227"/>
      <c r="B494" s="227" t="s">
        <v>856</v>
      </c>
      <c r="C494" s="228"/>
      <c r="D494" s="228">
        <v>0</v>
      </c>
      <c r="E494" s="228">
        <v>0</v>
      </c>
      <c r="F494" s="228">
        <v>0</v>
      </c>
      <c r="G494" s="228">
        <v>0</v>
      </c>
      <c r="H494" s="229">
        <v>0</v>
      </c>
      <c r="I494" s="228">
        <v>0</v>
      </c>
      <c r="J494" s="228">
        <v>3000</v>
      </c>
      <c r="K494" s="228">
        <v>0</v>
      </c>
      <c r="L494" s="228">
        <v>8000</v>
      </c>
      <c r="M494" s="229">
        <v>11000</v>
      </c>
      <c r="N494" s="228">
        <v>3000</v>
      </c>
      <c r="O494" s="228">
        <v>0</v>
      </c>
      <c r="P494" s="228">
        <v>0</v>
      </c>
      <c r="Q494" s="228">
        <v>4000</v>
      </c>
      <c r="R494" s="229">
        <v>7000</v>
      </c>
      <c r="S494" s="228">
        <v>0</v>
      </c>
      <c r="T494" s="228">
        <v>0</v>
      </c>
      <c r="U494" s="228">
        <v>0</v>
      </c>
      <c r="V494" s="228">
        <v>0</v>
      </c>
      <c r="W494" s="229">
        <v>0</v>
      </c>
    </row>
    <row r="495" spans="1:23" s="226" customFormat="1" ht="12.75" x14ac:dyDescent="0.2">
      <c r="A495" s="227"/>
      <c r="B495" s="227" t="s">
        <v>857</v>
      </c>
      <c r="C495" s="228"/>
      <c r="D495" s="228">
        <v>0</v>
      </c>
      <c r="E495" s="228">
        <v>0</v>
      </c>
      <c r="F495" s="228">
        <v>0</v>
      </c>
      <c r="G495" s="228">
        <v>196</v>
      </c>
      <c r="H495" s="229">
        <v>196</v>
      </c>
      <c r="I495" s="228">
        <v>0</v>
      </c>
      <c r="J495" s="228">
        <v>0</v>
      </c>
      <c r="K495" s="228">
        <v>2000</v>
      </c>
      <c r="L495" s="228">
        <v>3000</v>
      </c>
      <c r="M495" s="229">
        <v>5000</v>
      </c>
      <c r="N495" s="228">
        <v>0</v>
      </c>
      <c r="O495" s="228">
        <v>3000</v>
      </c>
      <c r="P495" s="228">
        <v>0</v>
      </c>
      <c r="Q495" s="228">
        <v>4500</v>
      </c>
      <c r="R495" s="229">
        <v>7500</v>
      </c>
      <c r="S495" s="228">
        <v>5000</v>
      </c>
      <c r="T495" s="228">
        <v>3500</v>
      </c>
      <c r="U495" s="228">
        <v>0</v>
      </c>
      <c r="V495" s="228">
        <v>0</v>
      </c>
      <c r="W495" s="229">
        <v>8500</v>
      </c>
    </row>
    <row r="496" spans="1:23" s="226" customFormat="1" ht="12.75" x14ac:dyDescent="0.2">
      <c r="A496" s="227"/>
      <c r="B496" s="227" t="s">
        <v>858</v>
      </c>
      <c r="C496" s="228"/>
      <c r="D496" s="228">
        <v>344.59047700000002</v>
      </c>
      <c r="E496" s="228">
        <v>0</v>
      </c>
      <c r="F496" s="228">
        <v>0</v>
      </c>
      <c r="G496" s="228">
        <v>0</v>
      </c>
      <c r="H496" s="229">
        <v>344.59047700000002</v>
      </c>
      <c r="I496" s="228">
        <v>0</v>
      </c>
      <c r="J496" s="228">
        <v>0</v>
      </c>
      <c r="K496" s="228">
        <v>0</v>
      </c>
      <c r="L496" s="228">
        <v>0</v>
      </c>
      <c r="M496" s="229">
        <v>0</v>
      </c>
      <c r="N496" s="228">
        <v>0</v>
      </c>
      <c r="O496" s="228">
        <v>0</v>
      </c>
      <c r="P496" s="228">
        <v>0</v>
      </c>
      <c r="Q496" s="228">
        <v>7000</v>
      </c>
      <c r="R496" s="229">
        <v>7000</v>
      </c>
      <c r="S496" s="228">
        <v>6500</v>
      </c>
      <c r="T496" s="228">
        <v>0</v>
      </c>
      <c r="U496" s="228">
        <v>0</v>
      </c>
      <c r="V496" s="228">
        <v>0</v>
      </c>
      <c r="W496" s="229">
        <v>6500</v>
      </c>
    </row>
    <row r="497" spans="1:24" s="226" customFormat="1" ht="12.75" x14ac:dyDescent="0.2">
      <c r="A497" s="227"/>
      <c r="B497" s="227" t="s">
        <v>859</v>
      </c>
      <c r="C497" s="228"/>
      <c r="D497" s="228">
        <v>0</v>
      </c>
      <c r="E497" s="228">
        <v>0</v>
      </c>
      <c r="F497" s="228">
        <v>0</v>
      </c>
      <c r="G497" s="228">
        <v>0</v>
      </c>
      <c r="H497" s="229">
        <v>0</v>
      </c>
      <c r="I497" s="228">
        <v>0</v>
      </c>
      <c r="J497" s="228">
        <v>2000</v>
      </c>
      <c r="K497" s="228">
        <v>3000</v>
      </c>
      <c r="L497" s="228">
        <v>0</v>
      </c>
      <c r="M497" s="229">
        <v>5000</v>
      </c>
      <c r="N497" s="228">
        <v>0</v>
      </c>
      <c r="O497" s="228">
        <v>0</v>
      </c>
      <c r="P497" s="228">
        <v>0</v>
      </c>
      <c r="Q497" s="228">
        <v>0</v>
      </c>
      <c r="R497" s="229">
        <v>0</v>
      </c>
      <c r="S497" s="228">
        <v>0</v>
      </c>
      <c r="T497" s="228">
        <v>0</v>
      </c>
      <c r="U497" s="228">
        <v>0</v>
      </c>
      <c r="V497" s="228">
        <v>0</v>
      </c>
      <c r="W497" s="229">
        <v>0</v>
      </c>
    </row>
    <row r="498" spans="1:24" s="226" customFormat="1" ht="12.75" x14ac:dyDescent="0.2">
      <c r="A498" s="227"/>
      <c r="B498" s="227" t="s">
        <v>860</v>
      </c>
      <c r="C498" s="228"/>
      <c r="D498" s="228">
        <v>0</v>
      </c>
      <c r="E498" s="228">
        <v>0</v>
      </c>
      <c r="F498" s="228">
        <v>0</v>
      </c>
      <c r="G498" s="228">
        <v>6000</v>
      </c>
      <c r="H498" s="229">
        <v>6000</v>
      </c>
      <c r="I498" s="228">
        <v>7150</v>
      </c>
      <c r="J498" s="228">
        <v>3000</v>
      </c>
      <c r="K498" s="228">
        <v>3000</v>
      </c>
      <c r="L498" s="228">
        <v>8500</v>
      </c>
      <c r="M498" s="229">
        <v>21650</v>
      </c>
      <c r="N498" s="228">
        <v>3500</v>
      </c>
      <c r="O498" s="228">
        <v>0</v>
      </c>
      <c r="P498" s="228">
        <v>0</v>
      </c>
      <c r="Q498" s="228">
        <v>0</v>
      </c>
      <c r="R498" s="229">
        <v>3500</v>
      </c>
      <c r="S498" s="228">
        <v>0</v>
      </c>
      <c r="T498" s="228">
        <v>0</v>
      </c>
      <c r="U498" s="228">
        <v>0</v>
      </c>
      <c r="V498" s="228">
        <v>0</v>
      </c>
      <c r="W498" s="229">
        <v>0</v>
      </c>
    </row>
    <row r="499" spans="1:24" s="226" customFormat="1" ht="12.75" x14ac:dyDescent="0.2">
      <c r="A499" s="227"/>
      <c r="B499" s="227" t="s">
        <v>861</v>
      </c>
      <c r="C499" s="228"/>
      <c r="D499" s="228">
        <v>11519.442010000001</v>
      </c>
      <c r="E499" s="228">
        <v>9725.292668</v>
      </c>
      <c r="F499" s="228">
        <v>0</v>
      </c>
      <c r="G499" s="228">
        <v>0</v>
      </c>
      <c r="H499" s="229">
        <v>21244.734678000001</v>
      </c>
      <c r="I499" s="228">
        <v>0</v>
      </c>
      <c r="J499" s="228">
        <v>0</v>
      </c>
      <c r="K499" s="228">
        <v>0</v>
      </c>
      <c r="L499" s="228">
        <v>0</v>
      </c>
      <c r="M499" s="229">
        <v>0</v>
      </c>
      <c r="N499" s="228">
        <v>0</v>
      </c>
      <c r="O499" s="228">
        <v>0</v>
      </c>
      <c r="P499" s="228">
        <v>0</v>
      </c>
      <c r="Q499" s="228">
        <v>0</v>
      </c>
      <c r="R499" s="229">
        <v>0</v>
      </c>
      <c r="S499" s="228">
        <v>0</v>
      </c>
      <c r="T499" s="228">
        <v>0</v>
      </c>
      <c r="U499" s="228">
        <v>0</v>
      </c>
      <c r="V499" s="228">
        <v>0</v>
      </c>
      <c r="W499" s="229">
        <v>0</v>
      </c>
    </row>
    <row r="500" spans="1:24" s="226" customFormat="1" ht="12.75" x14ac:dyDescent="0.2">
      <c r="A500" s="227"/>
      <c r="B500" s="227" t="s">
        <v>862</v>
      </c>
      <c r="C500" s="228"/>
      <c r="D500" s="228">
        <v>0</v>
      </c>
      <c r="E500" s="228">
        <v>0</v>
      </c>
      <c r="F500" s="228">
        <v>0</v>
      </c>
      <c r="G500" s="228">
        <v>0</v>
      </c>
      <c r="H500" s="229">
        <v>0</v>
      </c>
      <c r="I500" s="228">
        <v>0</v>
      </c>
      <c r="J500" s="228">
        <v>0</v>
      </c>
      <c r="K500" s="228">
        <v>0</v>
      </c>
      <c r="L500" s="228">
        <v>0</v>
      </c>
      <c r="M500" s="229">
        <v>0</v>
      </c>
      <c r="N500" s="228">
        <v>0</v>
      </c>
      <c r="O500" s="228">
        <v>0</v>
      </c>
      <c r="P500" s="228">
        <v>0</v>
      </c>
      <c r="Q500" s="228">
        <v>0</v>
      </c>
      <c r="R500" s="229">
        <v>0</v>
      </c>
      <c r="S500" s="228">
        <v>0</v>
      </c>
      <c r="T500" s="228">
        <v>0</v>
      </c>
      <c r="U500" s="228">
        <v>0</v>
      </c>
      <c r="V500" s="228">
        <v>0</v>
      </c>
      <c r="W500" s="229">
        <v>0</v>
      </c>
    </row>
    <row r="501" spans="1:24" s="226" customFormat="1" ht="12.75" x14ac:dyDescent="0.2">
      <c r="A501" s="227"/>
      <c r="B501" s="227" t="s">
        <v>863</v>
      </c>
      <c r="C501" s="228"/>
      <c r="D501" s="228">
        <v>0</v>
      </c>
      <c r="E501" s="228">
        <v>0</v>
      </c>
      <c r="F501" s="228">
        <v>0</v>
      </c>
      <c r="G501" s="228">
        <v>0</v>
      </c>
      <c r="H501" s="229">
        <v>0</v>
      </c>
      <c r="I501" s="228">
        <v>0</v>
      </c>
      <c r="J501" s="228">
        <v>0</v>
      </c>
      <c r="K501" s="228">
        <v>0</v>
      </c>
      <c r="L501" s="228">
        <v>18000</v>
      </c>
      <c r="M501" s="229">
        <v>18000</v>
      </c>
      <c r="N501" s="228">
        <v>9000</v>
      </c>
      <c r="O501" s="228">
        <v>0</v>
      </c>
      <c r="P501" s="228">
        <v>4000</v>
      </c>
      <c r="Q501" s="228">
        <v>0</v>
      </c>
      <c r="R501" s="229">
        <v>13000</v>
      </c>
      <c r="S501" s="228">
        <v>0</v>
      </c>
      <c r="T501" s="228">
        <v>0</v>
      </c>
      <c r="U501" s="228">
        <v>0</v>
      </c>
      <c r="V501" s="228">
        <v>0</v>
      </c>
      <c r="W501" s="229">
        <v>0</v>
      </c>
    </row>
    <row r="502" spans="1:24" s="226" customFormat="1" ht="12.75" x14ac:dyDescent="0.2">
      <c r="A502" s="227"/>
      <c r="B502" s="227" t="s">
        <v>864</v>
      </c>
      <c r="C502" s="228"/>
      <c r="D502" s="228">
        <v>0</v>
      </c>
      <c r="E502" s="228">
        <v>0</v>
      </c>
      <c r="F502" s="228">
        <v>0</v>
      </c>
      <c r="G502" s="228">
        <v>0</v>
      </c>
      <c r="H502" s="229">
        <v>0</v>
      </c>
      <c r="I502" s="228">
        <v>0</v>
      </c>
      <c r="J502" s="228">
        <v>0</v>
      </c>
      <c r="K502" s="228">
        <v>0</v>
      </c>
      <c r="L502" s="228">
        <v>3500</v>
      </c>
      <c r="M502" s="229">
        <v>3500</v>
      </c>
      <c r="N502" s="228">
        <v>2500</v>
      </c>
      <c r="O502" s="228">
        <v>0</v>
      </c>
      <c r="P502" s="228">
        <v>0</v>
      </c>
      <c r="Q502" s="228">
        <v>0</v>
      </c>
      <c r="R502" s="229">
        <v>2500</v>
      </c>
      <c r="S502" s="228">
        <v>0</v>
      </c>
      <c r="T502" s="228">
        <v>0</v>
      </c>
      <c r="U502" s="228">
        <v>0</v>
      </c>
      <c r="V502" s="228">
        <v>0</v>
      </c>
      <c r="W502" s="229">
        <v>0</v>
      </c>
    </row>
    <row r="503" spans="1:24" s="226" customFormat="1" ht="12.75" x14ac:dyDescent="0.2">
      <c r="A503" s="227"/>
      <c r="B503" s="227" t="s">
        <v>865</v>
      </c>
      <c r="C503" s="228"/>
      <c r="D503" s="228">
        <v>0</v>
      </c>
      <c r="E503" s="228">
        <v>0</v>
      </c>
      <c r="F503" s="228">
        <v>0</v>
      </c>
      <c r="G503" s="228">
        <v>0</v>
      </c>
      <c r="H503" s="229">
        <v>0</v>
      </c>
      <c r="I503" s="228">
        <v>0</v>
      </c>
      <c r="J503" s="228">
        <v>0</v>
      </c>
      <c r="K503" s="228">
        <v>3000</v>
      </c>
      <c r="L503" s="228">
        <v>0</v>
      </c>
      <c r="M503" s="229">
        <v>3000</v>
      </c>
      <c r="N503" s="228">
        <v>7500</v>
      </c>
      <c r="O503" s="228">
        <v>7500</v>
      </c>
      <c r="P503" s="228">
        <v>0</v>
      </c>
      <c r="Q503" s="228">
        <v>0</v>
      </c>
      <c r="R503" s="229">
        <v>15000</v>
      </c>
      <c r="S503" s="228">
        <v>0</v>
      </c>
      <c r="T503" s="228">
        <v>0</v>
      </c>
      <c r="U503" s="228">
        <v>0</v>
      </c>
      <c r="V503" s="228">
        <v>0</v>
      </c>
      <c r="W503" s="229">
        <v>0</v>
      </c>
    </row>
    <row r="504" spans="1:24" s="226" customFormat="1" ht="12.75" x14ac:dyDescent="0.2">
      <c r="A504" s="227"/>
      <c r="B504" s="227" t="s">
        <v>866</v>
      </c>
      <c r="C504" s="228"/>
      <c r="D504" s="228">
        <v>0</v>
      </c>
      <c r="E504" s="228">
        <v>0</v>
      </c>
      <c r="F504" s="228">
        <v>0</v>
      </c>
      <c r="G504" s="228">
        <v>0</v>
      </c>
      <c r="H504" s="229">
        <v>0</v>
      </c>
      <c r="I504" s="228">
        <v>0</v>
      </c>
      <c r="J504" s="228">
        <v>0</v>
      </c>
      <c r="K504" s="228">
        <v>0</v>
      </c>
      <c r="L504" s="228">
        <v>0</v>
      </c>
      <c r="M504" s="229">
        <v>0</v>
      </c>
      <c r="N504" s="228">
        <v>0</v>
      </c>
      <c r="O504" s="228">
        <v>0</v>
      </c>
      <c r="P504" s="228">
        <v>0</v>
      </c>
      <c r="Q504" s="228">
        <v>0</v>
      </c>
      <c r="R504" s="229">
        <v>0</v>
      </c>
      <c r="S504" s="228">
        <v>0</v>
      </c>
      <c r="T504" s="228">
        <v>0</v>
      </c>
      <c r="U504" s="228">
        <v>0</v>
      </c>
      <c r="V504" s="228">
        <v>0</v>
      </c>
      <c r="W504" s="229">
        <v>0</v>
      </c>
    </row>
    <row r="505" spans="1:24" s="226" customFormat="1" ht="12.75" x14ac:dyDescent="0.2">
      <c r="A505" s="227"/>
      <c r="B505" s="227" t="s">
        <v>867</v>
      </c>
      <c r="C505" s="228"/>
      <c r="D505" s="228">
        <v>0</v>
      </c>
      <c r="E505" s="228">
        <v>0</v>
      </c>
      <c r="F505" s="228">
        <v>0</v>
      </c>
      <c r="G505" s="228">
        <v>0</v>
      </c>
      <c r="H505" s="229">
        <v>0</v>
      </c>
      <c r="I505" s="228">
        <v>0</v>
      </c>
      <c r="J505" s="228">
        <v>0</v>
      </c>
      <c r="K505" s="228">
        <v>0</v>
      </c>
      <c r="L505" s="228">
        <v>0</v>
      </c>
      <c r="M505" s="229">
        <v>0</v>
      </c>
      <c r="N505" s="228">
        <v>0</v>
      </c>
      <c r="O505" s="228">
        <v>0</v>
      </c>
      <c r="P505" s="228">
        <v>0</v>
      </c>
      <c r="Q505" s="228">
        <v>0</v>
      </c>
      <c r="R505" s="229">
        <v>0</v>
      </c>
      <c r="S505" s="228">
        <v>0</v>
      </c>
      <c r="T505" s="228">
        <v>0</v>
      </c>
      <c r="U505" s="228">
        <v>0</v>
      </c>
      <c r="V505" s="228">
        <v>0</v>
      </c>
      <c r="W505" s="229">
        <v>0</v>
      </c>
    </row>
    <row r="506" spans="1:24" s="226" customFormat="1" ht="12.75" x14ac:dyDescent="0.2">
      <c r="A506" s="227"/>
      <c r="B506" s="227" t="s">
        <v>868</v>
      </c>
      <c r="C506" s="228"/>
      <c r="D506" s="228">
        <v>884.12692300000003</v>
      </c>
      <c r="E506" s="228">
        <v>0</v>
      </c>
      <c r="F506" s="228">
        <v>0</v>
      </c>
      <c r="G506" s="228">
        <v>0</v>
      </c>
      <c r="H506" s="229">
        <v>884.12692300000003</v>
      </c>
      <c r="I506" s="228">
        <v>0</v>
      </c>
      <c r="J506" s="228">
        <v>0</v>
      </c>
      <c r="K506" s="228">
        <v>0</v>
      </c>
      <c r="L506" s="228">
        <v>0</v>
      </c>
      <c r="M506" s="229">
        <v>0</v>
      </c>
      <c r="N506" s="228">
        <v>0</v>
      </c>
      <c r="O506" s="228">
        <v>3500</v>
      </c>
      <c r="P506" s="228">
        <v>11500</v>
      </c>
      <c r="Q506" s="228">
        <v>0</v>
      </c>
      <c r="R506" s="229">
        <v>15000</v>
      </c>
      <c r="S506" s="228">
        <v>0</v>
      </c>
      <c r="T506" s="228">
        <v>0</v>
      </c>
      <c r="U506" s="228">
        <v>0</v>
      </c>
      <c r="V506" s="228">
        <v>0</v>
      </c>
      <c r="W506" s="229">
        <v>0</v>
      </c>
    </row>
    <row r="507" spans="1:24" s="226" customFormat="1" ht="12.75" x14ac:dyDescent="0.2">
      <c r="A507" s="230"/>
      <c r="B507" s="227" t="s">
        <v>869</v>
      </c>
      <c r="C507" s="228"/>
      <c r="D507" s="228">
        <v>0</v>
      </c>
      <c r="E507" s="228">
        <v>0</v>
      </c>
      <c r="F507" s="228">
        <v>0</v>
      </c>
      <c r="G507" s="228">
        <v>0</v>
      </c>
      <c r="H507" s="229">
        <v>0</v>
      </c>
      <c r="I507" s="228">
        <v>0</v>
      </c>
      <c r="J507" s="228">
        <v>0</v>
      </c>
      <c r="K507" s="228">
        <v>0</v>
      </c>
      <c r="L507" s="228">
        <v>0</v>
      </c>
      <c r="M507" s="229"/>
      <c r="N507" s="228">
        <v>0</v>
      </c>
      <c r="O507" s="228">
        <v>0</v>
      </c>
      <c r="P507" s="228">
        <v>0</v>
      </c>
      <c r="Q507" s="228">
        <v>0</v>
      </c>
      <c r="R507" s="229"/>
      <c r="S507" s="228">
        <v>0</v>
      </c>
      <c r="T507" s="228">
        <v>0</v>
      </c>
      <c r="U507" s="228">
        <v>0</v>
      </c>
      <c r="V507" s="228">
        <v>0</v>
      </c>
      <c r="W507" s="229"/>
    </row>
    <row r="508" spans="1:24" s="226" customFormat="1" ht="12.75" x14ac:dyDescent="0.2">
      <c r="A508" s="231"/>
      <c r="B508" s="232" t="s">
        <v>870</v>
      </c>
      <c r="C508" s="233"/>
      <c r="D508" s="233">
        <v>0</v>
      </c>
      <c r="E508" s="233">
        <v>0</v>
      </c>
      <c r="F508" s="233">
        <v>0</v>
      </c>
      <c r="G508" s="233">
        <v>0</v>
      </c>
      <c r="H508" s="234"/>
      <c r="I508" s="233">
        <v>0</v>
      </c>
      <c r="J508" s="233">
        <v>0</v>
      </c>
      <c r="K508" s="233">
        <v>0</v>
      </c>
      <c r="L508" s="233">
        <v>0</v>
      </c>
      <c r="M508" s="234"/>
      <c r="N508" s="233">
        <v>0</v>
      </c>
      <c r="O508" s="233">
        <v>0</v>
      </c>
      <c r="P508" s="233">
        <v>3500</v>
      </c>
      <c r="Q508" s="233">
        <v>3500</v>
      </c>
      <c r="R508" s="234"/>
      <c r="S508" s="233">
        <v>0</v>
      </c>
      <c r="T508" s="233">
        <v>0</v>
      </c>
      <c r="U508" s="233">
        <v>0</v>
      </c>
      <c r="V508" s="233">
        <v>0</v>
      </c>
      <c r="W508" s="234"/>
    </row>
    <row r="509" spans="1:24" s="187" customFormat="1" ht="24.95" customHeight="1" x14ac:dyDescent="0.2">
      <c r="A509" s="306" t="s">
        <v>871</v>
      </c>
      <c r="B509" s="307"/>
      <c r="C509" s="304"/>
      <c r="D509" s="304">
        <f>SUM(D510:D581)</f>
        <v>29234.271281000001</v>
      </c>
      <c r="E509" s="304">
        <f>SUM(E510:E581)</f>
        <v>83103.23741799999</v>
      </c>
      <c r="F509" s="304">
        <f>SUM(F510:F581)</f>
        <v>62596.686434999981</v>
      </c>
      <c r="G509" s="304">
        <f>SUM(G510:G581)</f>
        <v>53022.052183400017</v>
      </c>
      <c r="H509" s="307">
        <f>SUM(D509:G509)</f>
        <v>227956.2473174</v>
      </c>
      <c r="I509" s="304">
        <f>SUM(I510:I581)</f>
        <v>458306.22393099987</v>
      </c>
      <c r="J509" s="304">
        <f>SUM(J510:J581)</f>
        <v>364450.43226300011</v>
      </c>
      <c r="K509" s="304">
        <f>SUM(K510:K581)</f>
        <v>376183.94522099989</v>
      </c>
      <c r="L509" s="304">
        <f>SUM(L510:L581)</f>
        <v>424343.64519100013</v>
      </c>
      <c r="M509" s="307">
        <f>SUM(I509:L509)</f>
        <v>1623284.246606</v>
      </c>
      <c r="N509" s="304">
        <f>SUM(N510:N581)</f>
        <v>437725.31126800017</v>
      </c>
      <c r="O509" s="304">
        <f>SUM(O510:O581)</f>
        <v>394525.31126800011</v>
      </c>
      <c r="P509" s="304">
        <f>SUM(P510:P581)</f>
        <v>394525.31126800011</v>
      </c>
      <c r="Q509" s="304">
        <f>SUM(Q510:Q581)</f>
        <v>431605.31126800011</v>
      </c>
      <c r="R509" s="307">
        <f>SUM(N509:Q509)</f>
        <v>1658381.2450720007</v>
      </c>
      <c r="S509" s="304">
        <f>SUM(S510:S581)</f>
        <v>437725.31126800017</v>
      </c>
      <c r="T509" s="304">
        <f>SUM(T510:T581)</f>
        <v>394525.31126800011</v>
      </c>
      <c r="U509" s="304">
        <f>SUM(U510:U581)</f>
        <v>394525.31126800011</v>
      </c>
      <c r="V509" s="304">
        <f>SUM(V510:V581)</f>
        <v>432717.71126800036</v>
      </c>
      <c r="W509" s="307">
        <f>SUM(S509:V509)</f>
        <v>1659493.6450720008</v>
      </c>
      <c r="X509" s="186">
        <v>42976</v>
      </c>
    </row>
    <row r="510" spans="1:24" s="226" customFormat="1" ht="12.75" x14ac:dyDescent="0.2">
      <c r="A510" s="223"/>
      <c r="B510" s="223" t="s">
        <v>800</v>
      </c>
      <c r="C510" s="224"/>
      <c r="D510" s="224">
        <v>0</v>
      </c>
      <c r="E510" s="224">
        <v>0</v>
      </c>
      <c r="F510" s="224">
        <v>932.70811700000002</v>
      </c>
      <c r="G510" s="224">
        <v>114.743253</v>
      </c>
      <c r="H510" s="225">
        <v>1047.45137</v>
      </c>
      <c r="I510" s="224">
        <v>5370.8498</v>
      </c>
      <c r="J510" s="224">
        <v>4913.9752939999998</v>
      </c>
      <c r="K510" s="224">
        <v>5061.3945530000001</v>
      </c>
      <c r="L510" s="224">
        <v>5713.23639</v>
      </c>
      <c r="M510" s="225">
        <v>21059.456037</v>
      </c>
      <c r="N510" s="224">
        <v>5813.23639</v>
      </c>
      <c r="O510" s="224">
        <v>5213.23639</v>
      </c>
      <c r="P510" s="224">
        <v>5213.23639</v>
      </c>
      <c r="Q510" s="224">
        <v>5728.23639</v>
      </c>
      <c r="R510" s="225">
        <v>21967.94556</v>
      </c>
      <c r="S510" s="224">
        <v>5813.23639</v>
      </c>
      <c r="T510" s="224">
        <v>5213.23639</v>
      </c>
      <c r="U510" s="224">
        <v>5213.23639</v>
      </c>
      <c r="V510" s="224">
        <v>5743.6863899999998</v>
      </c>
      <c r="W510" s="225">
        <v>21983.395560000001</v>
      </c>
    </row>
    <row r="511" spans="1:24" s="226" customFormat="1" ht="12.75" x14ac:dyDescent="0.2">
      <c r="A511" s="227"/>
      <c r="B511" s="227" t="s">
        <v>801</v>
      </c>
      <c r="C511" s="228"/>
      <c r="D511" s="228">
        <v>0</v>
      </c>
      <c r="E511" s="228">
        <v>6822.3310849999998</v>
      </c>
      <c r="F511" s="228">
        <v>0</v>
      </c>
      <c r="G511" s="228">
        <v>109.485355</v>
      </c>
      <c r="H511" s="229">
        <v>6931.8164399999996</v>
      </c>
      <c r="I511" s="228">
        <v>5401.3758719999996</v>
      </c>
      <c r="J511" s="228">
        <v>4945.4171480000005</v>
      </c>
      <c r="K511" s="228">
        <v>5093.7796619999999</v>
      </c>
      <c r="L511" s="228">
        <v>5746.5930520000002</v>
      </c>
      <c r="M511" s="229">
        <v>21187.165734000002</v>
      </c>
      <c r="N511" s="228">
        <v>5846.5930520000002</v>
      </c>
      <c r="O511" s="228">
        <v>5246.5930520000002</v>
      </c>
      <c r="P511" s="228">
        <v>5246.5930520000002</v>
      </c>
      <c r="Q511" s="228">
        <v>5761.5930520000002</v>
      </c>
      <c r="R511" s="229">
        <v>22101.372208000001</v>
      </c>
      <c r="S511" s="228">
        <v>5846.5930520000002</v>
      </c>
      <c r="T511" s="228">
        <v>5246.5930520000002</v>
      </c>
      <c r="U511" s="228">
        <v>5246.5930520000002</v>
      </c>
      <c r="V511" s="228">
        <v>5777.043052</v>
      </c>
      <c r="W511" s="229">
        <v>22116.822208000001</v>
      </c>
    </row>
    <row r="512" spans="1:24" s="226" customFormat="1" ht="12.75" x14ac:dyDescent="0.2">
      <c r="A512" s="227"/>
      <c r="B512" s="227" t="s">
        <v>802</v>
      </c>
      <c r="C512" s="228"/>
      <c r="D512" s="228">
        <v>0</v>
      </c>
      <c r="E512" s="228">
        <v>0</v>
      </c>
      <c r="F512" s="228">
        <v>1844.8928410000001</v>
      </c>
      <c r="G512" s="228">
        <v>757.41303200000004</v>
      </c>
      <c r="H512" s="229">
        <v>2602.3058730000002</v>
      </c>
      <c r="I512" s="228">
        <v>6127.6340499999997</v>
      </c>
      <c r="J512" s="228">
        <v>5693.4630719999996</v>
      </c>
      <c r="K512" s="228">
        <v>5864.2669640000004</v>
      </c>
      <c r="L512" s="228">
        <v>6540.1949729999997</v>
      </c>
      <c r="M512" s="229">
        <v>24225.559058999999</v>
      </c>
      <c r="N512" s="228">
        <v>6640.1949729999997</v>
      </c>
      <c r="O512" s="228">
        <v>6040.1949729999997</v>
      </c>
      <c r="P512" s="228">
        <v>6040.1949729999997</v>
      </c>
      <c r="Q512" s="228">
        <v>6555.1949729999997</v>
      </c>
      <c r="R512" s="229">
        <v>25275.779891999999</v>
      </c>
      <c r="S512" s="228">
        <v>6640.1949729999997</v>
      </c>
      <c r="T512" s="228">
        <v>6040.1949729999997</v>
      </c>
      <c r="U512" s="228">
        <v>6040.1949729999997</v>
      </c>
      <c r="V512" s="228">
        <v>6570.6449730000004</v>
      </c>
      <c r="W512" s="229">
        <v>25291.229892000003</v>
      </c>
    </row>
    <row r="513" spans="1:23" s="226" customFormat="1" ht="12.75" x14ac:dyDescent="0.2">
      <c r="A513" s="227"/>
      <c r="B513" s="227" t="s">
        <v>803</v>
      </c>
      <c r="C513" s="228"/>
      <c r="D513" s="228">
        <v>0</v>
      </c>
      <c r="E513" s="228">
        <v>1442.350907</v>
      </c>
      <c r="F513" s="228">
        <v>5920.5546240000003</v>
      </c>
      <c r="G513" s="228">
        <v>1821.6628459999999</v>
      </c>
      <c r="H513" s="229">
        <v>9184.5683769999996</v>
      </c>
      <c r="I513" s="228">
        <v>4719.0427289999998</v>
      </c>
      <c r="J513" s="228">
        <v>4242.6140109999997</v>
      </c>
      <c r="K513" s="228">
        <v>4369.8924310000002</v>
      </c>
      <c r="L513" s="228">
        <v>5875.1708040000003</v>
      </c>
      <c r="M513" s="229">
        <v>19206.719975</v>
      </c>
      <c r="N513" s="228">
        <v>6400.629261</v>
      </c>
      <c r="O513" s="228">
        <v>5800.629261</v>
      </c>
      <c r="P513" s="228">
        <v>5800.629261</v>
      </c>
      <c r="Q513" s="228">
        <v>6315.629261</v>
      </c>
      <c r="R513" s="229">
        <v>24317.517044</v>
      </c>
      <c r="S513" s="228">
        <v>6400.629261</v>
      </c>
      <c r="T513" s="228">
        <v>5800.629261</v>
      </c>
      <c r="U513" s="228">
        <v>5800.629261</v>
      </c>
      <c r="V513" s="228">
        <v>6331.0792609999999</v>
      </c>
      <c r="W513" s="229">
        <v>24332.967043999997</v>
      </c>
    </row>
    <row r="514" spans="1:23" s="226" customFormat="1" ht="12.75" x14ac:dyDescent="0.2">
      <c r="A514" s="227"/>
      <c r="B514" s="227" t="s">
        <v>804</v>
      </c>
      <c r="C514" s="228"/>
      <c r="D514" s="228">
        <v>0</v>
      </c>
      <c r="E514" s="228">
        <v>3499.9999769999999</v>
      </c>
      <c r="F514" s="228">
        <v>215.925927</v>
      </c>
      <c r="G514" s="228">
        <v>2620.6486580000001</v>
      </c>
      <c r="H514" s="229">
        <v>6336.5745619999998</v>
      </c>
      <c r="I514" s="228">
        <v>4712.3310760000004</v>
      </c>
      <c r="J514" s="228">
        <v>4235.7010090000003</v>
      </c>
      <c r="K514" s="228">
        <v>5162.7720390000004</v>
      </c>
      <c r="L514" s="228">
        <v>5817.6552000000001</v>
      </c>
      <c r="M514" s="229">
        <v>19928.459324000003</v>
      </c>
      <c r="N514" s="228">
        <v>5967.8368</v>
      </c>
      <c r="O514" s="228">
        <v>5367.8368</v>
      </c>
      <c r="P514" s="228">
        <v>5367.8368</v>
      </c>
      <c r="Q514" s="228">
        <v>5882.8368</v>
      </c>
      <c r="R514" s="229">
        <v>22586.3472</v>
      </c>
      <c r="S514" s="228">
        <v>5967.8368</v>
      </c>
      <c r="T514" s="228">
        <v>5367.8368</v>
      </c>
      <c r="U514" s="228">
        <v>5367.8368</v>
      </c>
      <c r="V514" s="228">
        <v>5898.2867999999999</v>
      </c>
      <c r="W514" s="229">
        <v>22601.797200000001</v>
      </c>
    </row>
    <row r="515" spans="1:23" s="226" customFormat="1" ht="12.75" x14ac:dyDescent="0.2">
      <c r="A515" s="227"/>
      <c r="B515" s="227" t="s">
        <v>805</v>
      </c>
      <c r="C515" s="228"/>
      <c r="D515" s="228">
        <v>0</v>
      </c>
      <c r="E515" s="228">
        <v>0</v>
      </c>
      <c r="F515" s="228">
        <v>0</v>
      </c>
      <c r="G515" s="228">
        <v>63.423488999999996</v>
      </c>
      <c r="H515" s="229">
        <v>63.423488999999996</v>
      </c>
      <c r="I515" s="228">
        <v>5453.9321499999996</v>
      </c>
      <c r="J515" s="228">
        <v>4999.550115</v>
      </c>
      <c r="K515" s="228">
        <v>5149.5366180000001</v>
      </c>
      <c r="L515" s="228">
        <v>5804.0227169999998</v>
      </c>
      <c r="M515" s="229">
        <v>21407.041599999997</v>
      </c>
      <c r="N515" s="228">
        <v>5904.0227169999998</v>
      </c>
      <c r="O515" s="228">
        <v>5304.0227169999998</v>
      </c>
      <c r="P515" s="228">
        <v>5304.0227169999998</v>
      </c>
      <c r="Q515" s="228">
        <v>5819.0227169999998</v>
      </c>
      <c r="R515" s="229">
        <v>22331.090867999999</v>
      </c>
      <c r="S515" s="228">
        <v>5904.0227169999998</v>
      </c>
      <c r="T515" s="228">
        <v>5304.0227169999998</v>
      </c>
      <c r="U515" s="228">
        <v>5304.0227169999998</v>
      </c>
      <c r="V515" s="228">
        <v>5834.4727169999996</v>
      </c>
      <c r="W515" s="229">
        <v>22346.540868</v>
      </c>
    </row>
    <row r="516" spans="1:23" s="226" customFormat="1" ht="12.75" x14ac:dyDescent="0.2">
      <c r="A516" s="227"/>
      <c r="B516" s="227" t="s">
        <v>806</v>
      </c>
      <c r="C516" s="228"/>
      <c r="D516" s="228">
        <v>0</v>
      </c>
      <c r="E516" s="228">
        <v>4946.5098710000002</v>
      </c>
      <c r="F516" s="228">
        <v>0</v>
      </c>
      <c r="G516" s="228">
        <v>313.96596299999999</v>
      </c>
      <c r="H516" s="229">
        <v>5260.4758339999998</v>
      </c>
      <c r="I516" s="228">
        <v>5512.3310760000004</v>
      </c>
      <c r="J516" s="228">
        <v>5059.7010090000003</v>
      </c>
      <c r="K516" s="228">
        <v>5211.4920389999997</v>
      </c>
      <c r="L516" s="228">
        <v>5867.8368</v>
      </c>
      <c r="M516" s="229">
        <v>21651.360924000001</v>
      </c>
      <c r="N516" s="228">
        <v>5967.8368</v>
      </c>
      <c r="O516" s="228">
        <v>5367.8368</v>
      </c>
      <c r="P516" s="228">
        <v>5367.8368</v>
      </c>
      <c r="Q516" s="228">
        <v>5882.8368</v>
      </c>
      <c r="R516" s="229">
        <v>22586.3472</v>
      </c>
      <c r="S516" s="228">
        <v>5967.8368</v>
      </c>
      <c r="T516" s="228">
        <v>5367.8368</v>
      </c>
      <c r="U516" s="228">
        <v>5367.8368</v>
      </c>
      <c r="V516" s="228">
        <v>5898.2867999999999</v>
      </c>
      <c r="W516" s="229">
        <v>22601.797200000001</v>
      </c>
    </row>
    <row r="517" spans="1:23" s="226" customFormat="1" ht="12.75" x14ac:dyDescent="0.2">
      <c r="A517" s="227"/>
      <c r="B517" s="227" t="s">
        <v>807</v>
      </c>
      <c r="C517" s="228"/>
      <c r="D517" s="228">
        <v>0</v>
      </c>
      <c r="E517" s="228">
        <v>6161.281105</v>
      </c>
      <c r="F517" s="228">
        <v>274.99139000000002</v>
      </c>
      <c r="G517" s="228">
        <v>6981.2801909999998</v>
      </c>
      <c r="H517" s="229">
        <v>13417.552685999999</v>
      </c>
      <c r="I517" s="228">
        <v>6088.3618310000002</v>
      </c>
      <c r="J517" s="228">
        <v>5653.012686</v>
      </c>
      <c r="K517" s="228">
        <v>5822.603067</v>
      </c>
      <c r="L517" s="228">
        <v>6497.2811590000001</v>
      </c>
      <c r="M517" s="229">
        <v>24061.258742999999</v>
      </c>
      <c r="N517" s="228">
        <v>6597.2811590000001</v>
      </c>
      <c r="O517" s="228">
        <v>5997.2811590000001</v>
      </c>
      <c r="P517" s="228">
        <v>5997.2811590000001</v>
      </c>
      <c r="Q517" s="228">
        <v>6512.2811590000001</v>
      </c>
      <c r="R517" s="229">
        <v>25104.124636</v>
      </c>
      <c r="S517" s="228">
        <v>6597.2811590000001</v>
      </c>
      <c r="T517" s="228">
        <v>5997.2811590000001</v>
      </c>
      <c r="U517" s="228">
        <v>5997.2811590000001</v>
      </c>
      <c r="V517" s="228">
        <v>6527.7311589999999</v>
      </c>
      <c r="W517" s="229">
        <v>25119.574636000001</v>
      </c>
    </row>
    <row r="518" spans="1:23" s="226" customFormat="1" ht="12.75" x14ac:dyDescent="0.2">
      <c r="A518" s="227"/>
      <c r="B518" s="227" t="s">
        <v>808</v>
      </c>
      <c r="C518" s="228"/>
      <c r="D518" s="228">
        <v>0</v>
      </c>
      <c r="E518" s="228">
        <v>24640</v>
      </c>
      <c r="F518" s="228">
        <v>34854.848404999997</v>
      </c>
      <c r="G518" s="228">
        <v>1419.690552</v>
      </c>
      <c r="H518" s="229">
        <v>60914.538956999997</v>
      </c>
      <c r="I518" s="228">
        <v>22220.638180000002</v>
      </c>
      <c r="J518" s="228">
        <v>4963.1691350000001</v>
      </c>
      <c r="K518" s="228">
        <v>5112.0642090000001</v>
      </c>
      <c r="L518" s="228">
        <v>5765.426136</v>
      </c>
      <c r="M518" s="229">
        <v>38061.297660000004</v>
      </c>
      <c r="N518" s="228">
        <v>5890.8877359999997</v>
      </c>
      <c r="O518" s="228">
        <v>5290.8877359999997</v>
      </c>
      <c r="P518" s="228">
        <v>5290.8877359999997</v>
      </c>
      <c r="Q518" s="228">
        <v>5805.8877359999997</v>
      </c>
      <c r="R518" s="229">
        <v>22278.550943999999</v>
      </c>
      <c r="S518" s="228">
        <v>5890.8877359999997</v>
      </c>
      <c r="T518" s="228">
        <v>5290.8877359999997</v>
      </c>
      <c r="U518" s="228">
        <v>5290.8877359999997</v>
      </c>
      <c r="V518" s="228">
        <v>5821.3377360000004</v>
      </c>
      <c r="W518" s="229">
        <v>22294.000943999999</v>
      </c>
    </row>
    <row r="519" spans="1:23" s="226" customFormat="1" ht="12.75" x14ac:dyDescent="0.2">
      <c r="A519" s="227"/>
      <c r="B519" s="227" t="s">
        <v>809</v>
      </c>
      <c r="C519" s="228"/>
      <c r="D519" s="228">
        <v>0</v>
      </c>
      <c r="E519" s="228">
        <v>2301.5826080000002</v>
      </c>
      <c r="F519" s="228">
        <v>0</v>
      </c>
      <c r="G519" s="228">
        <v>163.97273507999998</v>
      </c>
      <c r="H519" s="229">
        <v>2465.5553430800001</v>
      </c>
      <c r="I519" s="228">
        <v>5520.2616580000004</v>
      </c>
      <c r="J519" s="228">
        <v>5067.8695079999998</v>
      </c>
      <c r="K519" s="228">
        <v>5219.9055930000004</v>
      </c>
      <c r="L519" s="228">
        <v>5876.5027609999997</v>
      </c>
      <c r="M519" s="229">
        <v>21684.539519999998</v>
      </c>
      <c r="N519" s="228">
        <v>5976.5027609999997</v>
      </c>
      <c r="O519" s="228">
        <v>5376.5027609999997</v>
      </c>
      <c r="P519" s="228">
        <v>5376.5027609999997</v>
      </c>
      <c r="Q519" s="228">
        <v>5891.5027609999997</v>
      </c>
      <c r="R519" s="229">
        <v>22621.011043999999</v>
      </c>
      <c r="S519" s="228">
        <v>5976.5027609999997</v>
      </c>
      <c r="T519" s="228">
        <v>5376.5027609999997</v>
      </c>
      <c r="U519" s="228">
        <v>5376.5027609999997</v>
      </c>
      <c r="V519" s="228">
        <v>5906.9527609999996</v>
      </c>
      <c r="W519" s="229">
        <v>22636.461044</v>
      </c>
    </row>
    <row r="520" spans="1:23" s="226" customFormat="1" ht="12.75" x14ac:dyDescent="0.2">
      <c r="A520" s="227"/>
      <c r="B520" s="227" t="s">
        <v>810</v>
      </c>
      <c r="C520" s="228"/>
      <c r="D520" s="228">
        <v>0</v>
      </c>
      <c r="E520" s="228">
        <v>0</v>
      </c>
      <c r="F520" s="228">
        <v>0</v>
      </c>
      <c r="G520" s="228">
        <v>110.4297</v>
      </c>
      <c r="H520" s="229">
        <v>110.4297</v>
      </c>
      <c r="I520" s="228">
        <v>5502.3485469999996</v>
      </c>
      <c r="J520" s="228">
        <v>5049.4190040000003</v>
      </c>
      <c r="K520" s="228">
        <v>5200.9015740000004</v>
      </c>
      <c r="L520" s="228">
        <v>5856.928621</v>
      </c>
      <c r="M520" s="229">
        <v>21609.597745999999</v>
      </c>
      <c r="N520" s="228">
        <v>6382.3870770000003</v>
      </c>
      <c r="O520" s="228">
        <v>5782.3870770000003</v>
      </c>
      <c r="P520" s="228">
        <v>5782.3870770000003</v>
      </c>
      <c r="Q520" s="228">
        <v>6297.3870770000003</v>
      </c>
      <c r="R520" s="229">
        <v>24244.548308000001</v>
      </c>
      <c r="S520" s="228">
        <v>6382.3870770000003</v>
      </c>
      <c r="T520" s="228">
        <v>5782.3870770000003</v>
      </c>
      <c r="U520" s="228">
        <v>5782.3870770000003</v>
      </c>
      <c r="V520" s="228">
        <v>6312.8370770000001</v>
      </c>
      <c r="W520" s="229">
        <v>24259.998308000002</v>
      </c>
    </row>
    <row r="521" spans="1:23" s="226" customFormat="1" ht="12.75" x14ac:dyDescent="0.2">
      <c r="A521" s="227"/>
      <c r="B521" s="227" t="s">
        <v>811</v>
      </c>
      <c r="C521" s="228"/>
      <c r="D521" s="228">
        <v>0</v>
      </c>
      <c r="E521" s="228">
        <v>654.75653999999997</v>
      </c>
      <c r="F521" s="228">
        <v>1020</v>
      </c>
      <c r="G521" s="228">
        <v>808.27436</v>
      </c>
      <c r="H521" s="229">
        <v>2483.0308999999997</v>
      </c>
      <c r="I521" s="228">
        <v>5452.1059560000003</v>
      </c>
      <c r="J521" s="228">
        <v>4997.6691350000001</v>
      </c>
      <c r="K521" s="228">
        <v>5147.599209</v>
      </c>
      <c r="L521" s="228">
        <v>5802.0271860000003</v>
      </c>
      <c r="M521" s="229">
        <v>21399.401485999999</v>
      </c>
      <c r="N521" s="228">
        <v>5902.0271860000003</v>
      </c>
      <c r="O521" s="228">
        <v>5302.0271860000003</v>
      </c>
      <c r="P521" s="228">
        <v>5302.0271860000003</v>
      </c>
      <c r="Q521" s="228">
        <v>5817.0271860000003</v>
      </c>
      <c r="R521" s="229">
        <v>22323.108744000001</v>
      </c>
      <c r="S521" s="228">
        <v>5902.0271860000003</v>
      </c>
      <c r="T521" s="228">
        <v>5302.0271860000003</v>
      </c>
      <c r="U521" s="228">
        <v>5302.0271860000003</v>
      </c>
      <c r="V521" s="228">
        <v>5832.4771860000001</v>
      </c>
      <c r="W521" s="229">
        <v>22338.558744000002</v>
      </c>
    </row>
    <row r="522" spans="1:23" s="226" customFormat="1" ht="12.75" x14ac:dyDescent="0.2">
      <c r="A522" s="227"/>
      <c r="B522" s="227" t="s">
        <v>812</v>
      </c>
      <c r="C522" s="228"/>
      <c r="D522" s="228">
        <v>0</v>
      </c>
      <c r="E522" s="228">
        <v>1561.6204889999999</v>
      </c>
      <c r="F522" s="228">
        <v>5955.3920600000001</v>
      </c>
      <c r="G522" s="228">
        <v>457.65008599999999</v>
      </c>
      <c r="H522" s="229">
        <v>7974.6626349999997</v>
      </c>
      <c r="I522" s="228">
        <v>4707.5695290000003</v>
      </c>
      <c r="J522" s="228">
        <v>5030.7966150000002</v>
      </c>
      <c r="K522" s="228">
        <v>5181.7205130000002</v>
      </c>
      <c r="L522" s="228">
        <v>5837.1721289999996</v>
      </c>
      <c r="M522" s="229">
        <v>20757.258785999999</v>
      </c>
      <c r="N522" s="228">
        <v>5962.6337290000001</v>
      </c>
      <c r="O522" s="228">
        <v>5362.6337290000001</v>
      </c>
      <c r="P522" s="228">
        <v>5362.6337290000001</v>
      </c>
      <c r="Q522" s="228">
        <v>5877.6337290000001</v>
      </c>
      <c r="R522" s="229">
        <v>22565.534916000001</v>
      </c>
      <c r="S522" s="228">
        <v>5962.6337290000001</v>
      </c>
      <c r="T522" s="228">
        <v>5362.6337290000001</v>
      </c>
      <c r="U522" s="228">
        <v>5362.6337290000001</v>
      </c>
      <c r="V522" s="228">
        <v>5893.0837289999999</v>
      </c>
      <c r="W522" s="229">
        <v>22580.984916000001</v>
      </c>
    </row>
    <row r="523" spans="1:23" s="226" customFormat="1" ht="12.75" x14ac:dyDescent="0.2">
      <c r="A523" s="227"/>
      <c r="B523" s="227" t="s">
        <v>813</v>
      </c>
      <c r="C523" s="228"/>
      <c r="D523" s="228">
        <v>0</v>
      </c>
      <c r="E523" s="228">
        <v>0</v>
      </c>
      <c r="F523" s="228">
        <v>0</v>
      </c>
      <c r="G523" s="228">
        <v>3418.8671720000002</v>
      </c>
      <c r="H523" s="229">
        <v>3418.8671720000002</v>
      </c>
      <c r="I523" s="228">
        <v>5996.0372289999996</v>
      </c>
      <c r="J523" s="228">
        <v>5557.9183460000004</v>
      </c>
      <c r="K523" s="228">
        <v>5724.6558960000002</v>
      </c>
      <c r="L523" s="228">
        <v>6396.3955729999998</v>
      </c>
      <c r="M523" s="229">
        <v>23675.007043999998</v>
      </c>
      <c r="N523" s="228">
        <v>6496.3955729999998</v>
      </c>
      <c r="O523" s="228">
        <v>5896.3955729999998</v>
      </c>
      <c r="P523" s="228">
        <v>5896.3955729999998</v>
      </c>
      <c r="Q523" s="228">
        <v>6411.3955729999998</v>
      </c>
      <c r="R523" s="229">
        <v>24700.582291999999</v>
      </c>
      <c r="S523" s="228">
        <v>6496.3955729999998</v>
      </c>
      <c r="T523" s="228">
        <v>5896.3955729999998</v>
      </c>
      <c r="U523" s="228">
        <v>5896.3955729999998</v>
      </c>
      <c r="V523" s="228">
        <v>6426.8455729999996</v>
      </c>
      <c r="W523" s="229">
        <v>24716.032291999996</v>
      </c>
    </row>
    <row r="524" spans="1:23" s="226" customFormat="1" ht="12.75" x14ac:dyDescent="0.2">
      <c r="A524" s="227"/>
      <c r="B524" s="227" t="s">
        <v>814</v>
      </c>
      <c r="C524" s="228"/>
      <c r="D524" s="228">
        <v>0</v>
      </c>
      <c r="E524" s="228">
        <v>3928.6432329999998</v>
      </c>
      <c r="F524" s="228">
        <v>0</v>
      </c>
      <c r="G524" s="228">
        <v>181.437826</v>
      </c>
      <c r="H524" s="229">
        <v>4110.0810590000001</v>
      </c>
      <c r="I524" s="228">
        <v>5512.3310760000004</v>
      </c>
      <c r="J524" s="228">
        <v>5059.7010090000003</v>
      </c>
      <c r="K524" s="228">
        <v>5211.4920389999997</v>
      </c>
      <c r="L524" s="228">
        <v>5867.8368</v>
      </c>
      <c r="M524" s="229">
        <v>21651.360924000001</v>
      </c>
      <c r="N524" s="228">
        <v>5967.8368</v>
      </c>
      <c r="O524" s="228">
        <v>5367.8368</v>
      </c>
      <c r="P524" s="228">
        <v>5367.8368</v>
      </c>
      <c r="Q524" s="228">
        <v>5882.8368</v>
      </c>
      <c r="R524" s="229">
        <v>22586.3472</v>
      </c>
      <c r="S524" s="228">
        <v>5967.8368</v>
      </c>
      <c r="T524" s="228">
        <v>5367.8368</v>
      </c>
      <c r="U524" s="228">
        <v>5367.8368</v>
      </c>
      <c r="V524" s="228">
        <v>5898.2867999999999</v>
      </c>
      <c r="W524" s="229">
        <v>22601.797200000001</v>
      </c>
    </row>
    <row r="525" spans="1:23" s="226" customFormat="1" ht="12.75" x14ac:dyDescent="0.2">
      <c r="A525" s="227"/>
      <c r="B525" s="227" t="s">
        <v>815</v>
      </c>
      <c r="C525" s="228"/>
      <c r="D525" s="228">
        <v>0</v>
      </c>
      <c r="E525" s="228">
        <v>0</v>
      </c>
      <c r="F525" s="228">
        <v>920.94093599999997</v>
      </c>
      <c r="G525" s="228">
        <v>360.33006999999998</v>
      </c>
      <c r="H525" s="229">
        <v>1281.2710059999999</v>
      </c>
      <c r="I525" s="228">
        <v>22474.708645999999</v>
      </c>
      <c r="J525" s="228">
        <v>4163.3146020000004</v>
      </c>
      <c r="K525" s="228">
        <v>4288.2140399999998</v>
      </c>
      <c r="L525" s="228">
        <v>4916.8604610000002</v>
      </c>
      <c r="M525" s="229">
        <v>35843.097748999993</v>
      </c>
      <c r="N525" s="228">
        <v>5943.1939730000004</v>
      </c>
      <c r="O525" s="228">
        <v>5343.1939730000004</v>
      </c>
      <c r="P525" s="228">
        <v>5343.1939730000004</v>
      </c>
      <c r="Q525" s="228">
        <v>5858.1939730000004</v>
      </c>
      <c r="R525" s="229">
        <v>22487.775892000001</v>
      </c>
      <c r="S525" s="228">
        <v>5943.1939730000004</v>
      </c>
      <c r="T525" s="228">
        <v>5343.1939730000004</v>
      </c>
      <c r="U525" s="228">
        <v>5343.1939730000004</v>
      </c>
      <c r="V525" s="228">
        <v>5873.6439730000002</v>
      </c>
      <c r="W525" s="229">
        <v>22503.225892000002</v>
      </c>
    </row>
    <row r="526" spans="1:23" s="226" customFormat="1" ht="12.75" x14ac:dyDescent="0.2">
      <c r="A526" s="227"/>
      <c r="B526" s="227" t="s">
        <v>816</v>
      </c>
      <c r="C526" s="228"/>
      <c r="D526" s="228">
        <v>0</v>
      </c>
      <c r="E526" s="228">
        <v>5953.1251060000004</v>
      </c>
      <c r="F526" s="228">
        <v>0</v>
      </c>
      <c r="G526" s="228">
        <v>179.48920200000001</v>
      </c>
      <c r="H526" s="229">
        <v>6132.6143080000002</v>
      </c>
      <c r="I526" s="228">
        <v>5473.4798339999998</v>
      </c>
      <c r="J526" s="228">
        <v>5019.6842290000004</v>
      </c>
      <c r="K526" s="228">
        <v>5170.2747559999998</v>
      </c>
      <c r="L526" s="228">
        <v>5825.3829990000004</v>
      </c>
      <c r="M526" s="229">
        <v>21488.821818</v>
      </c>
      <c r="N526" s="228">
        <v>5925.3829990000004</v>
      </c>
      <c r="O526" s="228">
        <v>5325.3829990000004</v>
      </c>
      <c r="P526" s="228">
        <v>5325.3829990000004</v>
      </c>
      <c r="Q526" s="228">
        <v>5840.3829990000004</v>
      </c>
      <c r="R526" s="229">
        <v>22416.531996000002</v>
      </c>
      <c r="S526" s="228">
        <v>5925.3829990000004</v>
      </c>
      <c r="T526" s="228">
        <v>5325.3829990000004</v>
      </c>
      <c r="U526" s="228">
        <v>5325.3829990000004</v>
      </c>
      <c r="V526" s="228">
        <v>5855.8329990000002</v>
      </c>
      <c r="W526" s="229">
        <v>22431.981996000002</v>
      </c>
    </row>
    <row r="527" spans="1:23" s="226" customFormat="1" ht="12.75" x14ac:dyDescent="0.2">
      <c r="A527" s="227"/>
      <c r="B527" s="227" t="s">
        <v>817</v>
      </c>
      <c r="C527" s="228"/>
      <c r="D527" s="228">
        <v>0</v>
      </c>
      <c r="E527" s="228">
        <v>0</v>
      </c>
      <c r="F527" s="228">
        <v>903.88969899999995</v>
      </c>
      <c r="G527" s="228">
        <v>248.93876900000001</v>
      </c>
      <c r="H527" s="229">
        <v>1152.8284679999999</v>
      </c>
      <c r="I527" s="228">
        <v>4719.0427289999998</v>
      </c>
      <c r="J527" s="228">
        <v>5042.6140109999997</v>
      </c>
      <c r="K527" s="228">
        <v>5193.8924310000002</v>
      </c>
      <c r="L527" s="228">
        <v>5849.7092039999998</v>
      </c>
      <c r="M527" s="229">
        <v>20805.258374999998</v>
      </c>
      <c r="N527" s="228">
        <v>6375.1676610000004</v>
      </c>
      <c r="O527" s="228">
        <v>5775.1676610000004</v>
      </c>
      <c r="P527" s="228">
        <v>5775.1676610000004</v>
      </c>
      <c r="Q527" s="228">
        <v>6290.1676610000004</v>
      </c>
      <c r="R527" s="229">
        <v>24215.670644000002</v>
      </c>
      <c r="S527" s="228">
        <v>6375.1676610000004</v>
      </c>
      <c r="T527" s="228">
        <v>5775.1676610000004</v>
      </c>
      <c r="U527" s="228">
        <v>5775.1676610000004</v>
      </c>
      <c r="V527" s="228">
        <v>6305.6176610000002</v>
      </c>
      <c r="W527" s="229">
        <v>24231.120644000002</v>
      </c>
    </row>
    <row r="528" spans="1:23" s="226" customFormat="1" ht="12.75" x14ac:dyDescent="0.2">
      <c r="A528" s="227"/>
      <c r="B528" s="227" t="s">
        <v>818</v>
      </c>
      <c r="C528" s="228"/>
      <c r="D528" s="228">
        <v>0</v>
      </c>
      <c r="E528" s="228">
        <v>0</v>
      </c>
      <c r="F528" s="228">
        <v>190.74112</v>
      </c>
      <c r="G528" s="228">
        <v>234.769924</v>
      </c>
      <c r="H528" s="229">
        <v>425.51104399999997</v>
      </c>
      <c r="I528" s="228">
        <v>23236.889770999998</v>
      </c>
      <c r="J528" s="228">
        <v>4240.741548</v>
      </c>
      <c r="K528" s="228">
        <v>4367.9637940000002</v>
      </c>
      <c r="L528" s="228">
        <v>4999.002708</v>
      </c>
      <c r="M528" s="229">
        <v>36844.597821000003</v>
      </c>
      <c r="N528" s="228">
        <v>5973.1843079999999</v>
      </c>
      <c r="O528" s="228">
        <v>5373.1843079999999</v>
      </c>
      <c r="P528" s="228">
        <v>5373.1843079999999</v>
      </c>
      <c r="Q528" s="228">
        <v>5888.1843079999999</v>
      </c>
      <c r="R528" s="229">
        <v>22607.737231999999</v>
      </c>
      <c r="S528" s="228">
        <v>5973.1843079999999</v>
      </c>
      <c r="T528" s="228">
        <v>5373.1843079999999</v>
      </c>
      <c r="U528" s="228">
        <v>5373.1843079999999</v>
      </c>
      <c r="V528" s="228">
        <v>5903.6343079999997</v>
      </c>
      <c r="W528" s="229">
        <v>22623.187232</v>
      </c>
    </row>
    <row r="529" spans="1:23" s="226" customFormat="1" ht="12.75" x14ac:dyDescent="0.2">
      <c r="A529" s="227"/>
      <c r="B529" s="227" t="s">
        <v>819</v>
      </c>
      <c r="C529" s="228"/>
      <c r="D529" s="228">
        <v>0</v>
      </c>
      <c r="E529" s="228">
        <v>0</v>
      </c>
      <c r="F529" s="228">
        <v>2894.164111</v>
      </c>
      <c r="G529" s="228">
        <v>187.26013599999999</v>
      </c>
      <c r="H529" s="229">
        <v>3081.4242469999999</v>
      </c>
      <c r="I529" s="228">
        <v>4707.5695290000003</v>
      </c>
      <c r="J529" s="228">
        <v>5030.7966150000002</v>
      </c>
      <c r="K529" s="228">
        <v>5181.7205130000002</v>
      </c>
      <c r="L529" s="228">
        <v>5837.1721289999996</v>
      </c>
      <c r="M529" s="229">
        <v>20757.258785999999</v>
      </c>
      <c r="N529" s="228">
        <v>5962.6337290000001</v>
      </c>
      <c r="O529" s="228">
        <v>5362.6337290000001</v>
      </c>
      <c r="P529" s="228">
        <v>5362.6337290000001</v>
      </c>
      <c r="Q529" s="228">
        <v>5877.6337290000001</v>
      </c>
      <c r="R529" s="229">
        <v>22565.534916000001</v>
      </c>
      <c r="S529" s="228">
        <v>5962.6337290000001</v>
      </c>
      <c r="T529" s="228">
        <v>5362.6337290000001</v>
      </c>
      <c r="U529" s="228">
        <v>5362.6337290000001</v>
      </c>
      <c r="V529" s="228">
        <v>5893.0837289999999</v>
      </c>
      <c r="W529" s="229">
        <v>22580.984916000001</v>
      </c>
    </row>
    <row r="530" spans="1:23" s="226" customFormat="1" ht="12.75" x14ac:dyDescent="0.2">
      <c r="A530" s="227"/>
      <c r="B530" s="227" t="s">
        <v>820</v>
      </c>
      <c r="C530" s="228"/>
      <c r="D530" s="228">
        <v>1531.5919469999999</v>
      </c>
      <c r="E530" s="228">
        <v>304.39775900000001</v>
      </c>
      <c r="F530" s="228">
        <v>0</v>
      </c>
      <c r="G530" s="228">
        <v>683.93463599999995</v>
      </c>
      <c r="H530" s="229">
        <v>2519.9243419999998</v>
      </c>
      <c r="I530" s="228">
        <v>6093.0586309999999</v>
      </c>
      <c r="J530" s="228">
        <v>5657.8503899999996</v>
      </c>
      <c r="K530" s="228">
        <v>5827.5859019999998</v>
      </c>
      <c r="L530" s="228">
        <v>6502.4134789999998</v>
      </c>
      <c r="M530" s="229">
        <v>24080.908401999997</v>
      </c>
      <c r="N530" s="228">
        <v>6602.4134789999998</v>
      </c>
      <c r="O530" s="228">
        <v>6002.4134789999998</v>
      </c>
      <c r="P530" s="228">
        <v>6002.4134789999998</v>
      </c>
      <c r="Q530" s="228">
        <v>6517.4134789999998</v>
      </c>
      <c r="R530" s="229">
        <v>25124.653915999999</v>
      </c>
      <c r="S530" s="228">
        <v>6602.4134789999998</v>
      </c>
      <c r="T530" s="228">
        <v>6002.4134789999998</v>
      </c>
      <c r="U530" s="228">
        <v>6002.4134789999998</v>
      </c>
      <c r="V530" s="228">
        <v>6532.8634789999996</v>
      </c>
      <c r="W530" s="229">
        <v>25140.103916</v>
      </c>
    </row>
    <row r="531" spans="1:23" s="226" customFormat="1" ht="12.75" x14ac:dyDescent="0.2">
      <c r="A531" s="227"/>
      <c r="B531" s="227" t="s">
        <v>821</v>
      </c>
      <c r="C531" s="228"/>
      <c r="D531" s="228">
        <v>0</v>
      </c>
      <c r="E531" s="228">
        <v>0</v>
      </c>
      <c r="F531" s="228">
        <v>0</v>
      </c>
      <c r="G531" s="228">
        <v>232.73082500000001</v>
      </c>
      <c r="H531" s="229">
        <v>232.73082500000001</v>
      </c>
      <c r="I531" s="228">
        <v>4702.3485469999996</v>
      </c>
      <c r="J531" s="228">
        <v>5025.4190040000003</v>
      </c>
      <c r="K531" s="228">
        <v>5176.1815740000002</v>
      </c>
      <c r="L531" s="228">
        <v>5831.4670210000004</v>
      </c>
      <c r="M531" s="229">
        <v>20735.416146000003</v>
      </c>
      <c r="N531" s="228">
        <v>6356.9254769999998</v>
      </c>
      <c r="O531" s="228">
        <v>5756.9254769999998</v>
      </c>
      <c r="P531" s="228">
        <v>5756.9254769999998</v>
      </c>
      <c r="Q531" s="228">
        <v>6271.9254769999998</v>
      </c>
      <c r="R531" s="229">
        <v>24142.701907999999</v>
      </c>
      <c r="S531" s="228">
        <v>6356.9254769999998</v>
      </c>
      <c r="T531" s="228">
        <v>5756.9254769999998</v>
      </c>
      <c r="U531" s="228">
        <v>5756.9254769999998</v>
      </c>
      <c r="V531" s="228">
        <v>6287.3754769999996</v>
      </c>
      <c r="W531" s="229">
        <v>24158.151908</v>
      </c>
    </row>
    <row r="532" spans="1:23" s="226" customFormat="1" ht="12.75" x14ac:dyDescent="0.2">
      <c r="A532" s="227"/>
      <c r="B532" s="227" t="s">
        <v>822</v>
      </c>
      <c r="C532" s="228"/>
      <c r="D532" s="228">
        <v>1210.6534240000001</v>
      </c>
      <c r="E532" s="228">
        <v>0</v>
      </c>
      <c r="F532" s="228">
        <v>0</v>
      </c>
      <c r="G532" s="228">
        <v>762.82932900000003</v>
      </c>
      <c r="H532" s="229">
        <v>1973.4827530000002</v>
      </c>
      <c r="I532" s="228">
        <v>6126.361699</v>
      </c>
      <c r="J532" s="228">
        <v>5692.1525499999998</v>
      </c>
      <c r="K532" s="228">
        <v>5862.9171260000003</v>
      </c>
      <c r="L532" s="228">
        <v>6538.8046400000003</v>
      </c>
      <c r="M532" s="229">
        <v>24220.236015000002</v>
      </c>
      <c r="N532" s="228">
        <v>6638.8046400000003</v>
      </c>
      <c r="O532" s="228">
        <v>6038.8046400000003</v>
      </c>
      <c r="P532" s="228">
        <v>6038.8046400000003</v>
      </c>
      <c r="Q532" s="228">
        <v>6553.8046400000003</v>
      </c>
      <c r="R532" s="229">
        <v>25270.218560000001</v>
      </c>
      <c r="S532" s="228">
        <v>6638.8046400000003</v>
      </c>
      <c r="T532" s="228">
        <v>6038.8046400000003</v>
      </c>
      <c r="U532" s="228">
        <v>6038.8046400000003</v>
      </c>
      <c r="V532" s="228">
        <v>6569.2546400000001</v>
      </c>
      <c r="W532" s="229">
        <v>25285.668559999998</v>
      </c>
    </row>
    <row r="533" spans="1:23" s="226" customFormat="1" ht="12.75" x14ac:dyDescent="0.2">
      <c r="A533" s="227"/>
      <c r="B533" s="227" t="s">
        <v>823</v>
      </c>
      <c r="C533" s="228"/>
      <c r="D533" s="228">
        <v>0</v>
      </c>
      <c r="E533" s="228">
        <v>0</v>
      </c>
      <c r="F533" s="228">
        <v>0</v>
      </c>
      <c r="G533" s="228">
        <v>385.49489699999998</v>
      </c>
      <c r="H533" s="229">
        <v>385.49489699999998</v>
      </c>
      <c r="I533" s="228">
        <v>5473.2878609999998</v>
      </c>
      <c r="J533" s="228">
        <v>5019.4864969999999</v>
      </c>
      <c r="K533" s="228">
        <v>5170.0710920000001</v>
      </c>
      <c r="L533" s="228">
        <v>5825.1732249999995</v>
      </c>
      <c r="M533" s="229">
        <v>21488.018674999999</v>
      </c>
      <c r="N533" s="228">
        <v>5925.1732249999995</v>
      </c>
      <c r="O533" s="228">
        <v>5325.1732249999995</v>
      </c>
      <c r="P533" s="228">
        <v>5325.1732249999995</v>
      </c>
      <c r="Q533" s="228">
        <v>5840.1732249999995</v>
      </c>
      <c r="R533" s="229">
        <v>22415.692899999998</v>
      </c>
      <c r="S533" s="228">
        <v>5925.1732249999995</v>
      </c>
      <c r="T533" s="228">
        <v>5325.1732249999995</v>
      </c>
      <c r="U533" s="228">
        <v>5325.1732249999995</v>
      </c>
      <c r="V533" s="228">
        <v>5855.6232250000003</v>
      </c>
      <c r="W533" s="229">
        <v>22431.142899999999</v>
      </c>
    </row>
    <row r="534" spans="1:23" s="226" customFormat="1" ht="12.75" x14ac:dyDescent="0.2">
      <c r="A534" s="227"/>
      <c r="B534" s="227" t="s">
        <v>824</v>
      </c>
      <c r="C534" s="228"/>
      <c r="D534" s="228">
        <v>0</v>
      </c>
      <c r="E534" s="228">
        <v>0</v>
      </c>
      <c r="F534" s="228">
        <v>0</v>
      </c>
      <c r="G534" s="228">
        <v>163.97273507999998</v>
      </c>
      <c r="H534" s="229">
        <v>163.97273507999998</v>
      </c>
      <c r="I534" s="228">
        <v>5520.2616580000004</v>
      </c>
      <c r="J534" s="228">
        <v>5067.8695079999998</v>
      </c>
      <c r="K534" s="228">
        <v>5219.9055930000004</v>
      </c>
      <c r="L534" s="228">
        <v>5876.5027609999997</v>
      </c>
      <c r="M534" s="229">
        <v>21684.539519999998</v>
      </c>
      <c r="N534" s="228">
        <v>5976.5027609999997</v>
      </c>
      <c r="O534" s="228">
        <v>5376.5027609999997</v>
      </c>
      <c r="P534" s="228">
        <v>5376.5027609999997</v>
      </c>
      <c r="Q534" s="228">
        <v>5891.5027609999997</v>
      </c>
      <c r="R534" s="229">
        <v>22621.011043999999</v>
      </c>
      <c r="S534" s="228">
        <v>5976.5027609999997</v>
      </c>
      <c r="T534" s="228">
        <v>5376.5027609999997</v>
      </c>
      <c r="U534" s="228">
        <v>5376.5027609999997</v>
      </c>
      <c r="V534" s="228">
        <v>5906.9527609999996</v>
      </c>
      <c r="W534" s="229">
        <v>22636.461044</v>
      </c>
    </row>
    <row r="535" spans="1:23" s="226" customFormat="1" ht="12.75" x14ac:dyDescent="0.2">
      <c r="A535" s="227"/>
      <c r="B535" s="227" t="s">
        <v>825</v>
      </c>
      <c r="C535" s="228"/>
      <c r="D535" s="228">
        <v>6776.9516750000003</v>
      </c>
      <c r="E535" s="228">
        <v>583.99565900000005</v>
      </c>
      <c r="F535" s="228">
        <v>0</v>
      </c>
      <c r="G535" s="228">
        <v>572.659716</v>
      </c>
      <c r="H535" s="229">
        <v>7933.6070500000005</v>
      </c>
      <c r="I535" s="228">
        <v>5978.445463</v>
      </c>
      <c r="J535" s="228">
        <v>5539.7988269999996</v>
      </c>
      <c r="K535" s="228">
        <v>5705.992792</v>
      </c>
      <c r="L535" s="228">
        <v>6377.1725759999999</v>
      </c>
      <c r="M535" s="229">
        <v>23601.409658</v>
      </c>
      <c r="N535" s="228">
        <v>6477.1725759999999</v>
      </c>
      <c r="O535" s="228">
        <v>5877.1725759999999</v>
      </c>
      <c r="P535" s="228">
        <v>5877.1725759999999</v>
      </c>
      <c r="Q535" s="228">
        <v>6392.1725759999999</v>
      </c>
      <c r="R535" s="229">
        <v>24623.690304</v>
      </c>
      <c r="S535" s="228">
        <v>6477.1725759999999</v>
      </c>
      <c r="T535" s="228">
        <v>5877.1725759999999</v>
      </c>
      <c r="U535" s="228">
        <v>5877.1725759999999</v>
      </c>
      <c r="V535" s="228">
        <v>6407.6225759999998</v>
      </c>
      <c r="W535" s="229">
        <v>24639.140304</v>
      </c>
    </row>
    <row r="536" spans="1:23" s="226" customFormat="1" ht="12.75" x14ac:dyDescent="0.2">
      <c r="A536" s="227"/>
      <c r="B536" s="227" t="s">
        <v>826</v>
      </c>
      <c r="C536" s="228"/>
      <c r="D536" s="228">
        <v>0</v>
      </c>
      <c r="E536" s="228">
        <v>0</v>
      </c>
      <c r="F536" s="228">
        <v>953.19593799999996</v>
      </c>
      <c r="G536" s="228">
        <v>164.11915400000001</v>
      </c>
      <c r="H536" s="229">
        <v>1117.315092</v>
      </c>
      <c r="I536" s="228">
        <v>5519.0427289999998</v>
      </c>
      <c r="J536" s="228">
        <v>5066.6140109999997</v>
      </c>
      <c r="K536" s="228">
        <v>5218.6124309999996</v>
      </c>
      <c r="L536" s="228">
        <v>5875.1708040000003</v>
      </c>
      <c r="M536" s="229">
        <v>21679.439974999998</v>
      </c>
      <c r="N536" s="228">
        <v>6400.629261</v>
      </c>
      <c r="O536" s="228">
        <v>5800.629261</v>
      </c>
      <c r="P536" s="228">
        <v>5800.629261</v>
      </c>
      <c r="Q536" s="228">
        <v>6315.629261</v>
      </c>
      <c r="R536" s="229">
        <v>24317.517044</v>
      </c>
      <c r="S536" s="228">
        <v>6400.629261</v>
      </c>
      <c r="T536" s="228">
        <v>5800.629261</v>
      </c>
      <c r="U536" s="228">
        <v>5800.629261</v>
      </c>
      <c r="V536" s="228">
        <v>6331.0792609999999</v>
      </c>
      <c r="W536" s="229">
        <v>24332.967043999997</v>
      </c>
    </row>
    <row r="537" spans="1:23" s="226" customFormat="1" ht="12.75" x14ac:dyDescent="0.2">
      <c r="A537" s="227"/>
      <c r="B537" s="227" t="s">
        <v>827</v>
      </c>
      <c r="C537" s="228"/>
      <c r="D537" s="228">
        <v>0</v>
      </c>
      <c r="E537" s="228">
        <v>0</v>
      </c>
      <c r="F537" s="228">
        <v>928.20375000000001</v>
      </c>
      <c r="G537" s="228">
        <v>119.56644</v>
      </c>
      <c r="H537" s="229">
        <v>1047.77019</v>
      </c>
      <c r="I537" s="228">
        <v>5511.7593889999998</v>
      </c>
      <c r="J537" s="228">
        <v>5059.1121709999998</v>
      </c>
      <c r="K537" s="228">
        <v>5210.8855359999998</v>
      </c>
      <c r="L537" s="228">
        <v>5867.2121020000004</v>
      </c>
      <c r="M537" s="229">
        <v>21648.969197999999</v>
      </c>
      <c r="N537" s="228">
        <v>5967.2121020000004</v>
      </c>
      <c r="O537" s="228">
        <v>5367.2121020000004</v>
      </c>
      <c r="P537" s="228">
        <v>5367.2121020000004</v>
      </c>
      <c r="Q537" s="228">
        <v>5882.2121020000004</v>
      </c>
      <c r="R537" s="229">
        <v>22583.848408000002</v>
      </c>
      <c r="S537" s="228">
        <v>5967.2121020000004</v>
      </c>
      <c r="T537" s="228">
        <v>5367.2121020000004</v>
      </c>
      <c r="U537" s="228">
        <v>5367.2121020000004</v>
      </c>
      <c r="V537" s="228">
        <v>5897.6621020000002</v>
      </c>
      <c r="W537" s="229">
        <v>22599.298408000002</v>
      </c>
    </row>
    <row r="538" spans="1:23" s="226" customFormat="1" ht="12.75" x14ac:dyDescent="0.2">
      <c r="A538" s="227"/>
      <c r="B538" s="227" t="s">
        <v>828</v>
      </c>
      <c r="C538" s="228"/>
      <c r="D538" s="228">
        <v>13568.94737</v>
      </c>
      <c r="E538" s="228">
        <v>4268.2840249999999</v>
      </c>
      <c r="F538" s="228">
        <v>0</v>
      </c>
      <c r="G538" s="228">
        <v>119.251304</v>
      </c>
      <c r="H538" s="229">
        <v>17956.482699</v>
      </c>
      <c r="I538" s="228">
        <v>5411.4347989999997</v>
      </c>
      <c r="J538" s="228">
        <v>4955.7778429999998</v>
      </c>
      <c r="K538" s="228">
        <v>5104.4511780000003</v>
      </c>
      <c r="L538" s="228">
        <v>5757.5847139999996</v>
      </c>
      <c r="M538" s="229">
        <v>21229.248533999998</v>
      </c>
      <c r="N538" s="228">
        <v>5857.5847139999996</v>
      </c>
      <c r="O538" s="228">
        <v>5257.5847139999996</v>
      </c>
      <c r="P538" s="228">
        <v>5257.5847139999996</v>
      </c>
      <c r="Q538" s="228">
        <v>5772.5847139999996</v>
      </c>
      <c r="R538" s="229">
        <v>22145.338855999998</v>
      </c>
      <c r="S538" s="228">
        <v>5857.5847139999996</v>
      </c>
      <c r="T538" s="228">
        <v>5257.5847139999996</v>
      </c>
      <c r="U538" s="228">
        <v>5257.5847139999996</v>
      </c>
      <c r="V538" s="228">
        <v>5788.0347140000003</v>
      </c>
      <c r="W538" s="229">
        <v>22160.788855999999</v>
      </c>
    </row>
    <row r="539" spans="1:23" s="226" customFormat="1" ht="12.75" x14ac:dyDescent="0.2">
      <c r="A539" s="227"/>
      <c r="B539" s="227" t="s">
        <v>829</v>
      </c>
      <c r="C539" s="228"/>
      <c r="D539" s="228">
        <v>73.752799999999993</v>
      </c>
      <c r="E539" s="228">
        <v>0</v>
      </c>
      <c r="F539" s="228">
        <v>700.849468</v>
      </c>
      <c r="G539" s="228">
        <v>8403.6239220000007</v>
      </c>
      <c r="H539" s="229">
        <v>9178.2261900000012</v>
      </c>
      <c r="I539" s="228">
        <v>5506.7558609999996</v>
      </c>
      <c r="J539" s="228">
        <v>5053.9585370000004</v>
      </c>
      <c r="K539" s="228">
        <v>5205.5772930000003</v>
      </c>
      <c r="L539" s="228">
        <v>5861.7446120000004</v>
      </c>
      <c r="M539" s="229">
        <v>21628.036303000001</v>
      </c>
      <c r="N539" s="228">
        <v>5961.7446120000004</v>
      </c>
      <c r="O539" s="228">
        <v>5361.7446120000004</v>
      </c>
      <c r="P539" s="228">
        <v>5361.7446120000004</v>
      </c>
      <c r="Q539" s="228">
        <v>5876.7446120000004</v>
      </c>
      <c r="R539" s="229">
        <v>22561.978448000002</v>
      </c>
      <c r="S539" s="228">
        <v>5961.7446120000004</v>
      </c>
      <c r="T539" s="228">
        <v>5361.7446120000004</v>
      </c>
      <c r="U539" s="228">
        <v>5361.7446120000004</v>
      </c>
      <c r="V539" s="228">
        <v>5892.1946120000002</v>
      </c>
      <c r="W539" s="229">
        <v>22577.428447999999</v>
      </c>
    </row>
    <row r="540" spans="1:23" s="226" customFormat="1" ht="12.75" x14ac:dyDescent="0.2">
      <c r="A540" s="227"/>
      <c r="B540" s="227" t="s">
        <v>830</v>
      </c>
      <c r="C540" s="228"/>
      <c r="D540" s="228">
        <v>0</v>
      </c>
      <c r="E540" s="228">
        <v>0</v>
      </c>
      <c r="F540" s="228">
        <v>0</v>
      </c>
      <c r="G540" s="228">
        <v>335.43366600000002</v>
      </c>
      <c r="H540" s="229">
        <v>335.43366600000002</v>
      </c>
      <c r="I540" s="228">
        <v>5397.2026809999998</v>
      </c>
      <c r="J540" s="228">
        <v>4941.1187620000001</v>
      </c>
      <c r="K540" s="228">
        <v>5089.3523249999998</v>
      </c>
      <c r="L540" s="228">
        <v>5742.0328950000003</v>
      </c>
      <c r="M540" s="229">
        <v>21169.706663000001</v>
      </c>
      <c r="N540" s="228">
        <v>5842.0328950000003</v>
      </c>
      <c r="O540" s="228">
        <v>5242.0328950000003</v>
      </c>
      <c r="P540" s="228">
        <v>5242.0328950000003</v>
      </c>
      <c r="Q540" s="228">
        <v>5757.0328950000003</v>
      </c>
      <c r="R540" s="229">
        <v>22083.131580000001</v>
      </c>
      <c r="S540" s="228">
        <v>5842.0328950000003</v>
      </c>
      <c r="T540" s="228">
        <v>5242.0328950000003</v>
      </c>
      <c r="U540" s="228">
        <v>5242.0328950000003</v>
      </c>
      <c r="V540" s="228">
        <v>5772.4828950000001</v>
      </c>
      <c r="W540" s="229">
        <v>22098.581580000002</v>
      </c>
    </row>
    <row r="541" spans="1:23" s="226" customFormat="1" ht="12.75" x14ac:dyDescent="0.2">
      <c r="A541" s="227"/>
      <c r="B541" s="227" t="s">
        <v>831</v>
      </c>
      <c r="C541" s="228"/>
      <c r="D541" s="228">
        <v>2527.336922</v>
      </c>
      <c r="E541" s="228">
        <v>1975.474667</v>
      </c>
      <c r="F541" s="228">
        <v>0</v>
      </c>
      <c r="G541" s="228">
        <v>655.83587999999997</v>
      </c>
      <c r="H541" s="229">
        <v>5158.6474689999995</v>
      </c>
      <c r="I541" s="228">
        <v>6064.1169120000004</v>
      </c>
      <c r="J541" s="228">
        <v>5628.0404200000003</v>
      </c>
      <c r="K541" s="228">
        <v>5796.881633</v>
      </c>
      <c r="L541" s="228">
        <v>6470.788082</v>
      </c>
      <c r="M541" s="229">
        <v>23959.827046999999</v>
      </c>
      <c r="N541" s="228">
        <v>6570.788082</v>
      </c>
      <c r="O541" s="228">
        <v>5970.788082</v>
      </c>
      <c r="P541" s="228">
        <v>5970.788082</v>
      </c>
      <c r="Q541" s="228">
        <v>6485.788082</v>
      </c>
      <c r="R541" s="229">
        <v>24998.152328</v>
      </c>
      <c r="S541" s="228">
        <v>6570.788082</v>
      </c>
      <c r="T541" s="228">
        <v>5970.788082</v>
      </c>
      <c r="U541" s="228">
        <v>5970.788082</v>
      </c>
      <c r="V541" s="228">
        <v>6501.2380819999998</v>
      </c>
      <c r="W541" s="229">
        <v>25013.602328000001</v>
      </c>
    </row>
    <row r="542" spans="1:23" s="226" customFormat="1" ht="12.75" x14ac:dyDescent="0.2">
      <c r="A542" s="227"/>
      <c r="B542" s="227" t="s">
        <v>832</v>
      </c>
      <c r="C542" s="228"/>
      <c r="D542" s="228">
        <v>0</v>
      </c>
      <c r="E542" s="228">
        <v>0</v>
      </c>
      <c r="F542" s="228">
        <v>0</v>
      </c>
      <c r="G542" s="228">
        <v>273.060338</v>
      </c>
      <c r="H542" s="229">
        <v>273.060338</v>
      </c>
      <c r="I542" s="228">
        <v>5412.1047339999996</v>
      </c>
      <c r="J542" s="228">
        <v>4956.4678759999997</v>
      </c>
      <c r="K542" s="228">
        <v>5105.1619119999996</v>
      </c>
      <c r="L542" s="228">
        <v>5758.3167700000004</v>
      </c>
      <c r="M542" s="229">
        <v>21232.051292</v>
      </c>
      <c r="N542" s="228">
        <v>5858.3167700000004</v>
      </c>
      <c r="O542" s="228">
        <v>5258.3167700000004</v>
      </c>
      <c r="P542" s="228">
        <v>5258.3167700000004</v>
      </c>
      <c r="Q542" s="228">
        <v>5773.3167700000004</v>
      </c>
      <c r="R542" s="229">
        <v>22148.267080000001</v>
      </c>
      <c r="S542" s="228">
        <v>5858.3167700000004</v>
      </c>
      <c r="T542" s="228">
        <v>5258.3167700000004</v>
      </c>
      <c r="U542" s="228">
        <v>5258.3167700000004</v>
      </c>
      <c r="V542" s="228">
        <v>5788.7667700000002</v>
      </c>
      <c r="W542" s="229">
        <v>22163.717080000002</v>
      </c>
    </row>
    <row r="543" spans="1:23" s="226" customFormat="1" ht="12.75" x14ac:dyDescent="0.2">
      <c r="A543" s="227"/>
      <c r="B543" s="227" t="s">
        <v>833</v>
      </c>
      <c r="C543" s="228"/>
      <c r="D543" s="228">
        <v>0</v>
      </c>
      <c r="E543" s="228">
        <v>0</v>
      </c>
      <c r="F543" s="228">
        <v>0</v>
      </c>
      <c r="G543" s="228">
        <v>500.22645599999998</v>
      </c>
      <c r="H543" s="229">
        <v>500.22645599999998</v>
      </c>
      <c r="I543" s="228">
        <v>5903.8392059999996</v>
      </c>
      <c r="J543" s="228">
        <v>5462.9543830000002</v>
      </c>
      <c r="K543" s="228">
        <v>5626.843014</v>
      </c>
      <c r="L543" s="228">
        <v>6295.6483049999997</v>
      </c>
      <c r="M543" s="229">
        <v>23289.284907999998</v>
      </c>
      <c r="N543" s="228">
        <v>6395.6483049999997</v>
      </c>
      <c r="O543" s="228">
        <v>5795.6483049999997</v>
      </c>
      <c r="P543" s="228">
        <v>5795.6483049999997</v>
      </c>
      <c r="Q543" s="228">
        <v>6310.6483049999997</v>
      </c>
      <c r="R543" s="229">
        <v>24297.593219999999</v>
      </c>
      <c r="S543" s="228">
        <v>6395.6483049999997</v>
      </c>
      <c r="T543" s="228">
        <v>5795.6483049999997</v>
      </c>
      <c r="U543" s="228">
        <v>5795.6483049999997</v>
      </c>
      <c r="V543" s="228">
        <v>6326.0983050000004</v>
      </c>
      <c r="W543" s="229">
        <v>24313.04322</v>
      </c>
    </row>
    <row r="544" spans="1:23" s="226" customFormat="1" ht="12.75" x14ac:dyDescent="0.2">
      <c r="A544" s="227"/>
      <c r="B544" s="227" t="s">
        <v>834</v>
      </c>
      <c r="C544" s="228"/>
      <c r="D544" s="228">
        <v>0</v>
      </c>
      <c r="E544" s="228">
        <v>0</v>
      </c>
      <c r="F544" s="228">
        <v>0</v>
      </c>
      <c r="G544" s="228">
        <v>199.315584</v>
      </c>
      <c r="H544" s="229">
        <v>199.315584</v>
      </c>
      <c r="I544" s="228">
        <v>5452.7700530000002</v>
      </c>
      <c r="J544" s="228">
        <v>4998.3531549999998</v>
      </c>
      <c r="K544" s="228">
        <v>5148.30375</v>
      </c>
      <c r="L544" s="228">
        <v>5802.7528629999997</v>
      </c>
      <c r="M544" s="229">
        <v>21402.179820999998</v>
      </c>
      <c r="N544" s="228">
        <v>5902.7528629999997</v>
      </c>
      <c r="O544" s="228">
        <v>5302.7528629999997</v>
      </c>
      <c r="P544" s="228">
        <v>5302.7528629999997</v>
      </c>
      <c r="Q544" s="228">
        <v>5817.7528629999997</v>
      </c>
      <c r="R544" s="229">
        <v>22326.011451999999</v>
      </c>
      <c r="S544" s="228">
        <v>5902.7528629999997</v>
      </c>
      <c r="T544" s="228">
        <v>5302.7528629999997</v>
      </c>
      <c r="U544" s="228">
        <v>5302.7528629999997</v>
      </c>
      <c r="V544" s="228">
        <v>5833.2028630000004</v>
      </c>
      <c r="W544" s="229">
        <v>22341.461451999996</v>
      </c>
    </row>
    <row r="545" spans="1:23" s="226" customFormat="1" ht="12.75" x14ac:dyDescent="0.2">
      <c r="A545" s="227"/>
      <c r="B545" s="227" t="s">
        <v>835</v>
      </c>
      <c r="C545" s="228"/>
      <c r="D545" s="228">
        <v>0</v>
      </c>
      <c r="E545" s="228">
        <v>0</v>
      </c>
      <c r="F545" s="228">
        <v>0</v>
      </c>
      <c r="G545" s="228">
        <v>126.63764399999999</v>
      </c>
      <c r="H545" s="229">
        <v>126.63764399999999</v>
      </c>
      <c r="I545" s="228">
        <v>4719.0427289999998</v>
      </c>
      <c r="J545" s="228">
        <v>4242.6140109999997</v>
      </c>
      <c r="K545" s="228">
        <v>4369.8924310000002</v>
      </c>
      <c r="L545" s="228">
        <v>5000.9892040000004</v>
      </c>
      <c r="M545" s="229">
        <v>18332.538375</v>
      </c>
      <c r="N545" s="228">
        <v>5526.4476610000002</v>
      </c>
      <c r="O545" s="228">
        <v>4926.4476610000002</v>
      </c>
      <c r="P545" s="228">
        <v>4926.4476610000002</v>
      </c>
      <c r="Q545" s="228">
        <v>5441.4476610000002</v>
      </c>
      <c r="R545" s="229">
        <v>20820.790644000001</v>
      </c>
      <c r="S545" s="228">
        <v>5526.4476610000002</v>
      </c>
      <c r="T545" s="228">
        <v>4926.4476610000002</v>
      </c>
      <c r="U545" s="228">
        <v>4926.4476610000002</v>
      </c>
      <c r="V545" s="228">
        <v>5456.897661</v>
      </c>
      <c r="W545" s="229">
        <v>20836.240644000001</v>
      </c>
    </row>
    <row r="546" spans="1:23" s="226" customFormat="1" ht="12.75" x14ac:dyDescent="0.2">
      <c r="A546" s="227"/>
      <c r="B546" s="227" t="s">
        <v>836</v>
      </c>
      <c r="C546" s="228"/>
      <c r="D546" s="228">
        <v>0</v>
      </c>
      <c r="E546" s="228">
        <v>541.57253000000003</v>
      </c>
      <c r="F546" s="228">
        <v>66.278919999999999</v>
      </c>
      <c r="G546" s="228">
        <v>183.08847207999997</v>
      </c>
      <c r="H546" s="229">
        <v>790.93992207999997</v>
      </c>
      <c r="I546" s="228">
        <v>5520.2616580000004</v>
      </c>
      <c r="J546" s="228">
        <v>5067.8695079999998</v>
      </c>
      <c r="K546" s="228">
        <v>5219.9055930000004</v>
      </c>
      <c r="L546" s="228">
        <v>5876.5027609999997</v>
      </c>
      <c r="M546" s="229">
        <v>21684.539519999998</v>
      </c>
      <c r="N546" s="228">
        <v>5976.5027609999997</v>
      </c>
      <c r="O546" s="228">
        <v>5376.5027609999997</v>
      </c>
      <c r="P546" s="228">
        <v>5376.5027609999997</v>
      </c>
      <c r="Q546" s="228">
        <v>5891.5027609999997</v>
      </c>
      <c r="R546" s="229">
        <v>22621.011043999999</v>
      </c>
      <c r="S546" s="228">
        <v>5976.5027609999997</v>
      </c>
      <c r="T546" s="228">
        <v>5376.5027609999997</v>
      </c>
      <c r="U546" s="228">
        <v>5376.5027609999997</v>
      </c>
      <c r="V546" s="228">
        <v>5906.9527609999996</v>
      </c>
      <c r="W546" s="229">
        <v>22636.461044</v>
      </c>
    </row>
    <row r="547" spans="1:23" s="226" customFormat="1" ht="12.75" x14ac:dyDescent="0.2">
      <c r="A547" s="227"/>
      <c r="B547" s="227" t="s">
        <v>837</v>
      </c>
      <c r="C547" s="228"/>
      <c r="D547" s="228">
        <v>0</v>
      </c>
      <c r="E547" s="228">
        <v>2302.2878620000001</v>
      </c>
      <c r="F547" s="228">
        <v>222.62346400000001</v>
      </c>
      <c r="G547" s="228">
        <v>1211.7398089999999</v>
      </c>
      <c r="H547" s="229">
        <v>3736.6511350000001</v>
      </c>
      <c r="I547" s="228">
        <v>6105.7019959999998</v>
      </c>
      <c r="J547" s="228">
        <v>5670.8730560000004</v>
      </c>
      <c r="K547" s="228">
        <v>5840.9992480000001</v>
      </c>
      <c r="L547" s="228">
        <v>6516.2292260000004</v>
      </c>
      <c r="M547" s="229">
        <v>24133.803526</v>
      </c>
      <c r="N547" s="228">
        <v>6616.2292260000004</v>
      </c>
      <c r="O547" s="228">
        <v>6016.2292260000004</v>
      </c>
      <c r="P547" s="228">
        <v>6016.2292260000004</v>
      </c>
      <c r="Q547" s="228">
        <v>6531.2292260000004</v>
      </c>
      <c r="R547" s="229">
        <v>25179.916904000002</v>
      </c>
      <c r="S547" s="228">
        <v>6616.2292260000004</v>
      </c>
      <c r="T547" s="228">
        <v>6016.2292260000004</v>
      </c>
      <c r="U547" s="228">
        <v>6016.2292260000004</v>
      </c>
      <c r="V547" s="228">
        <v>6546.6792260000002</v>
      </c>
      <c r="W547" s="229">
        <v>25195.366904000002</v>
      </c>
    </row>
    <row r="548" spans="1:23" s="226" customFormat="1" ht="12.75" x14ac:dyDescent="0.2">
      <c r="A548" s="227"/>
      <c r="B548" s="227" t="s">
        <v>838</v>
      </c>
      <c r="C548" s="228"/>
      <c r="D548" s="228">
        <v>0</v>
      </c>
      <c r="E548" s="228">
        <v>0</v>
      </c>
      <c r="F548" s="228">
        <v>0</v>
      </c>
      <c r="G548" s="228">
        <v>4318.7884999999997</v>
      </c>
      <c r="H548" s="229">
        <v>4318.7884999999997</v>
      </c>
      <c r="I548" s="228">
        <v>6088.8704699999998</v>
      </c>
      <c r="J548" s="228">
        <v>5653.5365840000004</v>
      </c>
      <c r="K548" s="228">
        <v>5823.1426810000003</v>
      </c>
      <c r="L548" s="228">
        <v>6497.8369620000003</v>
      </c>
      <c r="M548" s="229">
        <v>24063.386697000002</v>
      </c>
      <c r="N548" s="228">
        <v>6597.8369620000003</v>
      </c>
      <c r="O548" s="228">
        <v>5997.8369620000003</v>
      </c>
      <c r="P548" s="228">
        <v>5997.8369620000003</v>
      </c>
      <c r="Q548" s="228">
        <v>6512.8369620000003</v>
      </c>
      <c r="R548" s="229">
        <v>25106.347848000001</v>
      </c>
      <c r="S548" s="228">
        <v>6597.8369620000003</v>
      </c>
      <c r="T548" s="228">
        <v>5997.8369620000003</v>
      </c>
      <c r="U548" s="228">
        <v>5997.8369620000003</v>
      </c>
      <c r="V548" s="228">
        <v>6528.2869620000001</v>
      </c>
      <c r="W548" s="229">
        <v>25121.797848000002</v>
      </c>
    </row>
    <row r="549" spans="1:23" s="226" customFormat="1" ht="12.75" x14ac:dyDescent="0.2">
      <c r="A549" s="227"/>
      <c r="B549" s="227" t="s">
        <v>839</v>
      </c>
      <c r="C549" s="228"/>
      <c r="D549" s="228">
        <v>0</v>
      </c>
      <c r="E549" s="228">
        <v>0</v>
      </c>
      <c r="F549" s="228">
        <v>0</v>
      </c>
      <c r="G549" s="228">
        <v>79.577588000000006</v>
      </c>
      <c r="H549" s="229">
        <v>79.577588000000006</v>
      </c>
      <c r="I549" s="228">
        <v>5370.5708720000002</v>
      </c>
      <c r="J549" s="228">
        <v>4913.6879980000003</v>
      </c>
      <c r="K549" s="228">
        <v>5061.0986380000004</v>
      </c>
      <c r="L549" s="228">
        <v>5712.9315969999998</v>
      </c>
      <c r="M549" s="229">
        <v>21058.289105</v>
      </c>
      <c r="N549" s="228">
        <v>5812.9315969999998</v>
      </c>
      <c r="O549" s="228">
        <v>5212.9315969999998</v>
      </c>
      <c r="P549" s="228">
        <v>5212.9315969999998</v>
      </c>
      <c r="Q549" s="228">
        <v>5727.9315969999998</v>
      </c>
      <c r="R549" s="229">
        <v>21966.726387999999</v>
      </c>
      <c r="S549" s="228">
        <v>5812.9315969999998</v>
      </c>
      <c r="T549" s="228">
        <v>5212.9315969999998</v>
      </c>
      <c r="U549" s="228">
        <v>5212.9315969999998</v>
      </c>
      <c r="V549" s="228">
        <v>5743.3815969999996</v>
      </c>
      <c r="W549" s="229">
        <v>21982.176388</v>
      </c>
    </row>
    <row r="550" spans="1:23" s="226" customFormat="1" ht="12.75" x14ac:dyDescent="0.2">
      <c r="A550" s="227"/>
      <c r="B550" s="227" t="s">
        <v>840</v>
      </c>
      <c r="C550" s="228"/>
      <c r="D550" s="228">
        <v>0</v>
      </c>
      <c r="E550" s="228">
        <v>0</v>
      </c>
      <c r="F550" s="228">
        <v>0</v>
      </c>
      <c r="G550" s="228">
        <v>162.32208900000001</v>
      </c>
      <c r="H550" s="229">
        <v>162.32208900000001</v>
      </c>
      <c r="I550" s="228">
        <v>5512.3310760000004</v>
      </c>
      <c r="J550" s="228">
        <v>5059.7010090000003</v>
      </c>
      <c r="K550" s="228">
        <v>5211.4920389999997</v>
      </c>
      <c r="L550" s="228">
        <v>5867.8368</v>
      </c>
      <c r="M550" s="229">
        <v>21651.360924000001</v>
      </c>
      <c r="N550" s="228">
        <v>5967.8368</v>
      </c>
      <c r="O550" s="228">
        <v>5367.8368</v>
      </c>
      <c r="P550" s="228">
        <v>5367.8368</v>
      </c>
      <c r="Q550" s="228">
        <v>5882.8368</v>
      </c>
      <c r="R550" s="229">
        <v>22586.3472</v>
      </c>
      <c r="S550" s="228">
        <v>5967.8368</v>
      </c>
      <c r="T550" s="228">
        <v>5367.8368</v>
      </c>
      <c r="U550" s="228">
        <v>5367.8368</v>
      </c>
      <c r="V550" s="228">
        <v>5898.2867999999999</v>
      </c>
      <c r="W550" s="229">
        <v>22601.797200000001</v>
      </c>
    </row>
    <row r="551" spans="1:23" s="226" customFormat="1" ht="12.75" x14ac:dyDescent="0.2">
      <c r="A551" s="227"/>
      <c r="B551" s="227" t="s">
        <v>606</v>
      </c>
      <c r="C551" s="228"/>
      <c r="D551" s="228">
        <v>0</v>
      </c>
      <c r="E551" s="228">
        <v>0</v>
      </c>
      <c r="F551" s="228">
        <v>0</v>
      </c>
      <c r="G551" s="228">
        <v>163.97273507999998</v>
      </c>
      <c r="H551" s="229">
        <v>163.97273507999998</v>
      </c>
      <c r="I551" s="228">
        <v>5520.2616580000004</v>
      </c>
      <c r="J551" s="228">
        <v>5067.8695079999998</v>
      </c>
      <c r="K551" s="228">
        <v>5219.9055930000004</v>
      </c>
      <c r="L551" s="228">
        <v>5876.5027609999997</v>
      </c>
      <c r="M551" s="229">
        <v>21684.539519999998</v>
      </c>
      <c r="N551" s="228">
        <v>5976.5027609999997</v>
      </c>
      <c r="O551" s="228">
        <v>5376.5027609999997</v>
      </c>
      <c r="P551" s="228">
        <v>5376.5027609999997</v>
      </c>
      <c r="Q551" s="228">
        <v>5891.5027609999997</v>
      </c>
      <c r="R551" s="229">
        <v>22621.011043999999</v>
      </c>
      <c r="S551" s="228">
        <v>5976.5027609999997</v>
      </c>
      <c r="T551" s="228">
        <v>5376.5027609999997</v>
      </c>
      <c r="U551" s="228">
        <v>5376.5027609999997</v>
      </c>
      <c r="V551" s="228">
        <v>5906.9527609999996</v>
      </c>
      <c r="W551" s="229">
        <v>22636.461044</v>
      </c>
    </row>
    <row r="552" spans="1:23" s="226" customFormat="1" ht="12.75" x14ac:dyDescent="0.2">
      <c r="A552" s="227"/>
      <c r="B552" s="227" t="s">
        <v>841</v>
      </c>
      <c r="C552" s="228"/>
      <c r="D552" s="228">
        <v>0</v>
      </c>
      <c r="E552" s="228">
        <v>0</v>
      </c>
      <c r="F552" s="228">
        <v>0</v>
      </c>
      <c r="G552" s="228">
        <v>754.75061400000004</v>
      </c>
      <c r="H552" s="229">
        <v>754.75061400000004</v>
      </c>
      <c r="I552" s="228">
        <v>5918.564069</v>
      </c>
      <c r="J552" s="228">
        <v>5478.1209909999998</v>
      </c>
      <c r="K552" s="228">
        <v>5642.4646210000001</v>
      </c>
      <c r="L552" s="228">
        <v>6311.7385599999998</v>
      </c>
      <c r="M552" s="229">
        <v>23350.888241000001</v>
      </c>
      <c r="N552" s="228">
        <v>6411.7385599999998</v>
      </c>
      <c r="O552" s="228">
        <v>5811.7385599999998</v>
      </c>
      <c r="P552" s="228">
        <v>5811.7385599999998</v>
      </c>
      <c r="Q552" s="228">
        <v>6326.7385599999998</v>
      </c>
      <c r="R552" s="229">
        <v>24361.954239999999</v>
      </c>
      <c r="S552" s="228">
        <v>6411.7385599999998</v>
      </c>
      <c r="T552" s="228">
        <v>5811.7385599999998</v>
      </c>
      <c r="U552" s="228">
        <v>5811.7385599999998</v>
      </c>
      <c r="V552" s="228">
        <v>6342.1885599999996</v>
      </c>
      <c r="W552" s="229">
        <v>24377.40424</v>
      </c>
    </row>
    <row r="553" spans="1:23" s="226" customFormat="1" ht="12.75" x14ac:dyDescent="0.2">
      <c r="A553" s="227"/>
      <c r="B553" s="227" t="s">
        <v>842</v>
      </c>
      <c r="C553" s="228"/>
      <c r="D553" s="228">
        <v>0</v>
      </c>
      <c r="E553" s="228">
        <v>0</v>
      </c>
      <c r="F553" s="228">
        <v>1282.461978</v>
      </c>
      <c r="G553" s="228">
        <v>147.91121100000001</v>
      </c>
      <c r="H553" s="229">
        <v>1430.3731890000001</v>
      </c>
      <c r="I553" s="228">
        <v>4702.3485469999996</v>
      </c>
      <c r="J553" s="228">
        <v>5025.4190040000003</v>
      </c>
      <c r="K553" s="228">
        <v>5176.1815740000002</v>
      </c>
      <c r="L553" s="228">
        <v>5831.4670210000004</v>
      </c>
      <c r="M553" s="229">
        <v>20735.416146000003</v>
      </c>
      <c r="N553" s="228">
        <v>6356.9254769999998</v>
      </c>
      <c r="O553" s="228">
        <v>5756.9254769999998</v>
      </c>
      <c r="P553" s="228">
        <v>5756.9254769999998</v>
      </c>
      <c r="Q553" s="228">
        <v>6271.9254769999998</v>
      </c>
      <c r="R553" s="229">
        <v>24142.701907999999</v>
      </c>
      <c r="S553" s="228">
        <v>6356.9254769999998</v>
      </c>
      <c r="T553" s="228">
        <v>5756.9254769999998</v>
      </c>
      <c r="U553" s="228">
        <v>5756.9254769999998</v>
      </c>
      <c r="V553" s="228">
        <v>6287.3754769999996</v>
      </c>
      <c r="W553" s="229">
        <v>24158.151908</v>
      </c>
    </row>
    <row r="554" spans="1:23" s="226" customFormat="1" ht="12.75" x14ac:dyDescent="0.2">
      <c r="A554" s="227"/>
      <c r="B554" s="227" t="s">
        <v>843</v>
      </c>
      <c r="C554" s="228"/>
      <c r="D554" s="228">
        <v>0</v>
      </c>
      <c r="E554" s="228">
        <v>0</v>
      </c>
      <c r="F554" s="228">
        <v>0</v>
      </c>
      <c r="G554" s="228">
        <v>127.82107008</v>
      </c>
      <c r="H554" s="229">
        <v>127.82107008</v>
      </c>
      <c r="I554" s="228">
        <v>5520.2616580000004</v>
      </c>
      <c r="J554" s="228">
        <v>5067.8695079999998</v>
      </c>
      <c r="K554" s="228">
        <v>5219.9055930000004</v>
      </c>
      <c r="L554" s="228">
        <v>5876.5027609999997</v>
      </c>
      <c r="M554" s="229">
        <v>21684.539519999998</v>
      </c>
      <c r="N554" s="228">
        <v>5976.5027609999997</v>
      </c>
      <c r="O554" s="228">
        <v>5376.5027609999997</v>
      </c>
      <c r="P554" s="228">
        <v>5376.5027609999997</v>
      </c>
      <c r="Q554" s="228">
        <v>5891.5027609999997</v>
      </c>
      <c r="R554" s="229">
        <v>22621.011043999999</v>
      </c>
      <c r="S554" s="228">
        <v>5976.5027609999997</v>
      </c>
      <c r="T554" s="228">
        <v>5376.5027609999997</v>
      </c>
      <c r="U554" s="228">
        <v>5376.5027609999997</v>
      </c>
      <c r="V554" s="228">
        <v>5906.9527609999996</v>
      </c>
      <c r="W554" s="229">
        <v>22636.461044</v>
      </c>
    </row>
    <row r="555" spans="1:23" s="226" customFormat="1" ht="12.75" x14ac:dyDescent="0.2">
      <c r="A555" s="227"/>
      <c r="B555" s="227" t="s">
        <v>844</v>
      </c>
      <c r="C555" s="228"/>
      <c r="D555" s="228">
        <v>0</v>
      </c>
      <c r="E555" s="228">
        <v>98.498949999999994</v>
      </c>
      <c r="F555" s="228">
        <v>0</v>
      </c>
      <c r="G555" s="228">
        <v>133.236097</v>
      </c>
      <c r="H555" s="229">
        <v>231.73504700000001</v>
      </c>
      <c r="I555" s="228">
        <v>5450.4679409999999</v>
      </c>
      <c r="J555" s="228">
        <v>4995.9819799999996</v>
      </c>
      <c r="K555" s="228">
        <v>5145.8614390000002</v>
      </c>
      <c r="L555" s="228">
        <v>5800.2372820000001</v>
      </c>
      <c r="M555" s="229">
        <v>21392.548642000002</v>
      </c>
      <c r="N555" s="228">
        <v>5900.2372820000001</v>
      </c>
      <c r="O555" s="228">
        <v>5300.2372820000001</v>
      </c>
      <c r="P555" s="228">
        <v>5300.2372820000001</v>
      </c>
      <c r="Q555" s="228">
        <v>5815.2372820000001</v>
      </c>
      <c r="R555" s="229">
        <v>22315.949128</v>
      </c>
      <c r="S555" s="228">
        <v>5900.2372820000001</v>
      </c>
      <c r="T555" s="228">
        <v>5300.2372820000001</v>
      </c>
      <c r="U555" s="228">
        <v>5300.2372820000001</v>
      </c>
      <c r="V555" s="228">
        <v>5830.6872819999999</v>
      </c>
      <c r="W555" s="229">
        <v>22331.399127999997</v>
      </c>
    </row>
    <row r="556" spans="1:23" s="226" customFormat="1" ht="12.75" x14ac:dyDescent="0.2">
      <c r="A556" s="227"/>
      <c r="B556" s="227" t="s">
        <v>845</v>
      </c>
      <c r="C556" s="228"/>
      <c r="D556" s="228">
        <v>0</v>
      </c>
      <c r="E556" s="228">
        <v>0</v>
      </c>
      <c r="F556" s="228">
        <v>0</v>
      </c>
      <c r="G556" s="228">
        <v>6033.3123839999998</v>
      </c>
      <c r="H556" s="229">
        <v>6033.3123839999998</v>
      </c>
      <c r="I556" s="228">
        <v>17388.605955999999</v>
      </c>
      <c r="J556" s="228">
        <v>4932.2641350000004</v>
      </c>
      <c r="K556" s="228">
        <v>5080.2320589999999</v>
      </c>
      <c r="L556" s="228">
        <v>5732.639021</v>
      </c>
      <c r="M556" s="229">
        <v>33133.741171000001</v>
      </c>
      <c r="N556" s="228">
        <v>5832.639021</v>
      </c>
      <c r="O556" s="228">
        <v>5232.639021</v>
      </c>
      <c r="P556" s="228">
        <v>5232.639021</v>
      </c>
      <c r="Q556" s="228">
        <v>5747.639021</v>
      </c>
      <c r="R556" s="229">
        <v>22045.556084</v>
      </c>
      <c r="S556" s="228">
        <v>5832.639021</v>
      </c>
      <c r="T556" s="228">
        <v>5232.639021</v>
      </c>
      <c r="U556" s="228">
        <v>5232.639021</v>
      </c>
      <c r="V556" s="228">
        <v>5763.0890209999998</v>
      </c>
      <c r="W556" s="229">
        <v>22061.006084000001</v>
      </c>
    </row>
    <row r="557" spans="1:23" s="226" customFormat="1" ht="12.75" x14ac:dyDescent="0.2">
      <c r="A557" s="227"/>
      <c r="B557" s="227" t="s">
        <v>846</v>
      </c>
      <c r="C557" s="228"/>
      <c r="D557" s="228">
        <v>0</v>
      </c>
      <c r="E557" s="228">
        <v>0</v>
      </c>
      <c r="F557" s="228">
        <v>0</v>
      </c>
      <c r="G557" s="228">
        <v>0</v>
      </c>
      <c r="H557" s="229">
        <v>0</v>
      </c>
      <c r="I557" s="228">
        <v>5388.6059560000003</v>
      </c>
      <c r="J557" s="228">
        <v>4932.2641350000004</v>
      </c>
      <c r="K557" s="228">
        <v>5080.2320589999999</v>
      </c>
      <c r="L557" s="228">
        <v>5732.639021</v>
      </c>
      <c r="M557" s="229">
        <v>21133.741171000001</v>
      </c>
      <c r="N557" s="228">
        <v>5832.639021</v>
      </c>
      <c r="O557" s="228">
        <v>5232.639021</v>
      </c>
      <c r="P557" s="228">
        <v>5232.639021</v>
      </c>
      <c r="Q557" s="228">
        <v>5747.639021</v>
      </c>
      <c r="R557" s="229">
        <v>22045.556084</v>
      </c>
      <c r="S557" s="228">
        <v>5832.639021</v>
      </c>
      <c r="T557" s="228">
        <v>5232.639021</v>
      </c>
      <c r="U557" s="228">
        <v>5232.639021</v>
      </c>
      <c r="V557" s="228">
        <v>5763.0890209999998</v>
      </c>
      <c r="W557" s="229">
        <v>22061.006084000001</v>
      </c>
    </row>
    <row r="558" spans="1:23" s="226" customFormat="1" ht="12.75" x14ac:dyDescent="0.2">
      <c r="A558" s="227"/>
      <c r="B558" s="227" t="s">
        <v>847</v>
      </c>
      <c r="C558" s="228"/>
      <c r="D558" s="228">
        <v>0</v>
      </c>
      <c r="E558" s="228">
        <v>0</v>
      </c>
      <c r="F558" s="228">
        <v>0</v>
      </c>
      <c r="G558" s="228">
        <v>110.4297</v>
      </c>
      <c r="H558" s="229">
        <v>110.4297</v>
      </c>
      <c r="I558" s="228">
        <v>5502.3485469999996</v>
      </c>
      <c r="J558" s="228">
        <v>5049.4190040000003</v>
      </c>
      <c r="K558" s="228">
        <v>5200.9015740000004</v>
      </c>
      <c r="L558" s="228">
        <v>5856.928621</v>
      </c>
      <c r="M558" s="229">
        <v>21609.597745999999</v>
      </c>
      <c r="N558" s="228">
        <v>6382.3870770000003</v>
      </c>
      <c r="O558" s="228">
        <v>5782.3870770000003</v>
      </c>
      <c r="P558" s="228">
        <v>5782.3870770000003</v>
      </c>
      <c r="Q558" s="228">
        <v>6297.3870770000003</v>
      </c>
      <c r="R558" s="229">
        <v>24244.548308000001</v>
      </c>
      <c r="S558" s="228">
        <v>6382.3870770000003</v>
      </c>
      <c r="T558" s="228">
        <v>5782.3870770000003</v>
      </c>
      <c r="U558" s="228">
        <v>5782.3870770000003</v>
      </c>
      <c r="V558" s="228">
        <v>6312.8370770000001</v>
      </c>
      <c r="W558" s="229">
        <v>24259.998308000002</v>
      </c>
    </row>
    <row r="559" spans="1:23" s="226" customFormat="1" ht="12.75" x14ac:dyDescent="0.2">
      <c r="A559" s="227"/>
      <c r="B559" s="227" t="s">
        <v>848</v>
      </c>
      <c r="C559" s="228"/>
      <c r="D559" s="228">
        <v>0</v>
      </c>
      <c r="E559" s="228">
        <v>0</v>
      </c>
      <c r="F559" s="228">
        <v>0</v>
      </c>
      <c r="G559" s="228">
        <v>157.22457499999999</v>
      </c>
      <c r="H559" s="229">
        <v>157.22457499999999</v>
      </c>
      <c r="I559" s="228">
        <v>5502.3485469999996</v>
      </c>
      <c r="J559" s="228">
        <v>5049.4190040000003</v>
      </c>
      <c r="K559" s="228">
        <v>5200.9015740000004</v>
      </c>
      <c r="L559" s="228">
        <v>5856.928621</v>
      </c>
      <c r="M559" s="229">
        <v>21609.597745999999</v>
      </c>
      <c r="N559" s="228">
        <v>6382.3870770000003</v>
      </c>
      <c r="O559" s="228">
        <v>5782.3870770000003</v>
      </c>
      <c r="P559" s="228">
        <v>5782.3870770000003</v>
      </c>
      <c r="Q559" s="228">
        <v>6297.3870770000003</v>
      </c>
      <c r="R559" s="229">
        <v>24244.548308000001</v>
      </c>
      <c r="S559" s="228">
        <v>6382.3870770000003</v>
      </c>
      <c r="T559" s="228">
        <v>5782.3870770000003</v>
      </c>
      <c r="U559" s="228">
        <v>5782.3870770000003</v>
      </c>
      <c r="V559" s="228">
        <v>6312.8370770000001</v>
      </c>
      <c r="W559" s="229">
        <v>24259.998308000002</v>
      </c>
    </row>
    <row r="560" spans="1:23" s="226" customFormat="1" ht="12.75" x14ac:dyDescent="0.2">
      <c r="A560" s="227"/>
      <c r="B560" s="227" t="s">
        <v>849</v>
      </c>
      <c r="C560" s="228"/>
      <c r="D560" s="228">
        <v>0</v>
      </c>
      <c r="E560" s="228">
        <v>0</v>
      </c>
      <c r="F560" s="228">
        <v>0</v>
      </c>
      <c r="G560" s="228">
        <v>49.774639000000001</v>
      </c>
      <c r="H560" s="229">
        <v>49.774639000000001</v>
      </c>
      <c r="I560" s="228">
        <v>5388.6059560000003</v>
      </c>
      <c r="J560" s="228">
        <v>4932.2641350000004</v>
      </c>
      <c r="K560" s="228">
        <v>5080.2320589999999</v>
      </c>
      <c r="L560" s="228">
        <v>5732.639021</v>
      </c>
      <c r="M560" s="229">
        <v>21133.741171000001</v>
      </c>
      <c r="N560" s="228">
        <v>5832.639021</v>
      </c>
      <c r="O560" s="228">
        <v>5232.639021</v>
      </c>
      <c r="P560" s="228">
        <v>5232.639021</v>
      </c>
      <c r="Q560" s="228">
        <v>5747.639021</v>
      </c>
      <c r="R560" s="229">
        <v>22045.556084</v>
      </c>
      <c r="S560" s="228">
        <v>5832.639021</v>
      </c>
      <c r="T560" s="228">
        <v>5232.639021</v>
      </c>
      <c r="U560" s="228">
        <v>5232.639021</v>
      </c>
      <c r="V560" s="228">
        <v>5763.0890209999998</v>
      </c>
      <c r="W560" s="229">
        <v>22061.006084000001</v>
      </c>
    </row>
    <row r="561" spans="1:23" s="226" customFormat="1" ht="12.75" x14ac:dyDescent="0.2">
      <c r="A561" s="227"/>
      <c r="B561" s="227" t="s">
        <v>850</v>
      </c>
      <c r="C561" s="228"/>
      <c r="D561" s="228">
        <v>0</v>
      </c>
      <c r="E561" s="228">
        <v>0</v>
      </c>
      <c r="F561" s="228">
        <v>0</v>
      </c>
      <c r="G561" s="228">
        <v>0</v>
      </c>
      <c r="H561" s="229">
        <v>0</v>
      </c>
      <c r="I561" s="228">
        <v>5388.6059560000003</v>
      </c>
      <c r="J561" s="228">
        <v>4932.2641350000004</v>
      </c>
      <c r="K561" s="228">
        <v>5080.2320589999999</v>
      </c>
      <c r="L561" s="228">
        <v>5732.639021</v>
      </c>
      <c r="M561" s="229">
        <v>21133.741171000001</v>
      </c>
      <c r="N561" s="228">
        <v>5832.639021</v>
      </c>
      <c r="O561" s="228">
        <v>5232.639021</v>
      </c>
      <c r="P561" s="228">
        <v>5232.639021</v>
      </c>
      <c r="Q561" s="228">
        <v>5747.639021</v>
      </c>
      <c r="R561" s="229">
        <v>22045.556084</v>
      </c>
      <c r="S561" s="228">
        <v>5832.639021</v>
      </c>
      <c r="T561" s="228">
        <v>5232.639021</v>
      </c>
      <c r="U561" s="228">
        <v>5232.639021</v>
      </c>
      <c r="V561" s="228">
        <v>5763.0890209999998</v>
      </c>
      <c r="W561" s="229">
        <v>22061.006084000001</v>
      </c>
    </row>
    <row r="562" spans="1:23" s="226" customFormat="1" ht="12.75" x14ac:dyDescent="0.2">
      <c r="A562" s="227"/>
      <c r="B562" s="227" t="s">
        <v>851</v>
      </c>
      <c r="C562" s="228"/>
      <c r="D562" s="228">
        <v>0</v>
      </c>
      <c r="E562" s="228">
        <v>0</v>
      </c>
      <c r="F562" s="228">
        <v>0</v>
      </c>
      <c r="G562" s="228">
        <v>60.050212000000002</v>
      </c>
      <c r="H562" s="229">
        <v>60.050212000000002</v>
      </c>
      <c r="I562" s="228">
        <v>5388.6059560000003</v>
      </c>
      <c r="J562" s="228">
        <v>4932.2641350000004</v>
      </c>
      <c r="K562" s="228">
        <v>5080.2320589999999</v>
      </c>
      <c r="L562" s="228">
        <v>5732.639021</v>
      </c>
      <c r="M562" s="229">
        <v>21133.741171000001</v>
      </c>
      <c r="N562" s="228">
        <v>5832.639021</v>
      </c>
      <c r="O562" s="228">
        <v>5232.639021</v>
      </c>
      <c r="P562" s="228">
        <v>5232.639021</v>
      </c>
      <c r="Q562" s="228">
        <v>5747.639021</v>
      </c>
      <c r="R562" s="229">
        <v>22045.556084</v>
      </c>
      <c r="S562" s="228">
        <v>5832.639021</v>
      </c>
      <c r="T562" s="228">
        <v>5232.639021</v>
      </c>
      <c r="U562" s="228">
        <v>5232.639021</v>
      </c>
      <c r="V562" s="228">
        <v>5763.0890209999998</v>
      </c>
      <c r="W562" s="229">
        <v>22061.006084000001</v>
      </c>
    </row>
    <row r="563" spans="1:23" s="226" customFormat="1" ht="12.75" x14ac:dyDescent="0.2">
      <c r="A563" s="227"/>
      <c r="B563" s="227" t="s">
        <v>852</v>
      </c>
      <c r="C563" s="228"/>
      <c r="D563" s="228">
        <v>0</v>
      </c>
      <c r="E563" s="228">
        <v>0</v>
      </c>
      <c r="F563" s="228">
        <v>0</v>
      </c>
      <c r="G563" s="228">
        <v>0</v>
      </c>
      <c r="H563" s="229">
        <v>0</v>
      </c>
      <c r="I563" s="228">
        <v>5388.6059560000003</v>
      </c>
      <c r="J563" s="228">
        <v>4932.2641350000004</v>
      </c>
      <c r="K563" s="228">
        <v>5080.2320589999999</v>
      </c>
      <c r="L563" s="228">
        <v>5732.639021</v>
      </c>
      <c r="M563" s="229">
        <v>21133.741171000001</v>
      </c>
      <c r="N563" s="228">
        <v>5832.639021</v>
      </c>
      <c r="O563" s="228">
        <v>5232.639021</v>
      </c>
      <c r="P563" s="228">
        <v>5232.639021</v>
      </c>
      <c r="Q563" s="228">
        <v>5747.639021</v>
      </c>
      <c r="R563" s="229">
        <v>22045.556084</v>
      </c>
      <c r="S563" s="228">
        <v>5832.639021</v>
      </c>
      <c r="T563" s="228">
        <v>5232.639021</v>
      </c>
      <c r="U563" s="228">
        <v>5232.639021</v>
      </c>
      <c r="V563" s="228">
        <v>5763.0890209999998</v>
      </c>
      <c r="W563" s="229">
        <v>22061.006084000001</v>
      </c>
    </row>
    <row r="564" spans="1:23" s="226" customFormat="1" ht="12.75" x14ac:dyDescent="0.2">
      <c r="A564" s="227"/>
      <c r="B564" s="227" t="s">
        <v>853</v>
      </c>
      <c r="C564" s="228"/>
      <c r="D564" s="228">
        <v>0</v>
      </c>
      <c r="E564" s="228">
        <v>0</v>
      </c>
      <c r="F564" s="228">
        <v>0</v>
      </c>
      <c r="G564" s="228">
        <v>11.624806</v>
      </c>
      <c r="H564" s="229">
        <v>11.624806</v>
      </c>
      <c r="I564" s="228">
        <v>5388.6059560000003</v>
      </c>
      <c r="J564" s="228">
        <v>4932.2641350000004</v>
      </c>
      <c r="K564" s="228">
        <v>5080.2320589999999</v>
      </c>
      <c r="L564" s="228">
        <v>5732.639021</v>
      </c>
      <c r="M564" s="229">
        <v>21133.741171000001</v>
      </c>
      <c r="N564" s="228">
        <v>5832.639021</v>
      </c>
      <c r="O564" s="228">
        <v>5232.639021</v>
      </c>
      <c r="P564" s="228">
        <v>5232.639021</v>
      </c>
      <c r="Q564" s="228">
        <v>5747.639021</v>
      </c>
      <c r="R564" s="229">
        <v>22045.556084</v>
      </c>
      <c r="S564" s="228">
        <v>5832.639021</v>
      </c>
      <c r="T564" s="228">
        <v>5232.639021</v>
      </c>
      <c r="U564" s="228">
        <v>5232.639021</v>
      </c>
      <c r="V564" s="228">
        <v>5763.0890209999998</v>
      </c>
      <c r="W564" s="229">
        <v>22061.006084000001</v>
      </c>
    </row>
    <row r="565" spans="1:23" s="226" customFormat="1" ht="12.75" x14ac:dyDescent="0.2">
      <c r="A565" s="227"/>
      <c r="B565" s="227" t="s">
        <v>854</v>
      </c>
      <c r="C565" s="228"/>
      <c r="D565" s="228">
        <v>0</v>
      </c>
      <c r="E565" s="228">
        <v>0</v>
      </c>
      <c r="F565" s="228">
        <v>0</v>
      </c>
      <c r="G565" s="228">
        <v>84.497669000000002</v>
      </c>
      <c r="H565" s="229">
        <v>84.497669000000002</v>
      </c>
      <c r="I565" s="228">
        <v>5448.70831</v>
      </c>
      <c r="J565" s="228">
        <v>4994.1695600000003</v>
      </c>
      <c r="K565" s="228">
        <v>5143.9946470000004</v>
      </c>
      <c r="L565" s="228">
        <v>5798.3144869999996</v>
      </c>
      <c r="M565" s="229">
        <v>21385.187003999999</v>
      </c>
      <c r="N565" s="228">
        <v>5898.3144869999996</v>
      </c>
      <c r="O565" s="228">
        <v>5298.3144869999996</v>
      </c>
      <c r="P565" s="228">
        <v>5298.3144869999996</v>
      </c>
      <c r="Q565" s="228">
        <v>5813.3144869999996</v>
      </c>
      <c r="R565" s="229">
        <v>22308.257947999999</v>
      </c>
      <c r="S565" s="228">
        <v>5898.3144869999996</v>
      </c>
      <c r="T565" s="228">
        <v>5298.3144869999996</v>
      </c>
      <c r="U565" s="228">
        <v>5298.3144869999996</v>
      </c>
      <c r="V565" s="228">
        <v>5828.7644870000004</v>
      </c>
      <c r="W565" s="229">
        <v>22323.707947999999</v>
      </c>
    </row>
    <row r="566" spans="1:23" s="226" customFormat="1" ht="12.75" x14ac:dyDescent="0.2">
      <c r="A566" s="227"/>
      <c r="B566" s="227" t="s">
        <v>855</v>
      </c>
      <c r="C566" s="228"/>
      <c r="D566" s="228">
        <v>0</v>
      </c>
      <c r="E566" s="228">
        <v>0</v>
      </c>
      <c r="F566" s="228">
        <v>0</v>
      </c>
      <c r="G566" s="228">
        <v>11.624806</v>
      </c>
      <c r="H566" s="229">
        <v>11.624806</v>
      </c>
      <c r="I566" s="228">
        <v>5388.6059560000003</v>
      </c>
      <c r="J566" s="228">
        <v>4932.2641350000004</v>
      </c>
      <c r="K566" s="228">
        <v>5080.2320589999999</v>
      </c>
      <c r="L566" s="228">
        <v>5732.639021</v>
      </c>
      <c r="M566" s="229">
        <v>21133.741171000001</v>
      </c>
      <c r="N566" s="228">
        <v>5832.639021</v>
      </c>
      <c r="O566" s="228">
        <v>5232.639021</v>
      </c>
      <c r="P566" s="228">
        <v>5232.639021</v>
      </c>
      <c r="Q566" s="228">
        <v>5747.639021</v>
      </c>
      <c r="R566" s="229">
        <v>22045.556084</v>
      </c>
      <c r="S566" s="228">
        <v>5832.639021</v>
      </c>
      <c r="T566" s="228">
        <v>5232.639021</v>
      </c>
      <c r="U566" s="228">
        <v>5232.639021</v>
      </c>
      <c r="V566" s="228">
        <v>5763.0890209999998</v>
      </c>
      <c r="W566" s="229">
        <v>22061.006084000001</v>
      </c>
    </row>
    <row r="567" spans="1:23" s="226" customFormat="1" ht="12.75" x14ac:dyDescent="0.2">
      <c r="A567" s="227"/>
      <c r="B567" s="227" t="s">
        <v>856</v>
      </c>
      <c r="C567" s="228"/>
      <c r="D567" s="228">
        <v>0</v>
      </c>
      <c r="E567" s="228">
        <v>0</v>
      </c>
      <c r="F567" s="228">
        <v>0</v>
      </c>
      <c r="G567" s="228">
        <v>60.060180000000003</v>
      </c>
      <c r="H567" s="229">
        <v>60.060180000000003</v>
      </c>
      <c r="I567" s="228">
        <v>5450.4679409999999</v>
      </c>
      <c r="J567" s="228">
        <v>4995.9819799999996</v>
      </c>
      <c r="K567" s="228">
        <v>5145.8614390000002</v>
      </c>
      <c r="L567" s="228">
        <v>5800.2372820000001</v>
      </c>
      <c r="M567" s="229">
        <v>21392.548642000002</v>
      </c>
      <c r="N567" s="228">
        <v>5900.2372820000001</v>
      </c>
      <c r="O567" s="228">
        <v>5300.2372820000001</v>
      </c>
      <c r="P567" s="228">
        <v>5300.2372820000001</v>
      </c>
      <c r="Q567" s="228">
        <v>5815.2372820000001</v>
      </c>
      <c r="R567" s="229">
        <v>22315.949128</v>
      </c>
      <c r="S567" s="228">
        <v>5900.2372820000001</v>
      </c>
      <c r="T567" s="228">
        <v>5300.2372820000001</v>
      </c>
      <c r="U567" s="228">
        <v>5300.2372820000001</v>
      </c>
      <c r="V567" s="228">
        <v>5830.6872819999999</v>
      </c>
      <c r="W567" s="229">
        <v>22331.399127999997</v>
      </c>
    </row>
    <row r="568" spans="1:23" s="226" customFormat="1" ht="12.75" x14ac:dyDescent="0.2">
      <c r="A568" s="227"/>
      <c r="B568" s="227" t="s">
        <v>857</v>
      </c>
      <c r="C568" s="228"/>
      <c r="D568" s="228">
        <v>0</v>
      </c>
      <c r="E568" s="228">
        <v>0</v>
      </c>
      <c r="F568" s="228">
        <v>0</v>
      </c>
      <c r="G568" s="228">
        <v>147.980265</v>
      </c>
      <c r="H568" s="229">
        <v>147.980265</v>
      </c>
      <c r="I568" s="228">
        <v>5462.3039259999996</v>
      </c>
      <c r="J568" s="228">
        <v>5008.1730440000001</v>
      </c>
      <c r="K568" s="228">
        <v>5158.4182350000001</v>
      </c>
      <c r="L568" s="228">
        <v>5813.1707820000001</v>
      </c>
      <c r="M568" s="229">
        <v>21442.065987000002</v>
      </c>
      <c r="N568" s="228">
        <v>5913.1707820000001</v>
      </c>
      <c r="O568" s="228">
        <v>5313.1707820000001</v>
      </c>
      <c r="P568" s="228">
        <v>5313.1707820000001</v>
      </c>
      <c r="Q568" s="228">
        <v>5828.1707820000001</v>
      </c>
      <c r="R568" s="229">
        <v>22367.683128000001</v>
      </c>
      <c r="S568" s="228">
        <v>5913.1707820000001</v>
      </c>
      <c r="T568" s="228">
        <v>5313.1707820000001</v>
      </c>
      <c r="U568" s="228">
        <v>5313.1707820000001</v>
      </c>
      <c r="V568" s="228">
        <v>5843.620782</v>
      </c>
      <c r="W568" s="229">
        <v>22383.133128000001</v>
      </c>
    </row>
    <row r="569" spans="1:23" s="226" customFormat="1" ht="12.75" x14ac:dyDescent="0.2">
      <c r="A569" s="227"/>
      <c r="B569" s="227" t="s">
        <v>858</v>
      </c>
      <c r="C569" s="228"/>
      <c r="D569" s="228">
        <v>0</v>
      </c>
      <c r="E569" s="228">
        <v>11049.489441</v>
      </c>
      <c r="F569" s="228">
        <v>157.07812300000001</v>
      </c>
      <c r="G569" s="228">
        <v>2414.9619889999999</v>
      </c>
      <c r="H569" s="229">
        <v>13621.529552999998</v>
      </c>
      <c r="I569" s="228">
        <v>6081.3701129999999</v>
      </c>
      <c r="J569" s="228">
        <v>5645.8112170000004</v>
      </c>
      <c r="K569" s="228">
        <v>5815.1855530000003</v>
      </c>
      <c r="L569" s="228">
        <v>6489.6411200000002</v>
      </c>
      <c r="M569" s="229">
        <v>24032.008002999999</v>
      </c>
      <c r="N569" s="228">
        <v>6589.6411200000002</v>
      </c>
      <c r="O569" s="228">
        <v>5989.6411200000002</v>
      </c>
      <c r="P569" s="228">
        <v>5989.6411200000002</v>
      </c>
      <c r="Q569" s="228">
        <v>6504.6411200000002</v>
      </c>
      <c r="R569" s="229">
        <v>25073.564480000001</v>
      </c>
      <c r="S569" s="228">
        <v>6589.6411200000002</v>
      </c>
      <c r="T569" s="228">
        <v>5989.6411200000002</v>
      </c>
      <c r="U569" s="228">
        <v>5989.6411200000002</v>
      </c>
      <c r="V569" s="228">
        <v>6520.09112</v>
      </c>
      <c r="W569" s="229">
        <v>25089.014480000002</v>
      </c>
    </row>
    <row r="570" spans="1:23" s="226" customFormat="1" ht="12.75" x14ac:dyDescent="0.2">
      <c r="A570" s="227"/>
      <c r="B570" s="227" t="s">
        <v>859</v>
      </c>
      <c r="C570" s="228"/>
      <c r="D570" s="228">
        <v>0</v>
      </c>
      <c r="E570" s="228">
        <v>0</v>
      </c>
      <c r="F570" s="228">
        <v>0</v>
      </c>
      <c r="G570" s="228">
        <v>0</v>
      </c>
      <c r="H570" s="229">
        <v>0</v>
      </c>
      <c r="I570" s="228">
        <v>5388.6059560000003</v>
      </c>
      <c r="J570" s="228">
        <v>4932.2641350000004</v>
      </c>
      <c r="K570" s="228">
        <v>5080.2320589999999</v>
      </c>
      <c r="L570" s="228">
        <v>5732.639021</v>
      </c>
      <c r="M570" s="229">
        <v>21133.741171000001</v>
      </c>
      <c r="N570" s="228">
        <v>5832.639021</v>
      </c>
      <c r="O570" s="228">
        <v>5232.639021</v>
      </c>
      <c r="P570" s="228">
        <v>5232.639021</v>
      </c>
      <c r="Q570" s="228">
        <v>5747.639021</v>
      </c>
      <c r="R570" s="229">
        <v>22045.556084</v>
      </c>
      <c r="S570" s="228">
        <v>5832.639021</v>
      </c>
      <c r="T570" s="228">
        <v>5232.639021</v>
      </c>
      <c r="U570" s="228">
        <v>5232.639021</v>
      </c>
      <c r="V570" s="228">
        <v>5763.0890209999998</v>
      </c>
      <c r="W570" s="229">
        <v>22061.006084000001</v>
      </c>
    </row>
    <row r="571" spans="1:23" s="226" customFormat="1" ht="12.75" x14ac:dyDescent="0.2">
      <c r="A571" s="227"/>
      <c r="B571" s="227" t="s">
        <v>860</v>
      </c>
      <c r="C571" s="228"/>
      <c r="D571" s="228">
        <v>0</v>
      </c>
      <c r="E571" s="228">
        <v>0</v>
      </c>
      <c r="F571" s="228">
        <v>0</v>
      </c>
      <c r="G571" s="228">
        <v>218.48231899999999</v>
      </c>
      <c r="H571" s="229">
        <v>218.48231899999999</v>
      </c>
      <c r="I571" s="228">
        <v>5453.9321499999996</v>
      </c>
      <c r="J571" s="228">
        <v>4999.550115</v>
      </c>
      <c r="K571" s="228">
        <v>5149.5366180000001</v>
      </c>
      <c r="L571" s="228">
        <v>5804.0227169999998</v>
      </c>
      <c r="M571" s="229">
        <v>21407.041599999997</v>
      </c>
      <c r="N571" s="228">
        <v>5904.0227169999998</v>
      </c>
      <c r="O571" s="228">
        <v>5304.0227169999998</v>
      </c>
      <c r="P571" s="228">
        <v>5304.0227169999998</v>
      </c>
      <c r="Q571" s="228">
        <v>5819.0227169999998</v>
      </c>
      <c r="R571" s="229">
        <v>22331.090867999999</v>
      </c>
      <c r="S571" s="228">
        <v>5904.0227169999998</v>
      </c>
      <c r="T571" s="228">
        <v>5304.0227169999998</v>
      </c>
      <c r="U571" s="228">
        <v>5304.0227169999998</v>
      </c>
      <c r="V571" s="228">
        <v>5834.4727169999996</v>
      </c>
      <c r="W571" s="229">
        <v>22346.540868</v>
      </c>
    </row>
    <row r="572" spans="1:23" s="226" customFormat="1" ht="12.75" x14ac:dyDescent="0.2">
      <c r="A572" s="227"/>
      <c r="B572" s="227" t="s">
        <v>861</v>
      </c>
      <c r="C572" s="228"/>
      <c r="D572" s="228">
        <v>133.176253</v>
      </c>
      <c r="E572" s="228">
        <v>3.9455239999999998</v>
      </c>
      <c r="F572" s="228">
        <v>1159.165902</v>
      </c>
      <c r="G572" s="228">
        <v>465.71920699999998</v>
      </c>
      <c r="H572" s="229">
        <v>1762.0068860000001</v>
      </c>
      <c r="I572" s="228">
        <v>5527.4189779999997</v>
      </c>
      <c r="J572" s="228">
        <v>5075.241548</v>
      </c>
      <c r="K572" s="228">
        <v>5227.4987940000001</v>
      </c>
      <c r="L572" s="228">
        <v>5884.3237580000005</v>
      </c>
      <c r="M572" s="229">
        <v>21714.483077999997</v>
      </c>
      <c r="N572" s="228">
        <v>5984.3237580000005</v>
      </c>
      <c r="O572" s="228">
        <v>5384.3237580000005</v>
      </c>
      <c r="P572" s="228">
        <v>5384.3237580000005</v>
      </c>
      <c r="Q572" s="228">
        <v>5899.3237580000005</v>
      </c>
      <c r="R572" s="229">
        <v>22652.295032000002</v>
      </c>
      <c r="S572" s="228">
        <v>5984.3237580000005</v>
      </c>
      <c r="T572" s="228">
        <v>5384.3237580000005</v>
      </c>
      <c r="U572" s="228">
        <v>5384.3237580000005</v>
      </c>
      <c r="V572" s="228">
        <v>5914.7737580000003</v>
      </c>
      <c r="W572" s="229">
        <v>22667.745032000003</v>
      </c>
    </row>
    <row r="573" spans="1:23" s="226" customFormat="1" ht="12.75" x14ac:dyDescent="0.2">
      <c r="A573" s="227"/>
      <c r="B573" s="227" t="s">
        <v>862</v>
      </c>
      <c r="C573" s="228"/>
      <c r="D573" s="228">
        <v>0</v>
      </c>
      <c r="E573" s="228">
        <v>0</v>
      </c>
      <c r="F573" s="228">
        <v>0</v>
      </c>
      <c r="G573" s="228">
        <v>0</v>
      </c>
      <c r="H573" s="229">
        <v>0</v>
      </c>
      <c r="I573" s="228">
        <v>5388.6059560000003</v>
      </c>
      <c r="J573" s="228">
        <v>4932.2641350000004</v>
      </c>
      <c r="K573" s="228">
        <v>5080.2320589999999</v>
      </c>
      <c r="L573" s="228">
        <v>5732.639021</v>
      </c>
      <c r="M573" s="229">
        <v>21133.741171000001</v>
      </c>
      <c r="N573" s="228">
        <v>5832.639021</v>
      </c>
      <c r="O573" s="228">
        <v>5232.639021</v>
      </c>
      <c r="P573" s="228">
        <v>5232.639021</v>
      </c>
      <c r="Q573" s="228">
        <v>5747.639021</v>
      </c>
      <c r="R573" s="229">
        <v>22045.556084</v>
      </c>
      <c r="S573" s="228">
        <v>5832.639021</v>
      </c>
      <c r="T573" s="228">
        <v>5232.639021</v>
      </c>
      <c r="U573" s="228">
        <v>5232.639021</v>
      </c>
      <c r="V573" s="228">
        <v>5763.0890209999998</v>
      </c>
      <c r="W573" s="229">
        <v>22061.006084000001</v>
      </c>
    </row>
    <row r="574" spans="1:23" s="226" customFormat="1" ht="12.75" x14ac:dyDescent="0.2">
      <c r="A574" s="227"/>
      <c r="B574" s="227" t="s">
        <v>863</v>
      </c>
      <c r="C574" s="228"/>
      <c r="D574" s="228">
        <v>3411.8608899999999</v>
      </c>
      <c r="E574" s="228">
        <v>0</v>
      </c>
      <c r="F574" s="228">
        <v>0</v>
      </c>
      <c r="G574" s="228">
        <v>125.089738</v>
      </c>
      <c r="H574" s="229">
        <v>3536.9506280000001</v>
      </c>
      <c r="I574" s="228">
        <v>5450.4679409999999</v>
      </c>
      <c r="J574" s="228">
        <v>4995.9819799999996</v>
      </c>
      <c r="K574" s="228">
        <v>5145.8614390000002</v>
      </c>
      <c r="L574" s="228">
        <v>5800.2372820000001</v>
      </c>
      <c r="M574" s="229">
        <v>21392.548642000002</v>
      </c>
      <c r="N574" s="228">
        <v>5900.2372820000001</v>
      </c>
      <c r="O574" s="228">
        <v>5300.2372820000001</v>
      </c>
      <c r="P574" s="228">
        <v>5300.2372820000001</v>
      </c>
      <c r="Q574" s="228">
        <v>5815.2372820000001</v>
      </c>
      <c r="R574" s="229">
        <v>22315.949128</v>
      </c>
      <c r="S574" s="228">
        <v>5900.2372820000001</v>
      </c>
      <c r="T574" s="228">
        <v>5300.2372820000001</v>
      </c>
      <c r="U574" s="228">
        <v>5300.2372820000001</v>
      </c>
      <c r="V574" s="228">
        <v>5830.6872819999999</v>
      </c>
      <c r="W574" s="229">
        <v>22331.399127999997</v>
      </c>
    </row>
    <row r="575" spans="1:23" s="226" customFormat="1" ht="12.75" x14ac:dyDescent="0.2">
      <c r="A575" s="227"/>
      <c r="B575" s="227" t="s">
        <v>864</v>
      </c>
      <c r="C575" s="228"/>
      <c r="D575" s="228">
        <v>0</v>
      </c>
      <c r="E575" s="228">
        <v>0</v>
      </c>
      <c r="F575" s="228">
        <v>1197.7796619999999</v>
      </c>
      <c r="G575" s="228">
        <v>559.09778400000005</v>
      </c>
      <c r="H575" s="229">
        <v>1756.877446</v>
      </c>
      <c r="I575" s="228">
        <v>5964.4766739999995</v>
      </c>
      <c r="J575" s="228">
        <v>5525.4109749999998</v>
      </c>
      <c r="K575" s="228">
        <v>5691.1733039999999</v>
      </c>
      <c r="L575" s="228">
        <v>6361.9085029999997</v>
      </c>
      <c r="M575" s="229">
        <v>23542.969455999999</v>
      </c>
      <c r="N575" s="228">
        <v>6461.9085029999997</v>
      </c>
      <c r="O575" s="228">
        <v>5861.9085029999997</v>
      </c>
      <c r="P575" s="228">
        <v>5861.9085029999997</v>
      </c>
      <c r="Q575" s="228">
        <v>6376.9085029999997</v>
      </c>
      <c r="R575" s="229">
        <v>24562.634011999999</v>
      </c>
      <c r="S575" s="228">
        <v>6461.9085029999997</v>
      </c>
      <c r="T575" s="228">
        <v>5861.9085029999997</v>
      </c>
      <c r="U575" s="228">
        <v>5861.9085029999997</v>
      </c>
      <c r="V575" s="228">
        <v>6392.3585030000004</v>
      </c>
      <c r="W575" s="229">
        <v>24578.084011999999</v>
      </c>
    </row>
    <row r="576" spans="1:23" s="226" customFormat="1" ht="12.75" x14ac:dyDescent="0.2">
      <c r="A576" s="227"/>
      <c r="B576" s="227" t="s">
        <v>865</v>
      </c>
      <c r="C576" s="228"/>
      <c r="D576" s="228">
        <v>0</v>
      </c>
      <c r="E576" s="228">
        <v>0</v>
      </c>
      <c r="F576" s="228">
        <v>0</v>
      </c>
      <c r="G576" s="228">
        <v>127.683036</v>
      </c>
      <c r="H576" s="229">
        <v>127.683036</v>
      </c>
      <c r="I576" s="228">
        <v>5448.70831</v>
      </c>
      <c r="J576" s="228">
        <v>4994.1695600000003</v>
      </c>
      <c r="K576" s="228">
        <v>5143.9946470000004</v>
      </c>
      <c r="L576" s="228">
        <v>5798.3144869999996</v>
      </c>
      <c r="M576" s="229">
        <v>21385.187003999999</v>
      </c>
      <c r="N576" s="228">
        <v>5898.3144869999996</v>
      </c>
      <c r="O576" s="228">
        <v>5298.3144869999996</v>
      </c>
      <c r="P576" s="228">
        <v>5298.3144869999996</v>
      </c>
      <c r="Q576" s="228">
        <v>5813.3144869999996</v>
      </c>
      <c r="R576" s="229">
        <v>22308.257947999999</v>
      </c>
      <c r="S576" s="228">
        <v>5898.3144869999996</v>
      </c>
      <c r="T576" s="228">
        <v>5298.3144869999996</v>
      </c>
      <c r="U576" s="228">
        <v>5298.3144869999996</v>
      </c>
      <c r="V576" s="228">
        <v>5828.7644870000004</v>
      </c>
      <c r="W576" s="229">
        <v>22323.707947999999</v>
      </c>
    </row>
    <row r="577" spans="1:24" s="226" customFormat="1" ht="12.75" x14ac:dyDescent="0.2">
      <c r="A577" s="227"/>
      <c r="B577" s="227" t="s">
        <v>866</v>
      </c>
      <c r="C577" s="228"/>
      <c r="D577" s="228">
        <v>0</v>
      </c>
      <c r="E577" s="228">
        <v>0</v>
      </c>
      <c r="F577" s="228">
        <v>0</v>
      </c>
      <c r="G577" s="228">
        <v>0</v>
      </c>
      <c r="H577" s="229">
        <v>0</v>
      </c>
      <c r="I577" s="228">
        <v>5288.6059560000003</v>
      </c>
      <c r="J577" s="228">
        <v>4829.2641350000004</v>
      </c>
      <c r="K577" s="228">
        <v>4974.1420589999998</v>
      </c>
      <c r="L577" s="228">
        <v>5623.3663210000004</v>
      </c>
      <c r="M577" s="229">
        <v>20715.378471</v>
      </c>
      <c r="N577" s="228">
        <v>5723.3663210000004</v>
      </c>
      <c r="O577" s="228">
        <v>5123.3663210000004</v>
      </c>
      <c r="P577" s="228">
        <v>5123.3663210000004</v>
      </c>
      <c r="Q577" s="228">
        <v>5638.3663210000004</v>
      </c>
      <c r="R577" s="229">
        <v>21608.465284000002</v>
      </c>
      <c r="S577" s="228">
        <v>5723.3663210000004</v>
      </c>
      <c r="T577" s="228">
        <v>5123.3663210000004</v>
      </c>
      <c r="U577" s="228">
        <v>5123.3663210000004</v>
      </c>
      <c r="V577" s="228">
        <v>5653.8163210000002</v>
      </c>
      <c r="W577" s="229">
        <v>21623.915284000002</v>
      </c>
    </row>
    <row r="578" spans="1:24" s="226" customFormat="1" ht="12.75" x14ac:dyDescent="0.2">
      <c r="A578" s="227"/>
      <c r="B578" s="227" t="s">
        <v>867</v>
      </c>
      <c r="C578" s="228"/>
      <c r="D578" s="228">
        <v>0</v>
      </c>
      <c r="E578" s="228">
        <v>0</v>
      </c>
      <c r="F578" s="228">
        <v>0</v>
      </c>
      <c r="G578" s="228">
        <v>0</v>
      </c>
      <c r="H578" s="229">
        <v>0</v>
      </c>
      <c r="I578" s="228">
        <v>5388.6059560000003</v>
      </c>
      <c r="J578" s="228">
        <v>4932.2641350000004</v>
      </c>
      <c r="K578" s="228">
        <v>5080.2320589999999</v>
      </c>
      <c r="L578" s="228">
        <v>5732.639021</v>
      </c>
      <c r="M578" s="229">
        <v>21133.741171000001</v>
      </c>
      <c r="N578" s="228">
        <v>5832.639021</v>
      </c>
      <c r="O578" s="228">
        <v>5232.639021</v>
      </c>
      <c r="P578" s="228">
        <v>5232.639021</v>
      </c>
      <c r="Q578" s="228">
        <v>5747.639021</v>
      </c>
      <c r="R578" s="229">
        <v>22045.556084</v>
      </c>
      <c r="S578" s="228">
        <v>5832.639021</v>
      </c>
      <c r="T578" s="228">
        <v>5232.639021</v>
      </c>
      <c r="U578" s="228">
        <v>5232.639021</v>
      </c>
      <c r="V578" s="228">
        <v>5763.0890209999998</v>
      </c>
      <c r="W578" s="229">
        <v>22061.006084000001</v>
      </c>
    </row>
    <row r="579" spans="1:24" s="226" customFormat="1" ht="12.75" x14ac:dyDescent="0.2">
      <c r="A579" s="227"/>
      <c r="B579" s="227" t="s">
        <v>868</v>
      </c>
      <c r="C579" s="228"/>
      <c r="D579" s="228">
        <v>0</v>
      </c>
      <c r="E579" s="228">
        <v>0</v>
      </c>
      <c r="F579" s="228">
        <v>0</v>
      </c>
      <c r="G579" s="228">
        <v>58.351799999999997</v>
      </c>
      <c r="H579" s="229">
        <v>58.351799999999997</v>
      </c>
      <c r="I579" s="228">
        <v>5448.70831</v>
      </c>
      <c r="J579" s="228">
        <v>4994.1695600000003</v>
      </c>
      <c r="K579" s="228">
        <v>5143.9946470000004</v>
      </c>
      <c r="L579" s="228">
        <v>5798.3144869999996</v>
      </c>
      <c r="M579" s="229">
        <v>21385.187003999999</v>
      </c>
      <c r="N579" s="228">
        <v>5898.3144869999996</v>
      </c>
      <c r="O579" s="228">
        <v>5298.3144869999996</v>
      </c>
      <c r="P579" s="228">
        <v>5298.3144869999996</v>
      </c>
      <c r="Q579" s="228">
        <v>5813.3144869999996</v>
      </c>
      <c r="R579" s="229">
        <v>22308.257947999999</v>
      </c>
      <c r="S579" s="228">
        <v>5898.3144869999996</v>
      </c>
      <c r="T579" s="228">
        <v>5298.3144869999996</v>
      </c>
      <c r="U579" s="228">
        <v>5298.3144869999996</v>
      </c>
      <c r="V579" s="228">
        <v>5828.7644870000004</v>
      </c>
      <c r="W579" s="229">
        <v>22323.707947999999</v>
      </c>
    </row>
    <row r="580" spans="1:24" s="226" customFormat="1" ht="12.75" x14ac:dyDescent="0.2">
      <c r="A580" s="230"/>
      <c r="B580" s="227" t="s">
        <v>869</v>
      </c>
      <c r="C580" s="228"/>
      <c r="D580" s="228">
        <v>0</v>
      </c>
      <c r="E580" s="228">
        <v>63.09008</v>
      </c>
      <c r="F580" s="228">
        <v>0</v>
      </c>
      <c r="G580" s="228">
        <v>663.81539999999995</v>
      </c>
      <c r="H580" s="229">
        <v>726.9054799999999</v>
      </c>
      <c r="I580" s="228">
        <v>6072.3358179999996</v>
      </c>
      <c r="J580" s="228">
        <v>5636.5058929999996</v>
      </c>
      <c r="K580" s="228">
        <v>5805.6010699999997</v>
      </c>
      <c r="L580" s="228">
        <v>6479.7691020000002</v>
      </c>
      <c r="M580" s="229"/>
      <c r="N580" s="228">
        <v>6579.7691020000002</v>
      </c>
      <c r="O580" s="228">
        <v>5979.7691020000002</v>
      </c>
      <c r="P580" s="228">
        <v>5979.7691020000002</v>
      </c>
      <c r="Q580" s="228">
        <v>6494.7691020000002</v>
      </c>
      <c r="R580" s="229"/>
      <c r="S580" s="228">
        <v>6579.7691020000002</v>
      </c>
      <c r="T580" s="228">
        <v>5979.7691020000002</v>
      </c>
      <c r="U580" s="228">
        <v>5979.7691020000002</v>
      </c>
      <c r="V580" s="228">
        <v>6510.219102</v>
      </c>
      <c r="W580" s="229"/>
    </row>
    <row r="581" spans="1:24" s="226" customFormat="1" ht="12.75" x14ac:dyDescent="0.2">
      <c r="A581" s="231"/>
      <c r="B581" s="232" t="s">
        <v>870</v>
      </c>
      <c r="C581" s="233"/>
      <c r="D581" s="233">
        <v>0</v>
      </c>
      <c r="E581" s="233">
        <v>0</v>
      </c>
      <c r="F581" s="233">
        <v>0</v>
      </c>
      <c r="G581" s="233">
        <v>126.63764399999999</v>
      </c>
      <c r="H581" s="234"/>
      <c r="I581" s="233">
        <v>5519.0427289999998</v>
      </c>
      <c r="J581" s="233">
        <v>5066.6140109999997</v>
      </c>
      <c r="K581" s="233">
        <v>5218.6124309999996</v>
      </c>
      <c r="L581" s="233">
        <v>5875.1708040000003</v>
      </c>
      <c r="M581" s="234"/>
      <c r="N581" s="233">
        <v>6400.629261</v>
      </c>
      <c r="O581" s="233">
        <v>5800.629261</v>
      </c>
      <c r="P581" s="233">
        <v>5800.629261</v>
      </c>
      <c r="Q581" s="233">
        <v>6315.629261</v>
      </c>
      <c r="R581" s="234"/>
      <c r="S581" s="233">
        <v>6400.629261</v>
      </c>
      <c r="T581" s="233">
        <v>5800.629261</v>
      </c>
      <c r="U581" s="233">
        <v>5800.629261</v>
      </c>
      <c r="V581" s="233">
        <v>6331.0792609999999</v>
      </c>
      <c r="W581" s="234"/>
    </row>
    <row r="582" spans="1:24" s="187" customFormat="1" ht="24.95" customHeight="1" x14ac:dyDescent="0.2">
      <c r="A582" s="306" t="s">
        <v>872</v>
      </c>
      <c r="B582" s="307"/>
      <c r="C582" s="304"/>
      <c r="D582" s="304">
        <f>SUM(D583:D685)</f>
        <v>829.46060499999999</v>
      </c>
      <c r="E582" s="304">
        <f>SUM(E583:E685)</f>
        <v>0</v>
      </c>
      <c r="F582" s="304">
        <f>SUM(F583:F685)</f>
        <v>0</v>
      </c>
      <c r="G582" s="304">
        <f>SUM(G583:G685)</f>
        <v>3354.6999990000004</v>
      </c>
      <c r="H582" s="307">
        <f>SUM(D582:G582)</f>
        <v>4184.1606040000006</v>
      </c>
      <c r="I582" s="304">
        <f>SUM(I583:I685)</f>
        <v>8595</v>
      </c>
      <c r="J582" s="304">
        <f>SUM(J583:J685)</f>
        <v>7030</v>
      </c>
      <c r="K582" s="304">
        <f>SUM(K583:K685)</f>
        <v>6210</v>
      </c>
      <c r="L582" s="304">
        <f>SUM(L583:L685)</f>
        <v>5935</v>
      </c>
      <c r="M582" s="307">
        <f>SUM(I582:L582)</f>
        <v>27770</v>
      </c>
      <c r="N582" s="304">
        <f>SUM(N583:N685)</f>
        <v>5170</v>
      </c>
      <c r="O582" s="304">
        <f>SUM(O583:O685)</f>
        <v>5170</v>
      </c>
      <c r="P582" s="304">
        <f>SUM(P583:P685)</f>
        <v>5170</v>
      </c>
      <c r="Q582" s="304">
        <f>SUM(Q583:Q685)</f>
        <v>5170</v>
      </c>
      <c r="R582" s="307">
        <f>SUM(N582:Q582)</f>
        <v>20680</v>
      </c>
      <c r="S582" s="304">
        <f>SUM(S583:S685)</f>
        <v>5170</v>
      </c>
      <c r="T582" s="304">
        <f>SUM(T583:T685)</f>
        <v>5170</v>
      </c>
      <c r="U582" s="304">
        <f>SUM(U583:U685)</f>
        <v>5170</v>
      </c>
      <c r="V582" s="304">
        <f>SUM(V583:V685)</f>
        <v>5170</v>
      </c>
      <c r="W582" s="307">
        <f>SUM(S582:V582)</f>
        <v>20680</v>
      </c>
      <c r="X582" s="186">
        <v>42976</v>
      </c>
    </row>
    <row r="583" spans="1:24" s="226" customFormat="1" ht="12.75" x14ac:dyDescent="0.2">
      <c r="A583" s="223"/>
      <c r="B583" s="223" t="s">
        <v>526</v>
      </c>
      <c r="C583" s="224"/>
      <c r="D583" s="224">
        <v>0</v>
      </c>
      <c r="E583" s="224">
        <v>0</v>
      </c>
      <c r="F583" s="224">
        <v>0</v>
      </c>
      <c r="G583" s="224">
        <v>6.1</v>
      </c>
      <c r="H583" s="225">
        <v>6.1</v>
      </c>
      <c r="I583" s="224">
        <v>115</v>
      </c>
      <c r="J583" s="224">
        <v>50</v>
      </c>
      <c r="K583" s="224">
        <v>50</v>
      </c>
      <c r="L583" s="224">
        <v>50</v>
      </c>
      <c r="M583" s="225">
        <v>265</v>
      </c>
      <c r="N583" s="224">
        <v>50</v>
      </c>
      <c r="O583" s="224">
        <v>50</v>
      </c>
      <c r="P583" s="224">
        <v>50</v>
      </c>
      <c r="Q583" s="224">
        <v>50</v>
      </c>
      <c r="R583" s="225">
        <v>200</v>
      </c>
      <c r="S583" s="224">
        <v>50</v>
      </c>
      <c r="T583" s="224">
        <v>50</v>
      </c>
      <c r="U583" s="224">
        <v>50</v>
      </c>
      <c r="V583" s="224">
        <v>50</v>
      </c>
      <c r="W583" s="225">
        <v>200</v>
      </c>
    </row>
    <row r="584" spans="1:24" s="226" customFormat="1" ht="12.75" x14ac:dyDescent="0.2">
      <c r="A584" s="227"/>
      <c r="B584" s="227" t="s">
        <v>524</v>
      </c>
      <c r="C584" s="228"/>
      <c r="D584" s="228">
        <v>0</v>
      </c>
      <c r="E584" s="228">
        <v>0</v>
      </c>
      <c r="F584" s="228">
        <v>0</v>
      </c>
      <c r="G584" s="228">
        <v>30</v>
      </c>
      <c r="H584" s="229">
        <v>30</v>
      </c>
      <c r="I584" s="228">
        <v>115</v>
      </c>
      <c r="J584" s="228">
        <v>50</v>
      </c>
      <c r="K584" s="228">
        <v>50</v>
      </c>
      <c r="L584" s="228">
        <v>50</v>
      </c>
      <c r="M584" s="229">
        <v>265</v>
      </c>
      <c r="N584" s="228">
        <v>50</v>
      </c>
      <c r="O584" s="228">
        <v>50</v>
      </c>
      <c r="P584" s="228">
        <v>50</v>
      </c>
      <c r="Q584" s="228">
        <v>50</v>
      </c>
      <c r="R584" s="229">
        <v>200</v>
      </c>
      <c r="S584" s="228">
        <v>50</v>
      </c>
      <c r="T584" s="228">
        <v>50</v>
      </c>
      <c r="U584" s="228">
        <v>50</v>
      </c>
      <c r="V584" s="228">
        <v>50</v>
      </c>
      <c r="W584" s="229">
        <v>200</v>
      </c>
    </row>
    <row r="585" spans="1:24" s="226" customFormat="1" ht="12.75" x14ac:dyDescent="0.2">
      <c r="A585" s="227"/>
      <c r="B585" s="227" t="s">
        <v>873</v>
      </c>
      <c r="C585" s="228"/>
      <c r="D585" s="228">
        <v>0</v>
      </c>
      <c r="E585" s="228">
        <v>0</v>
      </c>
      <c r="F585" s="228">
        <v>0</v>
      </c>
      <c r="G585" s="228">
        <v>6.1</v>
      </c>
      <c r="H585" s="229">
        <v>6.1</v>
      </c>
      <c r="I585" s="228">
        <v>195</v>
      </c>
      <c r="J585" s="228">
        <v>50</v>
      </c>
      <c r="K585" s="228">
        <v>50</v>
      </c>
      <c r="L585" s="228">
        <v>50</v>
      </c>
      <c r="M585" s="229">
        <v>345</v>
      </c>
      <c r="N585" s="228">
        <v>50</v>
      </c>
      <c r="O585" s="228">
        <v>50</v>
      </c>
      <c r="P585" s="228">
        <v>50</v>
      </c>
      <c r="Q585" s="228">
        <v>50</v>
      </c>
      <c r="R585" s="229">
        <v>200</v>
      </c>
      <c r="S585" s="228">
        <v>50</v>
      </c>
      <c r="T585" s="228">
        <v>50</v>
      </c>
      <c r="U585" s="228">
        <v>50</v>
      </c>
      <c r="V585" s="228">
        <v>50</v>
      </c>
      <c r="W585" s="229">
        <v>200</v>
      </c>
    </row>
    <row r="586" spans="1:24" s="226" customFormat="1" ht="12.75" x14ac:dyDescent="0.2">
      <c r="A586" s="227"/>
      <c r="B586" s="227" t="s">
        <v>874</v>
      </c>
      <c r="C586" s="228"/>
      <c r="D586" s="228">
        <v>0</v>
      </c>
      <c r="E586" s="228">
        <v>0</v>
      </c>
      <c r="F586" s="228">
        <v>0</v>
      </c>
      <c r="G586" s="228">
        <v>6.1</v>
      </c>
      <c r="H586" s="229">
        <v>6.1</v>
      </c>
      <c r="I586" s="228">
        <v>50</v>
      </c>
      <c r="J586" s="228">
        <v>50</v>
      </c>
      <c r="K586" s="228">
        <v>50</v>
      </c>
      <c r="L586" s="228">
        <v>50</v>
      </c>
      <c r="M586" s="229">
        <v>200</v>
      </c>
      <c r="N586" s="228">
        <v>50</v>
      </c>
      <c r="O586" s="228">
        <v>50</v>
      </c>
      <c r="P586" s="228">
        <v>50</v>
      </c>
      <c r="Q586" s="228">
        <v>50</v>
      </c>
      <c r="R586" s="229">
        <v>200</v>
      </c>
      <c r="S586" s="228">
        <v>50</v>
      </c>
      <c r="T586" s="228">
        <v>50</v>
      </c>
      <c r="U586" s="228">
        <v>50</v>
      </c>
      <c r="V586" s="228">
        <v>50</v>
      </c>
      <c r="W586" s="229">
        <v>200</v>
      </c>
    </row>
    <row r="587" spans="1:24" s="226" customFormat="1" ht="12.75" x14ac:dyDescent="0.2">
      <c r="A587" s="227"/>
      <c r="B587" s="227" t="s">
        <v>875</v>
      </c>
      <c r="C587" s="228"/>
      <c r="D587" s="228">
        <v>0</v>
      </c>
      <c r="E587" s="228">
        <v>0</v>
      </c>
      <c r="F587" s="228">
        <v>0</v>
      </c>
      <c r="G587" s="228">
        <v>6.1</v>
      </c>
      <c r="H587" s="229">
        <v>6.1</v>
      </c>
      <c r="I587" s="228">
        <v>205</v>
      </c>
      <c r="J587" s="228">
        <v>50</v>
      </c>
      <c r="K587" s="228">
        <v>50</v>
      </c>
      <c r="L587" s="228">
        <v>50</v>
      </c>
      <c r="M587" s="229">
        <v>355</v>
      </c>
      <c r="N587" s="228">
        <v>50</v>
      </c>
      <c r="O587" s="228">
        <v>50</v>
      </c>
      <c r="P587" s="228">
        <v>50</v>
      </c>
      <c r="Q587" s="228">
        <v>50</v>
      </c>
      <c r="R587" s="229">
        <v>200</v>
      </c>
      <c r="S587" s="228">
        <v>50</v>
      </c>
      <c r="T587" s="228">
        <v>50</v>
      </c>
      <c r="U587" s="228">
        <v>50</v>
      </c>
      <c r="V587" s="228">
        <v>50</v>
      </c>
      <c r="W587" s="229">
        <v>200</v>
      </c>
    </row>
    <row r="588" spans="1:24" s="226" customFormat="1" ht="12.75" x14ac:dyDescent="0.2">
      <c r="A588" s="227"/>
      <c r="B588" s="227" t="s">
        <v>876</v>
      </c>
      <c r="C588" s="228"/>
      <c r="D588" s="228">
        <v>0</v>
      </c>
      <c r="E588" s="228">
        <v>0</v>
      </c>
      <c r="F588" s="228">
        <v>0</v>
      </c>
      <c r="G588" s="228">
        <v>200</v>
      </c>
      <c r="H588" s="229">
        <v>200</v>
      </c>
      <c r="I588" s="228">
        <v>310</v>
      </c>
      <c r="J588" s="228">
        <v>50</v>
      </c>
      <c r="K588" s="228">
        <v>50</v>
      </c>
      <c r="L588" s="228">
        <v>50</v>
      </c>
      <c r="M588" s="229">
        <v>460</v>
      </c>
      <c r="N588" s="228">
        <v>50</v>
      </c>
      <c r="O588" s="228">
        <v>50</v>
      </c>
      <c r="P588" s="228">
        <v>50</v>
      </c>
      <c r="Q588" s="228">
        <v>50</v>
      </c>
      <c r="R588" s="229">
        <v>200</v>
      </c>
      <c r="S588" s="228">
        <v>50</v>
      </c>
      <c r="T588" s="228">
        <v>50</v>
      </c>
      <c r="U588" s="228">
        <v>50</v>
      </c>
      <c r="V588" s="228">
        <v>50</v>
      </c>
      <c r="W588" s="229">
        <v>200</v>
      </c>
    </row>
    <row r="589" spans="1:24" s="226" customFormat="1" ht="12.75" x14ac:dyDescent="0.2">
      <c r="A589" s="227"/>
      <c r="B589" s="227" t="s">
        <v>877</v>
      </c>
      <c r="C589" s="228"/>
      <c r="D589" s="228">
        <v>0</v>
      </c>
      <c r="E589" s="228">
        <v>0</v>
      </c>
      <c r="F589" s="228">
        <v>0</v>
      </c>
      <c r="G589" s="228">
        <v>6.1</v>
      </c>
      <c r="H589" s="229">
        <v>6.1</v>
      </c>
      <c r="I589" s="228">
        <v>115</v>
      </c>
      <c r="J589" s="228">
        <v>50</v>
      </c>
      <c r="K589" s="228">
        <v>50</v>
      </c>
      <c r="L589" s="228">
        <v>50</v>
      </c>
      <c r="M589" s="229">
        <v>265</v>
      </c>
      <c r="N589" s="228">
        <v>50</v>
      </c>
      <c r="O589" s="228">
        <v>50</v>
      </c>
      <c r="P589" s="228">
        <v>50</v>
      </c>
      <c r="Q589" s="228">
        <v>50</v>
      </c>
      <c r="R589" s="229">
        <v>200</v>
      </c>
      <c r="S589" s="228">
        <v>50</v>
      </c>
      <c r="T589" s="228">
        <v>50</v>
      </c>
      <c r="U589" s="228">
        <v>50</v>
      </c>
      <c r="V589" s="228">
        <v>50</v>
      </c>
      <c r="W589" s="229">
        <v>200</v>
      </c>
    </row>
    <row r="590" spans="1:24" s="226" customFormat="1" ht="12.75" x14ac:dyDescent="0.2">
      <c r="A590" s="227"/>
      <c r="B590" s="227" t="s">
        <v>878</v>
      </c>
      <c r="C590" s="228"/>
      <c r="D590" s="228">
        <v>0</v>
      </c>
      <c r="E590" s="228">
        <v>0</v>
      </c>
      <c r="F590" s="228">
        <v>0</v>
      </c>
      <c r="G590" s="228">
        <v>6.1</v>
      </c>
      <c r="H590" s="229">
        <v>6.1</v>
      </c>
      <c r="I590" s="228">
        <v>115</v>
      </c>
      <c r="J590" s="228">
        <v>50</v>
      </c>
      <c r="K590" s="228">
        <v>50</v>
      </c>
      <c r="L590" s="228">
        <v>50</v>
      </c>
      <c r="M590" s="229">
        <v>265</v>
      </c>
      <c r="N590" s="228">
        <v>50</v>
      </c>
      <c r="O590" s="228">
        <v>50</v>
      </c>
      <c r="P590" s="228">
        <v>50</v>
      </c>
      <c r="Q590" s="228">
        <v>50</v>
      </c>
      <c r="R590" s="229">
        <v>200</v>
      </c>
      <c r="S590" s="228">
        <v>50</v>
      </c>
      <c r="T590" s="228">
        <v>50</v>
      </c>
      <c r="U590" s="228">
        <v>50</v>
      </c>
      <c r="V590" s="228">
        <v>50</v>
      </c>
      <c r="W590" s="229">
        <v>200</v>
      </c>
    </row>
    <row r="591" spans="1:24" s="226" customFormat="1" ht="12.75" x14ac:dyDescent="0.2">
      <c r="A591" s="227"/>
      <c r="B591" s="227" t="s">
        <v>879</v>
      </c>
      <c r="C591" s="228"/>
      <c r="D591" s="228">
        <v>0</v>
      </c>
      <c r="E591" s="228">
        <v>0</v>
      </c>
      <c r="F591" s="228">
        <v>0</v>
      </c>
      <c r="G591" s="228">
        <v>6.1</v>
      </c>
      <c r="H591" s="229">
        <v>6.1</v>
      </c>
      <c r="I591" s="228">
        <v>50</v>
      </c>
      <c r="J591" s="228">
        <v>50</v>
      </c>
      <c r="K591" s="228">
        <v>50</v>
      </c>
      <c r="L591" s="228">
        <v>50</v>
      </c>
      <c r="M591" s="229">
        <v>200</v>
      </c>
      <c r="N591" s="228">
        <v>50</v>
      </c>
      <c r="O591" s="228">
        <v>50</v>
      </c>
      <c r="P591" s="228">
        <v>50</v>
      </c>
      <c r="Q591" s="228">
        <v>50</v>
      </c>
      <c r="R591" s="229">
        <v>200</v>
      </c>
      <c r="S591" s="228">
        <v>50</v>
      </c>
      <c r="T591" s="228">
        <v>50</v>
      </c>
      <c r="U591" s="228">
        <v>50</v>
      </c>
      <c r="V591" s="228">
        <v>50</v>
      </c>
      <c r="W591" s="229">
        <v>200</v>
      </c>
    </row>
    <row r="592" spans="1:24" s="226" customFormat="1" ht="12.75" x14ac:dyDescent="0.2">
      <c r="A592" s="227"/>
      <c r="B592" s="227" t="s">
        <v>880</v>
      </c>
      <c r="C592" s="228"/>
      <c r="D592" s="228">
        <v>0</v>
      </c>
      <c r="E592" s="228">
        <v>0</v>
      </c>
      <c r="F592" s="228">
        <v>0</v>
      </c>
      <c r="G592" s="228">
        <v>6.1</v>
      </c>
      <c r="H592" s="229">
        <v>6.1</v>
      </c>
      <c r="I592" s="228">
        <v>115</v>
      </c>
      <c r="J592" s="228">
        <v>90</v>
      </c>
      <c r="K592" s="228">
        <v>50</v>
      </c>
      <c r="L592" s="228">
        <v>50</v>
      </c>
      <c r="M592" s="229">
        <v>305</v>
      </c>
      <c r="N592" s="228">
        <v>50</v>
      </c>
      <c r="O592" s="228">
        <v>50</v>
      </c>
      <c r="P592" s="228">
        <v>50</v>
      </c>
      <c r="Q592" s="228">
        <v>50</v>
      </c>
      <c r="R592" s="229">
        <v>200</v>
      </c>
      <c r="S592" s="228">
        <v>50</v>
      </c>
      <c r="T592" s="228">
        <v>50</v>
      </c>
      <c r="U592" s="228">
        <v>50</v>
      </c>
      <c r="V592" s="228">
        <v>50</v>
      </c>
      <c r="W592" s="229">
        <v>200</v>
      </c>
    </row>
    <row r="593" spans="1:23" s="226" customFormat="1" ht="12.75" x14ac:dyDescent="0.2">
      <c r="A593" s="227"/>
      <c r="B593" s="227" t="s">
        <v>881</v>
      </c>
      <c r="C593" s="228"/>
      <c r="D593" s="228">
        <v>0</v>
      </c>
      <c r="E593" s="228">
        <v>0</v>
      </c>
      <c r="F593" s="228">
        <v>0</v>
      </c>
      <c r="G593" s="228">
        <v>0</v>
      </c>
      <c r="H593" s="229">
        <v>0</v>
      </c>
      <c r="I593" s="228">
        <v>5</v>
      </c>
      <c r="J593" s="228">
        <v>5</v>
      </c>
      <c r="K593" s="228">
        <v>5</v>
      </c>
      <c r="L593" s="228">
        <v>5</v>
      </c>
      <c r="M593" s="229">
        <v>20</v>
      </c>
      <c r="N593" s="228">
        <v>5</v>
      </c>
      <c r="O593" s="228">
        <v>5</v>
      </c>
      <c r="P593" s="228">
        <v>5</v>
      </c>
      <c r="Q593" s="228">
        <v>5</v>
      </c>
      <c r="R593" s="229">
        <v>20</v>
      </c>
      <c r="S593" s="228">
        <v>5</v>
      </c>
      <c r="T593" s="228">
        <v>5</v>
      </c>
      <c r="U593" s="228">
        <v>5</v>
      </c>
      <c r="V593" s="228">
        <v>5</v>
      </c>
      <c r="W593" s="229">
        <v>20</v>
      </c>
    </row>
    <row r="594" spans="1:23" s="226" customFormat="1" ht="12.75" x14ac:dyDescent="0.2">
      <c r="A594" s="227"/>
      <c r="B594" s="227" t="s">
        <v>882</v>
      </c>
      <c r="C594" s="228"/>
      <c r="D594" s="228">
        <v>0</v>
      </c>
      <c r="E594" s="228">
        <v>0</v>
      </c>
      <c r="F594" s="228">
        <v>0</v>
      </c>
      <c r="G594" s="228">
        <v>6.1</v>
      </c>
      <c r="H594" s="229">
        <v>6.1</v>
      </c>
      <c r="I594" s="228">
        <v>15</v>
      </c>
      <c r="J594" s="228">
        <v>15</v>
      </c>
      <c r="K594" s="228">
        <v>15</v>
      </c>
      <c r="L594" s="228">
        <v>15</v>
      </c>
      <c r="M594" s="229">
        <v>60</v>
      </c>
      <c r="N594" s="228">
        <v>15</v>
      </c>
      <c r="O594" s="228">
        <v>15</v>
      </c>
      <c r="P594" s="228">
        <v>15</v>
      </c>
      <c r="Q594" s="228">
        <v>15</v>
      </c>
      <c r="R594" s="229">
        <v>60</v>
      </c>
      <c r="S594" s="228">
        <v>15</v>
      </c>
      <c r="T594" s="228">
        <v>15</v>
      </c>
      <c r="U594" s="228">
        <v>15</v>
      </c>
      <c r="V594" s="228">
        <v>15</v>
      </c>
      <c r="W594" s="229">
        <v>60</v>
      </c>
    </row>
    <row r="595" spans="1:23" s="226" customFormat="1" ht="12.75" x14ac:dyDescent="0.2">
      <c r="A595" s="227"/>
      <c r="B595" s="227" t="s">
        <v>883</v>
      </c>
      <c r="C595" s="228"/>
      <c r="D595" s="228">
        <v>0</v>
      </c>
      <c r="E595" s="228">
        <v>0</v>
      </c>
      <c r="F595" s="228">
        <v>0</v>
      </c>
      <c r="G595" s="228">
        <v>166.1</v>
      </c>
      <c r="H595" s="229">
        <v>166.1</v>
      </c>
      <c r="I595" s="228">
        <v>155</v>
      </c>
      <c r="J595" s="228">
        <v>50</v>
      </c>
      <c r="K595" s="228">
        <v>50</v>
      </c>
      <c r="L595" s="228">
        <v>50</v>
      </c>
      <c r="M595" s="229">
        <v>305</v>
      </c>
      <c r="N595" s="228">
        <v>50</v>
      </c>
      <c r="O595" s="228">
        <v>50</v>
      </c>
      <c r="P595" s="228">
        <v>50</v>
      </c>
      <c r="Q595" s="228">
        <v>50</v>
      </c>
      <c r="R595" s="229">
        <v>200</v>
      </c>
      <c r="S595" s="228">
        <v>50</v>
      </c>
      <c r="T595" s="228">
        <v>50</v>
      </c>
      <c r="U595" s="228">
        <v>50</v>
      </c>
      <c r="V595" s="228">
        <v>50</v>
      </c>
      <c r="W595" s="229">
        <v>200</v>
      </c>
    </row>
    <row r="596" spans="1:23" s="226" customFormat="1" ht="12.75" x14ac:dyDescent="0.2">
      <c r="A596" s="227"/>
      <c r="B596" s="227" t="s">
        <v>884</v>
      </c>
      <c r="C596" s="228"/>
      <c r="D596" s="228">
        <v>0</v>
      </c>
      <c r="E596" s="228">
        <v>0</v>
      </c>
      <c r="F596" s="228">
        <v>0</v>
      </c>
      <c r="G596" s="228">
        <v>6.1</v>
      </c>
      <c r="H596" s="229">
        <v>6.1</v>
      </c>
      <c r="I596" s="228">
        <v>50</v>
      </c>
      <c r="J596" s="228">
        <v>90</v>
      </c>
      <c r="K596" s="228">
        <v>50</v>
      </c>
      <c r="L596" s="228">
        <v>50</v>
      </c>
      <c r="M596" s="229">
        <v>240</v>
      </c>
      <c r="N596" s="228">
        <v>50</v>
      </c>
      <c r="O596" s="228">
        <v>50</v>
      </c>
      <c r="P596" s="228">
        <v>50</v>
      </c>
      <c r="Q596" s="228">
        <v>50</v>
      </c>
      <c r="R596" s="229">
        <v>200</v>
      </c>
      <c r="S596" s="228">
        <v>50</v>
      </c>
      <c r="T596" s="228">
        <v>50</v>
      </c>
      <c r="U596" s="228">
        <v>50</v>
      </c>
      <c r="V596" s="228">
        <v>50</v>
      </c>
      <c r="W596" s="229">
        <v>200</v>
      </c>
    </row>
    <row r="597" spans="1:23" s="226" customFormat="1" ht="12.75" x14ac:dyDescent="0.2">
      <c r="A597" s="227"/>
      <c r="B597" s="227" t="s">
        <v>809</v>
      </c>
      <c r="C597" s="228"/>
      <c r="D597" s="228">
        <v>0</v>
      </c>
      <c r="E597" s="228">
        <v>0</v>
      </c>
      <c r="F597" s="228">
        <v>0</v>
      </c>
      <c r="G597" s="228">
        <v>35</v>
      </c>
      <c r="H597" s="229">
        <v>35</v>
      </c>
      <c r="I597" s="228">
        <v>50</v>
      </c>
      <c r="J597" s="228">
        <v>50</v>
      </c>
      <c r="K597" s="228">
        <v>50</v>
      </c>
      <c r="L597" s="228">
        <v>50</v>
      </c>
      <c r="M597" s="229">
        <v>200</v>
      </c>
      <c r="N597" s="228">
        <v>50</v>
      </c>
      <c r="O597" s="228">
        <v>50</v>
      </c>
      <c r="P597" s="228">
        <v>50</v>
      </c>
      <c r="Q597" s="228">
        <v>50</v>
      </c>
      <c r="R597" s="229">
        <v>200</v>
      </c>
      <c r="S597" s="228">
        <v>50</v>
      </c>
      <c r="T597" s="228">
        <v>50</v>
      </c>
      <c r="U597" s="228">
        <v>50</v>
      </c>
      <c r="V597" s="228">
        <v>50</v>
      </c>
      <c r="W597" s="229">
        <v>200</v>
      </c>
    </row>
    <row r="598" spans="1:23" s="226" customFormat="1" ht="12.75" x14ac:dyDescent="0.2">
      <c r="A598" s="227"/>
      <c r="B598" s="227" t="s">
        <v>885</v>
      </c>
      <c r="C598" s="228"/>
      <c r="D598" s="228">
        <v>0</v>
      </c>
      <c r="E598" s="228">
        <v>0</v>
      </c>
      <c r="F598" s="228">
        <v>0</v>
      </c>
      <c r="G598" s="228">
        <v>6.1</v>
      </c>
      <c r="H598" s="229">
        <v>6.1</v>
      </c>
      <c r="I598" s="228">
        <v>50</v>
      </c>
      <c r="J598" s="228">
        <v>50</v>
      </c>
      <c r="K598" s="228">
        <v>50</v>
      </c>
      <c r="L598" s="228">
        <v>50</v>
      </c>
      <c r="M598" s="229">
        <v>200</v>
      </c>
      <c r="N598" s="228">
        <v>50</v>
      </c>
      <c r="O598" s="228">
        <v>50</v>
      </c>
      <c r="P598" s="228">
        <v>50</v>
      </c>
      <c r="Q598" s="228">
        <v>50</v>
      </c>
      <c r="R598" s="229">
        <v>200</v>
      </c>
      <c r="S598" s="228">
        <v>50</v>
      </c>
      <c r="T598" s="228">
        <v>50</v>
      </c>
      <c r="U598" s="228">
        <v>50</v>
      </c>
      <c r="V598" s="228">
        <v>50</v>
      </c>
      <c r="W598" s="229">
        <v>200</v>
      </c>
    </row>
    <row r="599" spans="1:23" s="226" customFormat="1" ht="12.75" x14ac:dyDescent="0.2">
      <c r="A599" s="227"/>
      <c r="B599" s="227" t="s">
        <v>886</v>
      </c>
      <c r="C599" s="228"/>
      <c r="D599" s="228">
        <v>0</v>
      </c>
      <c r="E599" s="228">
        <v>0</v>
      </c>
      <c r="F599" s="228">
        <v>0</v>
      </c>
      <c r="G599" s="228">
        <v>6.1</v>
      </c>
      <c r="H599" s="229">
        <v>6.1</v>
      </c>
      <c r="I599" s="228">
        <v>50</v>
      </c>
      <c r="J599" s="228">
        <v>50</v>
      </c>
      <c r="K599" s="228">
        <v>50</v>
      </c>
      <c r="L599" s="228">
        <v>50</v>
      </c>
      <c r="M599" s="229">
        <v>200</v>
      </c>
      <c r="N599" s="228">
        <v>50</v>
      </c>
      <c r="O599" s="228">
        <v>50</v>
      </c>
      <c r="P599" s="228">
        <v>50</v>
      </c>
      <c r="Q599" s="228">
        <v>50</v>
      </c>
      <c r="R599" s="229">
        <v>200</v>
      </c>
      <c r="S599" s="228">
        <v>50</v>
      </c>
      <c r="T599" s="228">
        <v>50</v>
      </c>
      <c r="U599" s="228">
        <v>50</v>
      </c>
      <c r="V599" s="228">
        <v>50</v>
      </c>
      <c r="W599" s="229">
        <v>200</v>
      </c>
    </row>
    <row r="600" spans="1:23" s="226" customFormat="1" ht="12.75" x14ac:dyDescent="0.2">
      <c r="A600" s="227"/>
      <c r="B600" s="227" t="s">
        <v>887</v>
      </c>
      <c r="C600" s="228"/>
      <c r="D600" s="228">
        <v>0</v>
      </c>
      <c r="E600" s="228">
        <v>0</v>
      </c>
      <c r="F600" s="228">
        <v>0</v>
      </c>
      <c r="G600" s="228">
        <v>6.1</v>
      </c>
      <c r="H600" s="229">
        <v>6.1</v>
      </c>
      <c r="I600" s="228">
        <v>50</v>
      </c>
      <c r="J600" s="228">
        <v>50</v>
      </c>
      <c r="K600" s="228">
        <v>50</v>
      </c>
      <c r="L600" s="228">
        <v>50</v>
      </c>
      <c r="M600" s="229">
        <v>200</v>
      </c>
      <c r="N600" s="228">
        <v>50</v>
      </c>
      <c r="O600" s="228">
        <v>50</v>
      </c>
      <c r="P600" s="228">
        <v>50</v>
      </c>
      <c r="Q600" s="228">
        <v>50</v>
      </c>
      <c r="R600" s="229">
        <v>200</v>
      </c>
      <c r="S600" s="228">
        <v>50</v>
      </c>
      <c r="T600" s="228">
        <v>50</v>
      </c>
      <c r="U600" s="228">
        <v>50</v>
      </c>
      <c r="V600" s="228">
        <v>50</v>
      </c>
      <c r="W600" s="229">
        <v>200</v>
      </c>
    </row>
    <row r="601" spans="1:23" s="226" customFormat="1" ht="12.75" x14ac:dyDescent="0.2">
      <c r="A601" s="227"/>
      <c r="B601" s="227" t="s">
        <v>888</v>
      </c>
      <c r="C601" s="228"/>
      <c r="D601" s="228">
        <v>0</v>
      </c>
      <c r="E601" s="228">
        <v>0</v>
      </c>
      <c r="F601" s="228">
        <v>0</v>
      </c>
      <c r="G601" s="228">
        <v>6.1</v>
      </c>
      <c r="H601" s="229">
        <v>6.1</v>
      </c>
      <c r="I601" s="228">
        <v>100</v>
      </c>
      <c r="J601" s="228">
        <v>165</v>
      </c>
      <c r="K601" s="228">
        <v>100</v>
      </c>
      <c r="L601" s="228">
        <v>100</v>
      </c>
      <c r="M601" s="229">
        <v>465</v>
      </c>
      <c r="N601" s="228">
        <v>100</v>
      </c>
      <c r="O601" s="228">
        <v>100</v>
      </c>
      <c r="P601" s="228">
        <v>100</v>
      </c>
      <c r="Q601" s="228">
        <v>100</v>
      </c>
      <c r="R601" s="229">
        <v>400</v>
      </c>
      <c r="S601" s="228">
        <v>100</v>
      </c>
      <c r="T601" s="228">
        <v>100</v>
      </c>
      <c r="U601" s="228">
        <v>100</v>
      </c>
      <c r="V601" s="228">
        <v>100</v>
      </c>
      <c r="W601" s="229">
        <v>400</v>
      </c>
    </row>
    <row r="602" spans="1:23" s="226" customFormat="1" ht="12.75" x14ac:dyDescent="0.2">
      <c r="A602" s="227"/>
      <c r="B602" s="227" t="s">
        <v>889</v>
      </c>
      <c r="C602" s="228"/>
      <c r="D602" s="228">
        <v>0</v>
      </c>
      <c r="E602" s="228">
        <v>0</v>
      </c>
      <c r="F602" s="228">
        <v>0</v>
      </c>
      <c r="G602" s="228">
        <v>6.1</v>
      </c>
      <c r="H602" s="229">
        <v>6.1</v>
      </c>
      <c r="I602" s="228">
        <v>50</v>
      </c>
      <c r="J602" s="228">
        <v>50</v>
      </c>
      <c r="K602" s="228">
        <v>50</v>
      </c>
      <c r="L602" s="228">
        <v>50</v>
      </c>
      <c r="M602" s="229">
        <v>200</v>
      </c>
      <c r="N602" s="228">
        <v>50</v>
      </c>
      <c r="O602" s="228">
        <v>50</v>
      </c>
      <c r="P602" s="228">
        <v>50</v>
      </c>
      <c r="Q602" s="228">
        <v>50</v>
      </c>
      <c r="R602" s="229">
        <v>200</v>
      </c>
      <c r="S602" s="228">
        <v>50</v>
      </c>
      <c r="T602" s="228">
        <v>50</v>
      </c>
      <c r="U602" s="228">
        <v>50</v>
      </c>
      <c r="V602" s="228">
        <v>50</v>
      </c>
      <c r="W602" s="229">
        <v>200</v>
      </c>
    </row>
    <row r="603" spans="1:23" s="226" customFormat="1" ht="12.75" x14ac:dyDescent="0.2">
      <c r="A603" s="227"/>
      <c r="B603" s="227" t="s">
        <v>890</v>
      </c>
      <c r="C603" s="228"/>
      <c r="D603" s="228">
        <v>0</v>
      </c>
      <c r="E603" s="228">
        <v>0</v>
      </c>
      <c r="F603" s="228">
        <v>0</v>
      </c>
      <c r="G603" s="228">
        <v>150</v>
      </c>
      <c r="H603" s="229">
        <v>150</v>
      </c>
      <c r="I603" s="228">
        <v>130</v>
      </c>
      <c r="J603" s="228">
        <v>50</v>
      </c>
      <c r="K603" s="228">
        <v>50</v>
      </c>
      <c r="L603" s="228">
        <v>50</v>
      </c>
      <c r="M603" s="229">
        <v>280</v>
      </c>
      <c r="N603" s="228">
        <v>50</v>
      </c>
      <c r="O603" s="228">
        <v>50</v>
      </c>
      <c r="P603" s="228">
        <v>50</v>
      </c>
      <c r="Q603" s="228">
        <v>50</v>
      </c>
      <c r="R603" s="229">
        <v>200</v>
      </c>
      <c r="S603" s="228">
        <v>50</v>
      </c>
      <c r="T603" s="228">
        <v>50</v>
      </c>
      <c r="U603" s="228">
        <v>50</v>
      </c>
      <c r="V603" s="228">
        <v>50</v>
      </c>
      <c r="W603" s="229">
        <v>200</v>
      </c>
    </row>
    <row r="604" spans="1:23" s="226" customFormat="1" ht="12.75" x14ac:dyDescent="0.2">
      <c r="A604" s="227"/>
      <c r="B604" s="227" t="s">
        <v>542</v>
      </c>
      <c r="C604" s="228"/>
      <c r="D604" s="228">
        <v>0</v>
      </c>
      <c r="E604" s="228">
        <v>0</v>
      </c>
      <c r="F604" s="228">
        <v>0</v>
      </c>
      <c r="G604" s="228">
        <v>43</v>
      </c>
      <c r="H604" s="229">
        <v>43</v>
      </c>
      <c r="I604" s="228">
        <v>50</v>
      </c>
      <c r="J604" s="228">
        <v>50</v>
      </c>
      <c r="K604" s="228">
        <v>50</v>
      </c>
      <c r="L604" s="228">
        <v>50</v>
      </c>
      <c r="M604" s="229">
        <v>200</v>
      </c>
      <c r="N604" s="228">
        <v>50</v>
      </c>
      <c r="O604" s="228">
        <v>50</v>
      </c>
      <c r="P604" s="228">
        <v>50</v>
      </c>
      <c r="Q604" s="228">
        <v>50</v>
      </c>
      <c r="R604" s="229">
        <v>200</v>
      </c>
      <c r="S604" s="228">
        <v>50</v>
      </c>
      <c r="T604" s="228">
        <v>50</v>
      </c>
      <c r="U604" s="228">
        <v>50</v>
      </c>
      <c r="V604" s="228">
        <v>50</v>
      </c>
      <c r="W604" s="229">
        <v>200</v>
      </c>
    </row>
    <row r="605" spans="1:23" s="226" customFormat="1" ht="12.75" x14ac:dyDescent="0.2">
      <c r="A605" s="227"/>
      <c r="B605" s="227" t="s">
        <v>891</v>
      </c>
      <c r="C605" s="228"/>
      <c r="D605" s="228">
        <v>0</v>
      </c>
      <c r="E605" s="228">
        <v>0</v>
      </c>
      <c r="F605" s="228">
        <v>0</v>
      </c>
      <c r="G605" s="228">
        <v>0</v>
      </c>
      <c r="H605" s="229">
        <v>0</v>
      </c>
      <c r="I605" s="228">
        <v>50</v>
      </c>
      <c r="J605" s="228">
        <v>50</v>
      </c>
      <c r="K605" s="228">
        <v>50</v>
      </c>
      <c r="L605" s="228">
        <v>50</v>
      </c>
      <c r="M605" s="229">
        <v>200</v>
      </c>
      <c r="N605" s="228">
        <v>50</v>
      </c>
      <c r="O605" s="228">
        <v>50</v>
      </c>
      <c r="P605" s="228">
        <v>50</v>
      </c>
      <c r="Q605" s="228">
        <v>50</v>
      </c>
      <c r="R605" s="229">
        <v>200</v>
      </c>
      <c r="S605" s="228">
        <v>50</v>
      </c>
      <c r="T605" s="228">
        <v>50</v>
      </c>
      <c r="U605" s="228">
        <v>50</v>
      </c>
      <c r="V605" s="228">
        <v>50</v>
      </c>
      <c r="W605" s="229">
        <v>200</v>
      </c>
    </row>
    <row r="606" spans="1:23" s="226" customFormat="1" ht="12.75" x14ac:dyDescent="0.2">
      <c r="A606" s="227"/>
      <c r="B606" s="227" t="s">
        <v>545</v>
      </c>
      <c r="C606" s="228"/>
      <c r="D606" s="228">
        <v>0</v>
      </c>
      <c r="E606" s="228">
        <v>0</v>
      </c>
      <c r="F606" s="228">
        <v>0</v>
      </c>
      <c r="G606" s="228">
        <v>14.833333</v>
      </c>
      <c r="H606" s="229">
        <v>14.833333</v>
      </c>
      <c r="I606" s="228">
        <v>130</v>
      </c>
      <c r="J606" s="228">
        <v>50</v>
      </c>
      <c r="K606" s="228">
        <v>50</v>
      </c>
      <c r="L606" s="228">
        <v>50</v>
      </c>
      <c r="M606" s="229">
        <v>280</v>
      </c>
      <c r="N606" s="228">
        <v>50</v>
      </c>
      <c r="O606" s="228">
        <v>50</v>
      </c>
      <c r="P606" s="228">
        <v>50</v>
      </c>
      <c r="Q606" s="228">
        <v>50</v>
      </c>
      <c r="R606" s="229">
        <v>200</v>
      </c>
      <c r="S606" s="228">
        <v>50</v>
      </c>
      <c r="T606" s="228">
        <v>50</v>
      </c>
      <c r="U606" s="228">
        <v>50</v>
      </c>
      <c r="V606" s="228">
        <v>50</v>
      </c>
      <c r="W606" s="229">
        <v>200</v>
      </c>
    </row>
    <row r="607" spans="1:23" s="226" customFormat="1" ht="12.75" x14ac:dyDescent="0.2">
      <c r="A607" s="227"/>
      <c r="B607" s="227" t="s">
        <v>892</v>
      </c>
      <c r="C607" s="228"/>
      <c r="D607" s="228">
        <v>0</v>
      </c>
      <c r="E607" s="228">
        <v>0</v>
      </c>
      <c r="F607" s="228">
        <v>0</v>
      </c>
      <c r="G607" s="228">
        <v>0</v>
      </c>
      <c r="H607" s="229">
        <v>0</v>
      </c>
      <c r="I607" s="228">
        <v>50</v>
      </c>
      <c r="J607" s="228">
        <v>50</v>
      </c>
      <c r="K607" s="228">
        <v>50</v>
      </c>
      <c r="L607" s="228">
        <v>50</v>
      </c>
      <c r="M607" s="229">
        <v>200</v>
      </c>
      <c r="N607" s="228">
        <v>50</v>
      </c>
      <c r="O607" s="228">
        <v>50</v>
      </c>
      <c r="P607" s="228">
        <v>50</v>
      </c>
      <c r="Q607" s="228">
        <v>50</v>
      </c>
      <c r="R607" s="229">
        <v>200</v>
      </c>
      <c r="S607" s="228">
        <v>50</v>
      </c>
      <c r="T607" s="228">
        <v>50</v>
      </c>
      <c r="U607" s="228">
        <v>50</v>
      </c>
      <c r="V607" s="228">
        <v>50</v>
      </c>
      <c r="W607" s="229">
        <v>200</v>
      </c>
    </row>
    <row r="608" spans="1:23" s="226" customFormat="1" ht="12.75" x14ac:dyDescent="0.2">
      <c r="A608" s="227"/>
      <c r="B608" s="227" t="s">
        <v>563</v>
      </c>
      <c r="C608" s="228"/>
      <c r="D608" s="228">
        <v>0</v>
      </c>
      <c r="E608" s="228">
        <v>0</v>
      </c>
      <c r="F608" s="228">
        <v>0</v>
      </c>
      <c r="G608" s="228">
        <v>194.83333300000001</v>
      </c>
      <c r="H608" s="229">
        <v>194.83333300000001</v>
      </c>
      <c r="I608" s="228">
        <v>50</v>
      </c>
      <c r="J608" s="228">
        <v>50</v>
      </c>
      <c r="K608" s="228">
        <v>50</v>
      </c>
      <c r="L608" s="228">
        <v>50</v>
      </c>
      <c r="M608" s="229">
        <v>200</v>
      </c>
      <c r="N608" s="228">
        <v>50</v>
      </c>
      <c r="O608" s="228">
        <v>50</v>
      </c>
      <c r="P608" s="228">
        <v>50</v>
      </c>
      <c r="Q608" s="228">
        <v>50</v>
      </c>
      <c r="R608" s="229">
        <v>200</v>
      </c>
      <c r="S608" s="228">
        <v>50</v>
      </c>
      <c r="T608" s="228">
        <v>50</v>
      </c>
      <c r="U608" s="228">
        <v>50</v>
      </c>
      <c r="V608" s="228">
        <v>50</v>
      </c>
      <c r="W608" s="229">
        <v>200</v>
      </c>
    </row>
    <row r="609" spans="1:23" s="226" customFormat="1" ht="12.75" x14ac:dyDescent="0.2">
      <c r="A609" s="227"/>
      <c r="B609" s="227" t="s">
        <v>698</v>
      </c>
      <c r="C609" s="228"/>
      <c r="D609" s="228">
        <v>0</v>
      </c>
      <c r="E609" s="228">
        <v>0</v>
      </c>
      <c r="F609" s="228">
        <v>0</v>
      </c>
      <c r="G609" s="228">
        <v>0</v>
      </c>
      <c r="H609" s="229">
        <v>0</v>
      </c>
      <c r="I609" s="228">
        <v>50</v>
      </c>
      <c r="J609" s="228">
        <v>50</v>
      </c>
      <c r="K609" s="228">
        <v>50</v>
      </c>
      <c r="L609" s="228">
        <v>50</v>
      </c>
      <c r="M609" s="229">
        <v>200</v>
      </c>
      <c r="N609" s="228">
        <v>50</v>
      </c>
      <c r="O609" s="228">
        <v>50</v>
      </c>
      <c r="P609" s="228">
        <v>50</v>
      </c>
      <c r="Q609" s="228">
        <v>50</v>
      </c>
      <c r="R609" s="229">
        <v>200</v>
      </c>
      <c r="S609" s="228">
        <v>50</v>
      </c>
      <c r="T609" s="228">
        <v>50</v>
      </c>
      <c r="U609" s="228">
        <v>50</v>
      </c>
      <c r="V609" s="228">
        <v>50</v>
      </c>
      <c r="W609" s="229">
        <v>200</v>
      </c>
    </row>
    <row r="610" spans="1:23" s="226" customFormat="1" ht="12.75" x14ac:dyDescent="0.2">
      <c r="A610" s="227"/>
      <c r="B610" s="227" t="s">
        <v>697</v>
      </c>
      <c r="C610" s="228"/>
      <c r="D610" s="228">
        <v>0</v>
      </c>
      <c r="E610" s="228">
        <v>0</v>
      </c>
      <c r="F610" s="228">
        <v>0</v>
      </c>
      <c r="G610" s="228">
        <v>0</v>
      </c>
      <c r="H610" s="229">
        <v>0</v>
      </c>
      <c r="I610" s="228">
        <v>50</v>
      </c>
      <c r="J610" s="228">
        <v>50</v>
      </c>
      <c r="K610" s="228">
        <v>50</v>
      </c>
      <c r="L610" s="228">
        <v>50</v>
      </c>
      <c r="M610" s="229">
        <v>200</v>
      </c>
      <c r="N610" s="228">
        <v>50</v>
      </c>
      <c r="O610" s="228">
        <v>50</v>
      </c>
      <c r="P610" s="228">
        <v>50</v>
      </c>
      <c r="Q610" s="228">
        <v>50</v>
      </c>
      <c r="R610" s="229">
        <v>200</v>
      </c>
      <c r="S610" s="228">
        <v>50</v>
      </c>
      <c r="T610" s="228">
        <v>50</v>
      </c>
      <c r="U610" s="228">
        <v>50</v>
      </c>
      <c r="V610" s="228">
        <v>50</v>
      </c>
      <c r="W610" s="229">
        <v>200</v>
      </c>
    </row>
    <row r="611" spans="1:23" s="226" customFormat="1" ht="12.75" x14ac:dyDescent="0.2">
      <c r="A611" s="227"/>
      <c r="B611" s="227" t="s">
        <v>893</v>
      </c>
      <c r="C611" s="228"/>
      <c r="D611" s="228">
        <v>0</v>
      </c>
      <c r="E611" s="228">
        <v>0</v>
      </c>
      <c r="F611" s="228">
        <v>0</v>
      </c>
      <c r="G611" s="228">
        <v>56</v>
      </c>
      <c r="H611" s="229">
        <v>56</v>
      </c>
      <c r="I611" s="228">
        <v>115</v>
      </c>
      <c r="J611" s="228">
        <v>195</v>
      </c>
      <c r="K611" s="228">
        <v>50</v>
      </c>
      <c r="L611" s="228">
        <v>50</v>
      </c>
      <c r="M611" s="229">
        <v>410</v>
      </c>
      <c r="N611" s="228">
        <v>50</v>
      </c>
      <c r="O611" s="228">
        <v>50</v>
      </c>
      <c r="P611" s="228">
        <v>50</v>
      </c>
      <c r="Q611" s="228">
        <v>50</v>
      </c>
      <c r="R611" s="229">
        <v>200</v>
      </c>
      <c r="S611" s="228">
        <v>50</v>
      </c>
      <c r="T611" s="228">
        <v>50</v>
      </c>
      <c r="U611" s="228">
        <v>50</v>
      </c>
      <c r="V611" s="228">
        <v>50</v>
      </c>
      <c r="W611" s="229">
        <v>200</v>
      </c>
    </row>
    <row r="612" spans="1:23" s="226" customFormat="1" ht="12.75" x14ac:dyDescent="0.2">
      <c r="A612" s="227"/>
      <c r="B612" s="227" t="s">
        <v>894</v>
      </c>
      <c r="C612" s="228"/>
      <c r="D612" s="228">
        <v>0</v>
      </c>
      <c r="E612" s="228">
        <v>0</v>
      </c>
      <c r="F612" s="228">
        <v>0</v>
      </c>
      <c r="G612" s="228">
        <v>15</v>
      </c>
      <c r="H612" s="229">
        <v>15</v>
      </c>
      <c r="I612" s="228">
        <v>50</v>
      </c>
      <c r="J612" s="228">
        <v>50</v>
      </c>
      <c r="K612" s="228">
        <v>195</v>
      </c>
      <c r="L612" s="228">
        <v>50</v>
      </c>
      <c r="M612" s="229">
        <v>345</v>
      </c>
      <c r="N612" s="228">
        <v>50</v>
      </c>
      <c r="O612" s="228">
        <v>50</v>
      </c>
      <c r="P612" s="228">
        <v>50</v>
      </c>
      <c r="Q612" s="228">
        <v>50</v>
      </c>
      <c r="R612" s="229">
        <v>200</v>
      </c>
      <c r="S612" s="228">
        <v>50</v>
      </c>
      <c r="T612" s="228">
        <v>50</v>
      </c>
      <c r="U612" s="228">
        <v>50</v>
      </c>
      <c r="V612" s="228">
        <v>50</v>
      </c>
      <c r="W612" s="229">
        <v>200</v>
      </c>
    </row>
    <row r="613" spans="1:23" s="226" customFormat="1" ht="12.75" x14ac:dyDescent="0.2">
      <c r="A613" s="227"/>
      <c r="B613" s="227" t="s">
        <v>895</v>
      </c>
      <c r="C613" s="228"/>
      <c r="D613" s="228">
        <v>0</v>
      </c>
      <c r="E613" s="228">
        <v>0</v>
      </c>
      <c r="F613" s="228">
        <v>0</v>
      </c>
      <c r="G613" s="228">
        <v>36.5</v>
      </c>
      <c r="H613" s="229">
        <v>36.5</v>
      </c>
      <c r="I613" s="228">
        <v>50</v>
      </c>
      <c r="J613" s="228">
        <v>115</v>
      </c>
      <c r="K613" s="228">
        <v>50</v>
      </c>
      <c r="L613" s="228">
        <v>195</v>
      </c>
      <c r="M613" s="229">
        <v>410</v>
      </c>
      <c r="N613" s="228">
        <v>50</v>
      </c>
      <c r="O613" s="228">
        <v>50</v>
      </c>
      <c r="P613" s="228">
        <v>50</v>
      </c>
      <c r="Q613" s="228">
        <v>50</v>
      </c>
      <c r="R613" s="229">
        <v>200</v>
      </c>
      <c r="S613" s="228">
        <v>50</v>
      </c>
      <c r="T613" s="228">
        <v>50</v>
      </c>
      <c r="U613" s="228">
        <v>50</v>
      </c>
      <c r="V613" s="228">
        <v>50</v>
      </c>
      <c r="W613" s="229">
        <v>200</v>
      </c>
    </row>
    <row r="614" spans="1:23" s="226" customFormat="1" ht="12.75" x14ac:dyDescent="0.2">
      <c r="A614" s="227"/>
      <c r="B614" s="227" t="s">
        <v>896</v>
      </c>
      <c r="C614" s="228"/>
      <c r="D614" s="228">
        <v>0</v>
      </c>
      <c r="E614" s="228">
        <v>0</v>
      </c>
      <c r="F614" s="228">
        <v>0</v>
      </c>
      <c r="G614" s="228">
        <v>0</v>
      </c>
      <c r="H614" s="229">
        <v>0</v>
      </c>
      <c r="I614" s="228">
        <v>50</v>
      </c>
      <c r="J614" s="228">
        <v>195</v>
      </c>
      <c r="K614" s="228">
        <v>115</v>
      </c>
      <c r="L614" s="228">
        <v>50</v>
      </c>
      <c r="M614" s="229">
        <v>410</v>
      </c>
      <c r="N614" s="228">
        <v>50</v>
      </c>
      <c r="O614" s="228">
        <v>50</v>
      </c>
      <c r="P614" s="228">
        <v>50</v>
      </c>
      <c r="Q614" s="228">
        <v>50</v>
      </c>
      <c r="R614" s="229">
        <v>200</v>
      </c>
      <c r="S614" s="228">
        <v>50</v>
      </c>
      <c r="T614" s="228">
        <v>50</v>
      </c>
      <c r="U614" s="228">
        <v>50</v>
      </c>
      <c r="V614" s="228">
        <v>50</v>
      </c>
      <c r="W614" s="229">
        <v>200</v>
      </c>
    </row>
    <row r="615" spans="1:23" s="226" customFormat="1" ht="12.75" x14ac:dyDescent="0.2">
      <c r="A615" s="227"/>
      <c r="B615" s="227" t="s">
        <v>897</v>
      </c>
      <c r="C615" s="228"/>
      <c r="D615" s="228">
        <v>0</v>
      </c>
      <c r="E615" s="228">
        <v>0</v>
      </c>
      <c r="F615" s="228">
        <v>0</v>
      </c>
      <c r="G615" s="228">
        <v>324</v>
      </c>
      <c r="H615" s="229">
        <v>324</v>
      </c>
      <c r="I615" s="228">
        <v>130</v>
      </c>
      <c r="J615" s="228">
        <v>50</v>
      </c>
      <c r="K615" s="228">
        <v>50</v>
      </c>
      <c r="L615" s="228">
        <v>50</v>
      </c>
      <c r="M615" s="229">
        <v>280</v>
      </c>
      <c r="N615" s="228">
        <v>50</v>
      </c>
      <c r="O615" s="228">
        <v>50</v>
      </c>
      <c r="P615" s="228">
        <v>50</v>
      </c>
      <c r="Q615" s="228">
        <v>50</v>
      </c>
      <c r="R615" s="229">
        <v>200</v>
      </c>
      <c r="S615" s="228">
        <v>50</v>
      </c>
      <c r="T615" s="228">
        <v>50</v>
      </c>
      <c r="U615" s="228">
        <v>50</v>
      </c>
      <c r="V615" s="228">
        <v>50</v>
      </c>
      <c r="W615" s="229">
        <v>200</v>
      </c>
    </row>
    <row r="616" spans="1:23" s="226" customFormat="1" ht="12.75" x14ac:dyDescent="0.2">
      <c r="A616" s="227"/>
      <c r="B616" s="227" t="s">
        <v>898</v>
      </c>
      <c r="C616" s="228"/>
      <c r="D616" s="228">
        <v>0</v>
      </c>
      <c r="E616" s="228">
        <v>0</v>
      </c>
      <c r="F616" s="228">
        <v>0</v>
      </c>
      <c r="G616" s="228">
        <v>0</v>
      </c>
      <c r="H616" s="229">
        <v>0</v>
      </c>
      <c r="I616" s="228">
        <v>50</v>
      </c>
      <c r="J616" s="228">
        <v>50</v>
      </c>
      <c r="K616" s="228">
        <v>50</v>
      </c>
      <c r="L616" s="228">
        <v>115</v>
      </c>
      <c r="M616" s="229">
        <v>265</v>
      </c>
      <c r="N616" s="228">
        <v>50</v>
      </c>
      <c r="O616" s="228">
        <v>50</v>
      </c>
      <c r="P616" s="228">
        <v>50</v>
      </c>
      <c r="Q616" s="228">
        <v>50</v>
      </c>
      <c r="R616" s="229">
        <v>200</v>
      </c>
      <c r="S616" s="228">
        <v>50</v>
      </c>
      <c r="T616" s="228">
        <v>50</v>
      </c>
      <c r="U616" s="228">
        <v>50</v>
      </c>
      <c r="V616" s="228">
        <v>50</v>
      </c>
      <c r="W616" s="229">
        <v>200</v>
      </c>
    </row>
    <row r="617" spans="1:23" s="226" customFormat="1" ht="12.75" x14ac:dyDescent="0.2">
      <c r="A617" s="227"/>
      <c r="B617" s="227" t="s">
        <v>899</v>
      </c>
      <c r="C617" s="228"/>
      <c r="D617" s="228">
        <v>0</v>
      </c>
      <c r="E617" s="228">
        <v>0</v>
      </c>
      <c r="F617" s="228">
        <v>0</v>
      </c>
      <c r="G617" s="228">
        <v>0</v>
      </c>
      <c r="H617" s="229">
        <v>0</v>
      </c>
      <c r="I617" s="228">
        <v>115</v>
      </c>
      <c r="J617" s="228">
        <v>50</v>
      </c>
      <c r="K617" s="228">
        <v>195</v>
      </c>
      <c r="L617" s="228">
        <v>50</v>
      </c>
      <c r="M617" s="229">
        <v>410</v>
      </c>
      <c r="N617" s="228">
        <v>50</v>
      </c>
      <c r="O617" s="228">
        <v>50</v>
      </c>
      <c r="P617" s="228">
        <v>50</v>
      </c>
      <c r="Q617" s="228">
        <v>50</v>
      </c>
      <c r="R617" s="229">
        <v>200</v>
      </c>
      <c r="S617" s="228">
        <v>50</v>
      </c>
      <c r="T617" s="228">
        <v>50</v>
      </c>
      <c r="U617" s="228">
        <v>50</v>
      </c>
      <c r="V617" s="228">
        <v>50</v>
      </c>
      <c r="W617" s="229">
        <v>200</v>
      </c>
    </row>
    <row r="618" spans="1:23" s="226" customFormat="1" ht="12.75" x14ac:dyDescent="0.2">
      <c r="A618" s="227"/>
      <c r="B618" s="227" t="s">
        <v>900</v>
      </c>
      <c r="C618" s="228"/>
      <c r="D618" s="228">
        <v>0</v>
      </c>
      <c r="E618" s="228">
        <v>0</v>
      </c>
      <c r="F618" s="228">
        <v>0</v>
      </c>
      <c r="G618" s="228">
        <v>0</v>
      </c>
      <c r="H618" s="229">
        <v>0</v>
      </c>
      <c r="I618" s="228">
        <v>50</v>
      </c>
      <c r="J618" s="228">
        <v>50</v>
      </c>
      <c r="K618" s="228">
        <v>50</v>
      </c>
      <c r="L618" s="228">
        <v>50</v>
      </c>
      <c r="M618" s="229">
        <v>200</v>
      </c>
      <c r="N618" s="228">
        <v>50</v>
      </c>
      <c r="O618" s="228">
        <v>50</v>
      </c>
      <c r="P618" s="228">
        <v>50</v>
      </c>
      <c r="Q618" s="228">
        <v>50</v>
      </c>
      <c r="R618" s="229">
        <v>200</v>
      </c>
      <c r="S618" s="228">
        <v>50</v>
      </c>
      <c r="T618" s="228">
        <v>50</v>
      </c>
      <c r="U618" s="228">
        <v>50</v>
      </c>
      <c r="V618" s="228">
        <v>50</v>
      </c>
      <c r="W618" s="229">
        <v>200</v>
      </c>
    </row>
    <row r="619" spans="1:23" s="226" customFormat="1" ht="12.75" x14ac:dyDescent="0.2">
      <c r="A619" s="227"/>
      <c r="B619" s="227" t="s">
        <v>888</v>
      </c>
      <c r="C619" s="228"/>
      <c r="D619" s="228">
        <v>0</v>
      </c>
      <c r="E619" s="228">
        <v>0</v>
      </c>
      <c r="F619" s="228">
        <v>0</v>
      </c>
      <c r="G619" s="228">
        <v>6.1</v>
      </c>
      <c r="H619" s="229">
        <v>6.1</v>
      </c>
      <c r="I619" s="228">
        <v>100</v>
      </c>
      <c r="J619" s="228">
        <v>165</v>
      </c>
      <c r="K619" s="228">
        <v>100</v>
      </c>
      <c r="L619" s="228">
        <v>100</v>
      </c>
      <c r="M619" s="229">
        <v>465</v>
      </c>
      <c r="N619" s="228">
        <v>100</v>
      </c>
      <c r="O619" s="228">
        <v>100</v>
      </c>
      <c r="P619" s="228">
        <v>100</v>
      </c>
      <c r="Q619" s="228">
        <v>100</v>
      </c>
      <c r="R619" s="229">
        <v>400</v>
      </c>
      <c r="S619" s="228">
        <v>100</v>
      </c>
      <c r="T619" s="228">
        <v>100</v>
      </c>
      <c r="U619" s="228">
        <v>100</v>
      </c>
      <c r="V619" s="228">
        <v>100</v>
      </c>
      <c r="W619" s="229">
        <v>400</v>
      </c>
    </row>
    <row r="620" spans="1:23" s="226" customFormat="1" ht="12.75" x14ac:dyDescent="0.2">
      <c r="A620" s="227"/>
      <c r="B620" s="227" t="s">
        <v>901</v>
      </c>
      <c r="C620" s="228"/>
      <c r="D620" s="228">
        <v>0</v>
      </c>
      <c r="E620" s="228">
        <v>0</v>
      </c>
      <c r="F620" s="228">
        <v>0</v>
      </c>
      <c r="G620" s="228">
        <v>14.833333</v>
      </c>
      <c r="H620" s="229">
        <v>14.833333</v>
      </c>
      <c r="I620" s="228">
        <v>50</v>
      </c>
      <c r="J620" s="228">
        <v>50</v>
      </c>
      <c r="K620" s="228">
        <v>115</v>
      </c>
      <c r="L620" s="228">
        <v>50</v>
      </c>
      <c r="M620" s="229">
        <v>265</v>
      </c>
      <c r="N620" s="228">
        <v>50</v>
      </c>
      <c r="O620" s="228">
        <v>50</v>
      </c>
      <c r="P620" s="228">
        <v>50</v>
      </c>
      <c r="Q620" s="228">
        <v>50</v>
      </c>
      <c r="R620" s="229">
        <v>200</v>
      </c>
      <c r="S620" s="228">
        <v>50</v>
      </c>
      <c r="T620" s="228">
        <v>50</v>
      </c>
      <c r="U620" s="228">
        <v>50</v>
      </c>
      <c r="V620" s="228">
        <v>50</v>
      </c>
      <c r="W620" s="229">
        <v>200</v>
      </c>
    </row>
    <row r="621" spans="1:23" s="226" customFormat="1" ht="12.75" x14ac:dyDescent="0.2">
      <c r="A621" s="227"/>
      <c r="B621" s="227" t="s">
        <v>730</v>
      </c>
      <c r="C621" s="228"/>
      <c r="D621" s="228">
        <v>0</v>
      </c>
      <c r="E621" s="228">
        <v>0</v>
      </c>
      <c r="F621" s="228">
        <v>0</v>
      </c>
      <c r="G621" s="228">
        <v>71</v>
      </c>
      <c r="H621" s="229">
        <v>71</v>
      </c>
      <c r="I621" s="228">
        <v>175</v>
      </c>
      <c r="J621" s="228">
        <v>50</v>
      </c>
      <c r="K621" s="228">
        <v>50</v>
      </c>
      <c r="L621" s="228">
        <v>50</v>
      </c>
      <c r="M621" s="229">
        <v>325</v>
      </c>
      <c r="N621" s="228">
        <v>50</v>
      </c>
      <c r="O621" s="228">
        <v>50</v>
      </c>
      <c r="P621" s="228">
        <v>50</v>
      </c>
      <c r="Q621" s="228">
        <v>50</v>
      </c>
      <c r="R621" s="229">
        <v>200</v>
      </c>
      <c r="S621" s="228">
        <v>50</v>
      </c>
      <c r="T621" s="228">
        <v>50</v>
      </c>
      <c r="U621" s="228">
        <v>50</v>
      </c>
      <c r="V621" s="228">
        <v>50</v>
      </c>
      <c r="W621" s="229">
        <v>200</v>
      </c>
    </row>
    <row r="622" spans="1:23" s="226" customFormat="1" ht="12.75" x14ac:dyDescent="0.2">
      <c r="A622" s="227"/>
      <c r="B622" s="227" t="s">
        <v>489</v>
      </c>
      <c r="C622" s="228"/>
      <c r="D622" s="228">
        <v>0</v>
      </c>
      <c r="E622" s="228">
        <v>0</v>
      </c>
      <c r="F622" s="228">
        <v>0</v>
      </c>
      <c r="G622" s="228">
        <v>0</v>
      </c>
      <c r="H622" s="229">
        <v>0</v>
      </c>
      <c r="I622" s="228">
        <v>50</v>
      </c>
      <c r="J622" s="228">
        <v>50</v>
      </c>
      <c r="K622" s="228">
        <v>50</v>
      </c>
      <c r="L622" s="228">
        <v>50</v>
      </c>
      <c r="M622" s="229">
        <v>200</v>
      </c>
      <c r="N622" s="228">
        <v>50</v>
      </c>
      <c r="O622" s="228">
        <v>50</v>
      </c>
      <c r="P622" s="228">
        <v>50</v>
      </c>
      <c r="Q622" s="228">
        <v>50</v>
      </c>
      <c r="R622" s="229">
        <v>200</v>
      </c>
      <c r="S622" s="228">
        <v>50</v>
      </c>
      <c r="T622" s="228">
        <v>50</v>
      </c>
      <c r="U622" s="228">
        <v>50</v>
      </c>
      <c r="V622" s="228">
        <v>50</v>
      </c>
      <c r="W622" s="229">
        <v>200</v>
      </c>
    </row>
    <row r="623" spans="1:23" s="226" customFormat="1" ht="12.75" x14ac:dyDescent="0.2">
      <c r="A623" s="227"/>
      <c r="B623" s="227" t="s">
        <v>517</v>
      </c>
      <c r="C623" s="228"/>
      <c r="D623" s="228">
        <v>0</v>
      </c>
      <c r="E623" s="228">
        <v>0</v>
      </c>
      <c r="F623" s="228">
        <v>0</v>
      </c>
      <c r="G623" s="228">
        <v>0</v>
      </c>
      <c r="H623" s="229">
        <v>0</v>
      </c>
      <c r="I623" s="228">
        <v>50</v>
      </c>
      <c r="J623" s="228">
        <v>50</v>
      </c>
      <c r="K623" s="228">
        <v>50</v>
      </c>
      <c r="L623" s="228">
        <v>50</v>
      </c>
      <c r="M623" s="229">
        <v>200</v>
      </c>
      <c r="N623" s="228">
        <v>50</v>
      </c>
      <c r="O623" s="228">
        <v>50</v>
      </c>
      <c r="P623" s="228">
        <v>50</v>
      </c>
      <c r="Q623" s="228">
        <v>50</v>
      </c>
      <c r="R623" s="229">
        <v>200</v>
      </c>
      <c r="S623" s="228">
        <v>50</v>
      </c>
      <c r="T623" s="228">
        <v>50</v>
      </c>
      <c r="U623" s="228">
        <v>50</v>
      </c>
      <c r="V623" s="228">
        <v>50</v>
      </c>
      <c r="W623" s="229">
        <v>200</v>
      </c>
    </row>
    <row r="624" spans="1:23" s="226" customFormat="1" ht="12.75" x14ac:dyDescent="0.2">
      <c r="A624" s="227"/>
      <c r="B624" s="227" t="s">
        <v>499</v>
      </c>
      <c r="C624" s="228"/>
      <c r="D624" s="228">
        <v>0</v>
      </c>
      <c r="E624" s="228">
        <v>0</v>
      </c>
      <c r="F624" s="228">
        <v>0</v>
      </c>
      <c r="G624" s="228">
        <v>30</v>
      </c>
      <c r="H624" s="229">
        <v>30</v>
      </c>
      <c r="I624" s="228">
        <v>205</v>
      </c>
      <c r="J624" s="228">
        <v>50</v>
      </c>
      <c r="K624" s="228">
        <v>50</v>
      </c>
      <c r="L624" s="228">
        <v>50</v>
      </c>
      <c r="M624" s="229">
        <v>355</v>
      </c>
      <c r="N624" s="228">
        <v>50</v>
      </c>
      <c r="O624" s="228">
        <v>50</v>
      </c>
      <c r="P624" s="228">
        <v>50</v>
      </c>
      <c r="Q624" s="228">
        <v>50</v>
      </c>
      <c r="R624" s="229">
        <v>200</v>
      </c>
      <c r="S624" s="228">
        <v>50</v>
      </c>
      <c r="T624" s="228">
        <v>50</v>
      </c>
      <c r="U624" s="228">
        <v>50</v>
      </c>
      <c r="V624" s="228">
        <v>50</v>
      </c>
      <c r="W624" s="229">
        <v>200</v>
      </c>
    </row>
    <row r="625" spans="1:23" s="226" customFormat="1" ht="12.75" x14ac:dyDescent="0.2">
      <c r="A625" s="227"/>
      <c r="B625" s="227" t="s">
        <v>487</v>
      </c>
      <c r="C625" s="228"/>
      <c r="D625" s="228">
        <v>0</v>
      </c>
      <c r="E625" s="228">
        <v>0</v>
      </c>
      <c r="F625" s="228">
        <v>0</v>
      </c>
      <c r="G625" s="228">
        <v>50</v>
      </c>
      <c r="H625" s="229">
        <v>50</v>
      </c>
      <c r="I625" s="228">
        <v>50</v>
      </c>
      <c r="J625" s="228">
        <v>50</v>
      </c>
      <c r="K625" s="228">
        <v>50</v>
      </c>
      <c r="L625" s="228">
        <v>50</v>
      </c>
      <c r="M625" s="229">
        <v>200</v>
      </c>
      <c r="N625" s="228">
        <v>50</v>
      </c>
      <c r="O625" s="228">
        <v>50</v>
      </c>
      <c r="P625" s="228">
        <v>50</v>
      </c>
      <c r="Q625" s="228">
        <v>50</v>
      </c>
      <c r="R625" s="229">
        <v>200</v>
      </c>
      <c r="S625" s="228">
        <v>50</v>
      </c>
      <c r="T625" s="228">
        <v>50</v>
      </c>
      <c r="U625" s="228">
        <v>50</v>
      </c>
      <c r="V625" s="228">
        <v>50</v>
      </c>
      <c r="W625" s="229">
        <v>200</v>
      </c>
    </row>
    <row r="626" spans="1:23" s="226" customFormat="1" ht="12.75" x14ac:dyDescent="0.2">
      <c r="A626" s="227"/>
      <c r="B626" s="227" t="s">
        <v>488</v>
      </c>
      <c r="C626" s="228"/>
      <c r="D626" s="228">
        <v>0</v>
      </c>
      <c r="E626" s="228">
        <v>0</v>
      </c>
      <c r="F626" s="228">
        <v>0</v>
      </c>
      <c r="G626" s="228">
        <v>0</v>
      </c>
      <c r="H626" s="229">
        <v>0</v>
      </c>
      <c r="I626" s="228">
        <v>50</v>
      </c>
      <c r="J626" s="228">
        <v>50</v>
      </c>
      <c r="K626" s="228">
        <v>50</v>
      </c>
      <c r="L626" s="228">
        <v>50</v>
      </c>
      <c r="M626" s="229">
        <v>200</v>
      </c>
      <c r="N626" s="228">
        <v>50</v>
      </c>
      <c r="O626" s="228">
        <v>50</v>
      </c>
      <c r="P626" s="228">
        <v>50</v>
      </c>
      <c r="Q626" s="228">
        <v>50</v>
      </c>
      <c r="R626" s="229">
        <v>200</v>
      </c>
      <c r="S626" s="228">
        <v>50</v>
      </c>
      <c r="T626" s="228">
        <v>50</v>
      </c>
      <c r="U626" s="228">
        <v>50</v>
      </c>
      <c r="V626" s="228">
        <v>50</v>
      </c>
      <c r="W626" s="229">
        <v>200</v>
      </c>
    </row>
    <row r="627" spans="1:23" s="226" customFormat="1" ht="12.75" x14ac:dyDescent="0.2">
      <c r="A627" s="227"/>
      <c r="B627" s="227" t="s">
        <v>902</v>
      </c>
      <c r="C627" s="228"/>
      <c r="D627" s="228">
        <v>0</v>
      </c>
      <c r="E627" s="228">
        <v>0</v>
      </c>
      <c r="F627" s="228">
        <v>0</v>
      </c>
      <c r="G627" s="228">
        <v>130</v>
      </c>
      <c r="H627" s="229">
        <v>130</v>
      </c>
      <c r="I627" s="228">
        <v>175</v>
      </c>
      <c r="J627" s="228">
        <v>50</v>
      </c>
      <c r="K627" s="228">
        <v>50</v>
      </c>
      <c r="L627" s="228">
        <v>50</v>
      </c>
      <c r="M627" s="229">
        <v>325</v>
      </c>
      <c r="N627" s="228">
        <v>50</v>
      </c>
      <c r="O627" s="228">
        <v>50</v>
      </c>
      <c r="P627" s="228">
        <v>50</v>
      </c>
      <c r="Q627" s="228">
        <v>50</v>
      </c>
      <c r="R627" s="229">
        <v>200</v>
      </c>
      <c r="S627" s="228">
        <v>50</v>
      </c>
      <c r="T627" s="228">
        <v>50</v>
      </c>
      <c r="U627" s="228">
        <v>50</v>
      </c>
      <c r="V627" s="228">
        <v>50</v>
      </c>
      <c r="W627" s="229">
        <v>200</v>
      </c>
    </row>
    <row r="628" spans="1:23" s="226" customFormat="1" ht="12.75" x14ac:dyDescent="0.2">
      <c r="A628" s="227"/>
      <c r="B628" s="227" t="s">
        <v>903</v>
      </c>
      <c r="C628" s="228"/>
      <c r="D628" s="228">
        <v>0</v>
      </c>
      <c r="E628" s="228">
        <v>0</v>
      </c>
      <c r="F628" s="228">
        <v>0</v>
      </c>
      <c r="G628" s="228">
        <v>30</v>
      </c>
      <c r="H628" s="229">
        <v>30</v>
      </c>
      <c r="I628" s="228">
        <v>50</v>
      </c>
      <c r="J628" s="228">
        <v>50</v>
      </c>
      <c r="K628" s="228">
        <v>50</v>
      </c>
      <c r="L628" s="228">
        <v>50</v>
      </c>
      <c r="M628" s="229">
        <v>200</v>
      </c>
      <c r="N628" s="228">
        <v>50</v>
      </c>
      <c r="O628" s="228">
        <v>50</v>
      </c>
      <c r="P628" s="228">
        <v>50</v>
      </c>
      <c r="Q628" s="228">
        <v>50</v>
      </c>
      <c r="R628" s="229">
        <v>200</v>
      </c>
      <c r="S628" s="228">
        <v>50</v>
      </c>
      <c r="T628" s="228">
        <v>50</v>
      </c>
      <c r="U628" s="228">
        <v>50</v>
      </c>
      <c r="V628" s="228">
        <v>50</v>
      </c>
      <c r="W628" s="229">
        <v>200</v>
      </c>
    </row>
    <row r="629" spans="1:23" s="226" customFormat="1" ht="12.75" x14ac:dyDescent="0.2">
      <c r="A629" s="227"/>
      <c r="B629" s="227" t="s">
        <v>904</v>
      </c>
      <c r="C629" s="228"/>
      <c r="D629" s="228">
        <v>0</v>
      </c>
      <c r="E629" s="228">
        <v>0</v>
      </c>
      <c r="F629" s="228">
        <v>0</v>
      </c>
      <c r="G629" s="228">
        <v>0</v>
      </c>
      <c r="H629" s="229">
        <v>0</v>
      </c>
      <c r="I629" s="228">
        <v>370</v>
      </c>
      <c r="J629" s="228">
        <v>50</v>
      </c>
      <c r="K629" s="228">
        <v>50</v>
      </c>
      <c r="L629" s="228">
        <v>50</v>
      </c>
      <c r="M629" s="229">
        <v>520</v>
      </c>
      <c r="N629" s="228">
        <v>50</v>
      </c>
      <c r="O629" s="228">
        <v>50</v>
      </c>
      <c r="P629" s="228">
        <v>50</v>
      </c>
      <c r="Q629" s="228">
        <v>50</v>
      </c>
      <c r="R629" s="229">
        <v>200</v>
      </c>
      <c r="S629" s="228">
        <v>50</v>
      </c>
      <c r="T629" s="228">
        <v>50</v>
      </c>
      <c r="U629" s="228">
        <v>50</v>
      </c>
      <c r="V629" s="228">
        <v>50</v>
      </c>
      <c r="W629" s="229">
        <v>200</v>
      </c>
    </row>
    <row r="630" spans="1:23" s="226" customFormat="1" ht="12.75" x14ac:dyDescent="0.2">
      <c r="A630" s="227"/>
      <c r="B630" s="227" t="s">
        <v>905</v>
      </c>
      <c r="C630" s="228"/>
      <c r="D630" s="228">
        <v>0</v>
      </c>
      <c r="E630" s="228">
        <v>0</v>
      </c>
      <c r="F630" s="228">
        <v>0</v>
      </c>
      <c r="G630" s="228">
        <v>65</v>
      </c>
      <c r="H630" s="229">
        <v>65</v>
      </c>
      <c r="I630" s="228">
        <v>90</v>
      </c>
      <c r="J630" s="228">
        <v>270</v>
      </c>
      <c r="K630" s="228">
        <v>50</v>
      </c>
      <c r="L630" s="228">
        <v>50</v>
      </c>
      <c r="M630" s="229">
        <v>460</v>
      </c>
      <c r="N630" s="228">
        <v>50</v>
      </c>
      <c r="O630" s="228">
        <v>50</v>
      </c>
      <c r="P630" s="228">
        <v>50</v>
      </c>
      <c r="Q630" s="228">
        <v>50</v>
      </c>
      <c r="R630" s="229">
        <v>200</v>
      </c>
      <c r="S630" s="228">
        <v>50</v>
      </c>
      <c r="T630" s="228">
        <v>50</v>
      </c>
      <c r="U630" s="228">
        <v>50</v>
      </c>
      <c r="V630" s="228">
        <v>50</v>
      </c>
      <c r="W630" s="229">
        <v>200</v>
      </c>
    </row>
    <row r="631" spans="1:23" s="226" customFormat="1" ht="12.75" x14ac:dyDescent="0.2">
      <c r="A631" s="227"/>
      <c r="B631" s="227" t="s">
        <v>906</v>
      </c>
      <c r="C631" s="228"/>
      <c r="D631" s="228">
        <v>0</v>
      </c>
      <c r="E631" s="228">
        <v>0</v>
      </c>
      <c r="F631" s="228">
        <v>0</v>
      </c>
      <c r="G631" s="228">
        <v>70</v>
      </c>
      <c r="H631" s="229">
        <v>70</v>
      </c>
      <c r="I631" s="228">
        <v>50</v>
      </c>
      <c r="J631" s="228">
        <v>50</v>
      </c>
      <c r="K631" s="228">
        <v>50</v>
      </c>
      <c r="L631" s="228">
        <v>50</v>
      </c>
      <c r="M631" s="229">
        <v>200</v>
      </c>
      <c r="N631" s="228">
        <v>50</v>
      </c>
      <c r="O631" s="228">
        <v>50</v>
      </c>
      <c r="P631" s="228">
        <v>50</v>
      </c>
      <c r="Q631" s="228">
        <v>50</v>
      </c>
      <c r="R631" s="229">
        <v>200</v>
      </c>
      <c r="S631" s="228">
        <v>50</v>
      </c>
      <c r="T631" s="228">
        <v>50</v>
      </c>
      <c r="U631" s="228">
        <v>50</v>
      </c>
      <c r="V631" s="228">
        <v>50</v>
      </c>
      <c r="W631" s="229">
        <v>200</v>
      </c>
    </row>
    <row r="632" spans="1:23" s="226" customFormat="1" ht="12.75" x14ac:dyDescent="0.2">
      <c r="A632" s="227"/>
      <c r="B632" s="227" t="s">
        <v>907</v>
      </c>
      <c r="C632" s="228"/>
      <c r="D632" s="228">
        <v>0</v>
      </c>
      <c r="E632" s="228">
        <v>0</v>
      </c>
      <c r="F632" s="228">
        <v>0</v>
      </c>
      <c r="G632" s="228">
        <v>100</v>
      </c>
      <c r="H632" s="229">
        <v>100</v>
      </c>
      <c r="I632" s="228">
        <v>50</v>
      </c>
      <c r="J632" s="228">
        <v>205</v>
      </c>
      <c r="K632" s="228">
        <v>50</v>
      </c>
      <c r="L632" s="228">
        <v>50</v>
      </c>
      <c r="M632" s="229">
        <v>355</v>
      </c>
      <c r="N632" s="228">
        <v>50</v>
      </c>
      <c r="O632" s="228">
        <v>50</v>
      </c>
      <c r="P632" s="228">
        <v>50</v>
      </c>
      <c r="Q632" s="228">
        <v>50</v>
      </c>
      <c r="R632" s="229">
        <v>200</v>
      </c>
      <c r="S632" s="228">
        <v>50</v>
      </c>
      <c r="T632" s="228">
        <v>50</v>
      </c>
      <c r="U632" s="228">
        <v>50</v>
      </c>
      <c r="V632" s="228">
        <v>50</v>
      </c>
      <c r="W632" s="229">
        <v>200</v>
      </c>
    </row>
    <row r="633" spans="1:23" s="226" customFormat="1" ht="12.75" x14ac:dyDescent="0.2">
      <c r="A633" s="227"/>
      <c r="B633" s="227" t="s">
        <v>908</v>
      </c>
      <c r="C633" s="228"/>
      <c r="D633" s="228">
        <v>0</v>
      </c>
      <c r="E633" s="228">
        <v>0</v>
      </c>
      <c r="F633" s="228">
        <v>0</v>
      </c>
      <c r="G633" s="228">
        <v>100</v>
      </c>
      <c r="H633" s="229">
        <v>100</v>
      </c>
      <c r="I633" s="228">
        <v>50</v>
      </c>
      <c r="J633" s="228">
        <v>90</v>
      </c>
      <c r="K633" s="228">
        <v>50</v>
      </c>
      <c r="L633" s="228">
        <v>50</v>
      </c>
      <c r="M633" s="229">
        <v>240</v>
      </c>
      <c r="N633" s="228">
        <v>50</v>
      </c>
      <c r="O633" s="228">
        <v>50</v>
      </c>
      <c r="P633" s="228">
        <v>50</v>
      </c>
      <c r="Q633" s="228">
        <v>50</v>
      </c>
      <c r="R633" s="229">
        <v>200</v>
      </c>
      <c r="S633" s="228">
        <v>50</v>
      </c>
      <c r="T633" s="228">
        <v>50</v>
      </c>
      <c r="U633" s="228">
        <v>50</v>
      </c>
      <c r="V633" s="228">
        <v>50</v>
      </c>
      <c r="W633" s="229">
        <v>200</v>
      </c>
    </row>
    <row r="634" spans="1:23" s="226" customFormat="1" ht="12.75" x14ac:dyDescent="0.2">
      <c r="A634" s="227"/>
      <c r="B634" s="227" t="s">
        <v>725</v>
      </c>
      <c r="C634" s="228"/>
      <c r="D634" s="228">
        <v>0</v>
      </c>
      <c r="E634" s="228">
        <v>0</v>
      </c>
      <c r="F634" s="228">
        <v>0</v>
      </c>
      <c r="G634" s="228">
        <v>110</v>
      </c>
      <c r="H634" s="229">
        <v>110</v>
      </c>
      <c r="I634" s="228">
        <v>50</v>
      </c>
      <c r="J634" s="228">
        <v>115</v>
      </c>
      <c r="K634" s="228">
        <v>50</v>
      </c>
      <c r="L634" s="228">
        <v>50</v>
      </c>
      <c r="M634" s="229">
        <v>265</v>
      </c>
      <c r="N634" s="228">
        <v>50</v>
      </c>
      <c r="O634" s="228">
        <v>50</v>
      </c>
      <c r="P634" s="228">
        <v>50</v>
      </c>
      <c r="Q634" s="228">
        <v>50</v>
      </c>
      <c r="R634" s="229">
        <v>200</v>
      </c>
      <c r="S634" s="228">
        <v>50</v>
      </c>
      <c r="T634" s="228">
        <v>50</v>
      </c>
      <c r="U634" s="228">
        <v>50</v>
      </c>
      <c r="V634" s="228">
        <v>50</v>
      </c>
      <c r="W634" s="229">
        <v>200</v>
      </c>
    </row>
    <row r="635" spans="1:23" s="226" customFormat="1" ht="12.75" x14ac:dyDescent="0.2">
      <c r="A635" s="227"/>
      <c r="B635" s="227" t="s">
        <v>909</v>
      </c>
      <c r="C635" s="228"/>
      <c r="D635" s="228">
        <v>0</v>
      </c>
      <c r="E635" s="228">
        <v>0</v>
      </c>
      <c r="F635" s="228">
        <v>0</v>
      </c>
      <c r="G635" s="228">
        <v>0</v>
      </c>
      <c r="H635" s="229">
        <v>0</v>
      </c>
      <c r="I635" s="228">
        <v>50</v>
      </c>
      <c r="J635" s="228">
        <v>305</v>
      </c>
      <c r="K635" s="228">
        <v>50</v>
      </c>
      <c r="L635" s="228">
        <v>50</v>
      </c>
      <c r="M635" s="229">
        <v>455</v>
      </c>
      <c r="N635" s="228">
        <v>50</v>
      </c>
      <c r="O635" s="228">
        <v>50</v>
      </c>
      <c r="P635" s="228">
        <v>50</v>
      </c>
      <c r="Q635" s="228">
        <v>50</v>
      </c>
      <c r="R635" s="229">
        <v>200</v>
      </c>
      <c r="S635" s="228">
        <v>50</v>
      </c>
      <c r="T635" s="228">
        <v>50</v>
      </c>
      <c r="U635" s="228">
        <v>50</v>
      </c>
      <c r="V635" s="228">
        <v>50</v>
      </c>
      <c r="W635" s="229">
        <v>200</v>
      </c>
    </row>
    <row r="636" spans="1:23" s="226" customFormat="1" ht="12.75" x14ac:dyDescent="0.2">
      <c r="A636" s="227"/>
      <c r="B636" s="227" t="s">
        <v>910</v>
      </c>
      <c r="C636" s="228"/>
      <c r="D636" s="228">
        <v>0</v>
      </c>
      <c r="E636" s="228">
        <v>0</v>
      </c>
      <c r="F636" s="228">
        <v>0</v>
      </c>
      <c r="G636" s="228">
        <v>0</v>
      </c>
      <c r="H636" s="229">
        <v>0</v>
      </c>
      <c r="I636" s="228">
        <v>50</v>
      </c>
      <c r="J636" s="228">
        <v>50</v>
      </c>
      <c r="K636" s="228">
        <v>50</v>
      </c>
      <c r="L636" s="228">
        <v>50</v>
      </c>
      <c r="M636" s="229">
        <v>200</v>
      </c>
      <c r="N636" s="228">
        <v>50</v>
      </c>
      <c r="O636" s="228">
        <v>50</v>
      </c>
      <c r="P636" s="228">
        <v>50</v>
      </c>
      <c r="Q636" s="228">
        <v>50</v>
      </c>
      <c r="R636" s="229">
        <v>200</v>
      </c>
      <c r="S636" s="228">
        <v>50</v>
      </c>
      <c r="T636" s="228">
        <v>50</v>
      </c>
      <c r="U636" s="228">
        <v>50</v>
      </c>
      <c r="V636" s="228">
        <v>50</v>
      </c>
      <c r="W636" s="229">
        <v>200</v>
      </c>
    </row>
    <row r="637" spans="1:23" s="226" customFormat="1" ht="12.75" x14ac:dyDescent="0.2">
      <c r="A637" s="227"/>
      <c r="B637" s="227" t="s">
        <v>911</v>
      </c>
      <c r="C637" s="228"/>
      <c r="D637" s="228">
        <v>0</v>
      </c>
      <c r="E637" s="228">
        <v>0</v>
      </c>
      <c r="F637" s="228">
        <v>0</v>
      </c>
      <c r="G637" s="228">
        <v>100</v>
      </c>
      <c r="H637" s="229">
        <v>100</v>
      </c>
      <c r="I637" s="228">
        <v>50</v>
      </c>
      <c r="J637" s="228">
        <v>115</v>
      </c>
      <c r="K637" s="228">
        <v>50</v>
      </c>
      <c r="L637" s="228">
        <v>50</v>
      </c>
      <c r="M637" s="229">
        <v>265</v>
      </c>
      <c r="N637" s="228">
        <v>50</v>
      </c>
      <c r="O637" s="228">
        <v>50</v>
      </c>
      <c r="P637" s="228">
        <v>50</v>
      </c>
      <c r="Q637" s="228">
        <v>50</v>
      </c>
      <c r="R637" s="229">
        <v>200</v>
      </c>
      <c r="S637" s="228">
        <v>50</v>
      </c>
      <c r="T637" s="228">
        <v>50</v>
      </c>
      <c r="U637" s="228">
        <v>50</v>
      </c>
      <c r="V637" s="228">
        <v>50</v>
      </c>
      <c r="W637" s="229">
        <v>200</v>
      </c>
    </row>
    <row r="638" spans="1:23" s="226" customFormat="1" ht="12.75" x14ac:dyDescent="0.2">
      <c r="A638" s="227"/>
      <c r="B638" s="227" t="s">
        <v>912</v>
      </c>
      <c r="C638" s="228"/>
      <c r="D638" s="228">
        <v>0</v>
      </c>
      <c r="E638" s="228">
        <v>0</v>
      </c>
      <c r="F638" s="228">
        <v>0</v>
      </c>
      <c r="G638" s="228">
        <v>15</v>
      </c>
      <c r="H638" s="229">
        <v>15</v>
      </c>
      <c r="I638" s="228">
        <v>50</v>
      </c>
      <c r="J638" s="228">
        <v>175</v>
      </c>
      <c r="K638" s="228">
        <v>205</v>
      </c>
      <c r="L638" s="228">
        <v>50</v>
      </c>
      <c r="M638" s="229">
        <v>480</v>
      </c>
      <c r="N638" s="228">
        <v>50</v>
      </c>
      <c r="O638" s="228">
        <v>50</v>
      </c>
      <c r="P638" s="228">
        <v>50</v>
      </c>
      <c r="Q638" s="228">
        <v>50</v>
      </c>
      <c r="R638" s="229">
        <v>200</v>
      </c>
      <c r="S638" s="228">
        <v>50</v>
      </c>
      <c r="T638" s="228">
        <v>50</v>
      </c>
      <c r="U638" s="228">
        <v>50</v>
      </c>
      <c r="V638" s="228">
        <v>50</v>
      </c>
      <c r="W638" s="229">
        <v>200</v>
      </c>
    </row>
    <row r="639" spans="1:23" s="226" customFormat="1" ht="12.75" x14ac:dyDescent="0.2">
      <c r="A639" s="227"/>
      <c r="B639" s="227" t="s">
        <v>913</v>
      </c>
      <c r="C639" s="228"/>
      <c r="D639" s="228">
        <v>0</v>
      </c>
      <c r="E639" s="228">
        <v>0</v>
      </c>
      <c r="F639" s="228">
        <v>0</v>
      </c>
      <c r="G639" s="228">
        <v>15</v>
      </c>
      <c r="H639" s="229">
        <v>15</v>
      </c>
      <c r="I639" s="228">
        <v>50</v>
      </c>
      <c r="J639" s="228">
        <v>110</v>
      </c>
      <c r="K639" s="228">
        <v>50</v>
      </c>
      <c r="L639" s="228">
        <v>50</v>
      </c>
      <c r="M639" s="229">
        <v>260</v>
      </c>
      <c r="N639" s="228">
        <v>50</v>
      </c>
      <c r="O639" s="228">
        <v>50</v>
      </c>
      <c r="P639" s="228">
        <v>50</v>
      </c>
      <c r="Q639" s="228">
        <v>50</v>
      </c>
      <c r="R639" s="229">
        <v>200</v>
      </c>
      <c r="S639" s="228">
        <v>50</v>
      </c>
      <c r="T639" s="228">
        <v>50</v>
      </c>
      <c r="U639" s="228">
        <v>50</v>
      </c>
      <c r="V639" s="228">
        <v>50</v>
      </c>
      <c r="W639" s="229">
        <v>200</v>
      </c>
    </row>
    <row r="640" spans="1:23" s="226" customFormat="1" ht="12.75" x14ac:dyDescent="0.2">
      <c r="A640" s="227"/>
      <c r="B640" s="227" t="s">
        <v>914</v>
      </c>
      <c r="C640" s="228"/>
      <c r="D640" s="228">
        <v>0</v>
      </c>
      <c r="E640" s="228">
        <v>0</v>
      </c>
      <c r="F640" s="228">
        <v>0</v>
      </c>
      <c r="G640" s="228">
        <v>0</v>
      </c>
      <c r="H640" s="229">
        <v>0</v>
      </c>
      <c r="I640" s="228">
        <v>50</v>
      </c>
      <c r="J640" s="228">
        <v>50</v>
      </c>
      <c r="K640" s="228">
        <v>265</v>
      </c>
      <c r="L640" s="228">
        <v>50</v>
      </c>
      <c r="M640" s="229">
        <v>415</v>
      </c>
      <c r="N640" s="228">
        <v>50</v>
      </c>
      <c r="O640" s="228">
        <v>50</v>
      </c>
      <c r="P640" s="228">
        <v>50</v>
      </c>
      <c r="Q640" s="228">
        <v>50</v>
      </c>
      <c r="R640" s="229">
        <v>200</v>
      </c>
      <c r="S640" s="228">
        <v>50</v>
      </c>
      <c r="T640" s="228">
        <v>50</v>
      </c>
      <c r="U640" s="228">
        <v>50</v>
      </c>
      <c r="V640" s="228">
        <v>50</v>
      </c>
      <c r="W640" s="229">
        <v>200</v>
      </c>
    </row>
    <row r="641" spans="1:23" s="226" customFormat="1" ht="12.75" x14ac:dyDescent="0.2">
      <c r="A641" s="227"/>
      <c r="B641" s="227" t="s">
        <v>915</v>
      </c>
      <c r="C641" s="228"/>
      <c r="D641" s="228">
        <v>0</v>
      </c>
      <c r="E641" s="228">
        <v>0</v>
      </c>
      <c r="F641" s="228">
        <v>0</v>
      </c>
      <c r="G641" s="228">
        <v>0</v>
      </c>
      <c r="H641" s="229">
        <v>0</v>
      </c>
      <c r="I641" s="228">
        <v>50</v>
      </c>
      <c r="J641" s="228">
        <v>50</v>
      </c>
      <c r="K641" s="228">
        <v>175</v>
      </c>
      <c r="L641" s="228">
        <v>205</v>
      </c>
      <c r="M641" s="229">
        <v>480</v>
      </c>
      <c r="N641" s="228">
        <v>50</v>
      </c>
      <c r="O641" s="228">
        <v>50</v>
      </c>
      <c r="P641" s="228">
        <v>50</v>
      </c>
      <c r="Q641" s="228">
        <v>50</v>
      </c>
      <c r="R641" s="229">
        <v>200</v>
      </c>
      <c r="S641" s="228">
        <v>50</v>
      </c>
      <c r="T641" s="228">
        <v>50</v>
      </c>
      <c r="U641" s="228">
        <v>50</v>
      </c>
      <c r="V641" s="228">
        <v>50</v>
      </c>
      <c r="W641" s="229">
        <v>200</v>
      </c>
    </row>
    <row r="642" spans="1:23" s="226" customFormat="1" ht="12.75" x14ac:dyDescent="0.2">
      <c r="A642" s="227"/>
      <c r="B642" s="227" t="s">
        <v>916</v>
      </c>
      <c r="C642" s="228"/>
      <c r="D642" s="228">
        <v>0</v>
      </c>
      <c r="E642" s="228">
        <v>0</v>
      </c>
      <c r="F642" s="228">
        <v>0</v>
      </c>
      <c r="G642" s="228">
        <v>0</v>
      </c>
      <c r="H642" s="229">
        <v>0</v>
      </c>
      <c r="I642" s="228">
        <v>90</v>
      </c>
      <c r="J642" s="228">
        <v>50</v>
      </c>
      <c r="K642" s="228">
        <v>110</v>
      </c>
      <c r="L642" s="228">
        <v>50</v>
      </c>
      <c r="M642" s="229">
        <v>300</v>
      </c>
      <c r="N642" s="228">
        <v>50</v>
      </c>
      <c r="O642" s="228">
        <v>50</v>
      </c>
      <c r="P642" s="228">
        <v>50</v>
      </c>
      <c r="Q642" s="228">
        <v>50</v>
      </c>
      <c r="R642" s="229">
        <v>200</v>
      </c>
      <c r="S642" s="228">
        <v>50</v>
      </c>
      <c r="T642" s="228">
        <v>50</v>
      </c>
      <c r="U642" s="228">
        <v>50</v>
      </c>
      <c r="V642" s="228">
        <v>50</v>
      </c>
      <c r="W642" s="229">
        <v>200</v>
      </c>
    </row>
    <row r="643" spans="1:23" s="226" customFormat="1" ht="12.75" x14ac:dyDescent="0.2">
      <c r="A643" s="227"/>
      <c r="B643" s="227" t="s">
        <v>917</v>
      </c>
      <c r="C643" s="228"/>
      <c r="D643" s="228">
        <v>0</v>
      </c>
      <c r="E643" s="228">
        <v>0</v>
      </c>
      <c r="F643" s="228">
        <v>0</v>
      </c>
      <c r="G643" s="228">
        <v>0</v>
      </c>
      <c r="H643" s="229">
        <v>0</v>
      </c>
      <c r="I643" s="228">
        <v>50</v>
      </c>
      <c r="J643" s="228">
        <v>50</v>
      </c>
      <c r="K643" s="228">
        <v>115</v>
      </c>
      <c r="L643" s="228">
        <v>265</v>
      </c>
      <c r="M643" s="229">
        <v>480</v>
      </c>
      <c r="N643" s="228">
        <v>50</v>
      </c>
      <c r="O643" s="228">
        <v>50</v>
      </c>
      <c r="P643" s="228">
        <v>50</v>
      </c>
      <c r="Q643" s="228">
        <v>50</v>
      </c>
      <c r="R643" s="229">
        <v>200</v>
      </c>
      <c r="S643" s="228">
        <v>50</v>
      </c>
      <c r="T643" s="228">
        <v>50</v>
      </c>
      <c r="U643" s="228">
        <v>50</v>
      </c>
      <c r="V643" s="228">
        <v>50</v>
      </c>
      <c r="W643" s="229">
        <v>200</v>
      </c>
    </row>
    <row r="644" spans="1:23" s="226" customFormat="1" ht="12.75" x14ac:dyDescent="0.2">
      <c r="A644" s="227"/>
      <c r="B644" s="227" t="s">
        <v>918</v>
      </c>
      <c r="C644" s="228"/>
      <c r="D644" s="228">
        <v>0</v>
      </c>
      <c r="E644" s="228">
        <v>0</v>
      </c>
      <c r="F644" s="228">
        <v>0</v>
      </c>
      <c r="G644" s="228">
        <v>0</v>
      </c>
      <c r="H644" s="229">
        <v>0</v>
      </c>
      <c r="I644" s="228">
        <v>50</v>
      </c>
      <c r="J644" s="228">
        <v>50</v>
      </c>
      <c r="K644" s="228">
        <v>50</v>
      </c>
      <c r="L644" s="228">
        <v>50</v>
      </c>
      <c r="M644" s="229">
        <v>200</v>
      </c>
      <c r="N644" s="228">
        <v>50</v>
      </c>
      <c r="O644" s="228">
        <v>50</v>
      </c>
      <c r="P644" s="228">
        <v>50</v>
      </c>
      <c r="Q644" s="228">
        <v>50</v>
      </c>
      <c r="R644" s="229">
        <v>200</v>
      </c>
      <c r="S644" s="228">
        <v>50</v>
      </c>
      <c r="T644" s="228">
        <v>50</v>
      </c>
      <c r="U644" s="228">
        <v>50</v>
      </c>
      <c r="V644" s="228">
        <v>50</v>
      </c>
      <c r="W644" s="229">
        <v>200</v>
      </c>
    </row>
    <row r="645" spans="1:23" s="226" customFormat="1" ht="12.75" x14ac:dyDescent="0.2">
      <c r="A645" s="227"/>
      <c r="B645" s="227" t="s">
        <v>919</v>
      </c>
      <c r="C645" s="228"/>
      <c r="D645" s="228">
        <v>0</v>
      </c>
      <c r="E645" s="228">
        <v>0</v>
      </c>
      <c r="F645" s="228">
        <v>0</v>
      </c>
      <c r="G645" s="228">
        <v>50</v>
      </c>
      <c r="H645" s="229">
        <v>50</v>
      </c>
      <c r="I645" s="228">
        <v>50</v>
      </c>
      <c r="J645" s="228">
        <v>50</v>
      </c>
      <c r="K645" s="228">
        <v>50</v>
      </c>
      <c r="L645" s="228">
        <v>175</v>
      </c>
      <c r="M645" s="229">
        <v>325</v>
      </c>
      <c r="N645" s="228">
        <v>50</v>
      </c>
      <c r="O645" s="228">
        <v>50</v>
      </c>
      <c r="P645" s="228">
        <v>50</v>
      </c>
      <c r="Q645" s="228">
        <v>50</v>
      </c>
      <c r="R645" s="229">
        <v>200</v>
      </c>
      <c r="S645" s="228">
        <v>50</v>
      </c>
      <c r="T645" s="228">
        <v>50</v>
      </c>
      <c r="U645" s="228">
        <v>50</v>
      </c>
      <c r="V645" s="228">
        <v>50</v>
      </c>
      <c r="W645" s="229">
        <v>200</v>
      </c>
    </row>
    <row r="646" spans="1:23" s="226" customFormat="1" ht="12.75" x14ac:dyDescent="0.2">
      <c r="A646" s="227"/>
      <c r="B646" s="227" t="s">
        <v>497</v>
      </c>
      <c r="C646" s="228"/>
      <c r="D646" s="228">
        <v>0</v>
      </c>
      <c r="E646" s="228">
        <v>0</v>
      </c>
      <c r="F646" s="228">
        <v>0</v>
      </c>
      <c r="G646" s="228">
        <v>0</v>
      </c>
      <c r="H646" s="229">
        <v>0</v>
      </c>
      <c r="I646" s="228">
        <v>50</v>
      </c>
      <c r="J646" s="228">
        <v>50</v>
      </c>
      <c r="K646" s="228">
        <v>50</v>
      </c>
      <c r="L646" s="228">
        <v>110</v>
      </c>
      <c r="M646" s="229">
        <v>260</v>
      </c>
      <c r="N646" s="228">
        <v>50</v>
      </c>
      <c r="O646" s="228">
        <v>50</v>
      </c>
      <c r="P646" s="228">
        <v>50</v>
      </c>
      <c r="Q646" s="228">
        <v>50</v>
      </c>
      <c r="R646" s="229">
        <v>200</v>
      </c>
      <c r="S646" s="228">
        <v>50</v>
      </c>
      <c r="T646" s="228">
        <v>50</v>
      </c>
      <c r="U646" s="228">
        <v>50</v>
      </c>
      <c r="V646" s="228">
        <v>50</v>
      </c>
      <c r="W646" s="229">
        <v>200</v>
      </c>
    </row>
    <row r="647" spans="1:23" s="226" customFormat="1" ht="12.75" x14ac:dyDescent="0.2">
      <c r="A647" s="227"/>
      <c r="B647" s="227" t="s">
        <v>920</v>
      </c>
      <c r="C647" s="228"/>
      <c r="D647" s="228">
        <v>0</v>
      </c>
      <c r="E647" s="228">
        <v>0</v>
      </c>
      <c r="F647" s="228">
        <v>0</v>
      </c>
      <c r="G647" s="228">
        <v>0</v>
      </c>
      <c r="H647" s="229">
        <v>0</v>
      </c>
      <c r="I647" s="228">
        <v>110</v>
      </c>
      <c r="J647" s="228">
        <v>50</v>
      </c>
      <c r="K647" s="228">
        <v>50</v>
      </c>
      <c r="L647" s="228">
        <v>50</v>
      </c>
      <c r="M647" s="229">
        <v>260</v>
      </c>
      <c r="N647" s="228">
        <v>50</v>
      </c>
      <c r="O647" s="228">
        <v>50</v>
      </c>
      <c r="P647" s="228">
        <v>50</v>
      </c>
      <c r="Q647" s="228">
        <v>50</v>
      </c>
      <c r="R647" s="229">
        <v>200</v>
      </c>
      <c r="S647" s="228">
        <v>50</v>
      </c>
      <c r="T647" s="228">
        <v>50</v>
      </c>
      <c r="U647" s="228">
        <v>50</v>
      </c>
      <c r="V647" s="228">
        <v>50</v>
      </c>
      <c r="W647" s="229">
        <v>200</v>
      </c>
    </row>
    <row r="648" spans="1:23" s="226" customFormat="1" ht="12.75" x14ac:dyDescent="0.2">
      <c r="A648" s="227"/>
      <c r="B648" s="227" t="s">
        <v>601</v>
      </c>
      <c r="C648" s="228"/>
      <c r="D648" s="228">
        <v>0</v>
      </c>
      <c r="E648" s="228">
        <v>0</v>
      </c>
      <c r="F648" s="228">
        <v>0</v>
      </c>
      <c r="G648" s="228">
        <v>50</v>
      </c>
      <c r="H648" s="229">
        <v>50</v>
      </c>
      <c r="I648" s="228">
        <v>50</v>
      </c>
      <c r="J648" s="228">
        <v>50</v>
      </c>
      <c r="K648" s="228">
        <v>50</v>
      </c>
      <c r="L648" s="228">
        <v>50</v>
      </c>
      <c r="M648" s="229">
        <v>200</v>
      </c>
      <c r="N648" s="228">
        <v>50</v>
      </c>
      <c r="O648" s="228">
        <v>50</v>
      </c>
      <c r="P648" s="228">
        <v>50</v>
      </c>
      <c r="Q648" s="228">
        <v>50</v>
      </c>
      <c r="R648" s="229">
        <v>200</v>
      </c>
      <c r="S648" s="228">
        <v>50</v>
      </c>
      <c r="T648" s="228">
        <v>50</v>
      </c>
      <c r="U648" s="228">
        <v>50</v>
      </c>
      <c r="V648" s="228">
        <v>50</v>
      </c>
      <c r="W648" s="229">
        <v>200</v>
      </c>
    </row>
    <row r="649" spans="1:23" s="226" customFormat="1" ht="12.75" x14ac:dyDescent="0.2">
      <c r="A649" s="227"/>
      <c r="B649" s="227" t="s">
        <v>474</v>
      </c>
      <c r="C649" s="228"/>
      <c r="D649" s="228">
        <v>0</v>
      </c>
      <c r="E649" s="228">
        <v>0</v>
      </c>
      <c r="F649" s="228">
        <v>0</v>
      </c>
      <c r="G649" s="228">
        <v>17</v>
      </c>
      <c r="H649" s="229">
        <v>17</v>
      </c>
      <c r="I649" s="228">
        <v>50</v>
      </c>
      <c r="J649" s="228">
        <v>50</v>
      </c>
      <c r="K649" s="228">
        <v>50</v>
      </c>
      <c r="L649" s="228">
        <v>50</v>
      </c>
      <c r="M649" s="229">
        <v>200</v>
      </c>
      <c r="N649" s="228">
        <v>50</v>
      </c>
      <c r="O649" s="228">
        <v>50</v>
      </c>
      <c r="P649" s="228">
        <v>50</v>
      </c>
      <c r="Q649" s="228">
        <v>50</v>
      </c>
      <c r="R649" s="229">
        <v>200</v>
      </c>
      <c r="S649" s="228">
        <v>50</v>
      </c>
      <c r="T649" s="228">
        <v>50</v>
      </c>
      <c r="U649" s="228">
        <v>50</v>
      </c>
      <c r="V649" s="228">
        <v>50</v>
      </c>
      <c r="W649" s="229">
        <v>200</v>
      </c>
    </row>
    <row r="650" spans="1:23" s="226" customFormat="1" ht="12.75" x14ac:dyDescent="0.2">
      <c r="A650" s="227"/>
      <c r="B650" s="227" t="s">
        <v>600</v>
      </c>
      <c r="C650" s="228"/>
      <c r="D650" s="228">
        <v>0</v>
      </c>
      <c r="E650" s="228">
        <v>0</v>
      </c>
      <c r="F650" s="228">
        <v>0</v>
      </c>
      <c r="G650" s="228">
        <v>0</v>
      </c>
      <c r="H650" s="229">
        <v>0</v>
      </c>
      <c r="I650" s="228">
        <v>50</v>
      </c>
      <c r="J650" s="228">
        <v>50</v>
      </c>
      <c r="K650" s="228">
        <v>50</v>
      </c>
      <c r="L650" s="228">
        <v>50</v>
      </c>
      <c r="M650" s="229">
        <v>200</v>
      </c>
      <c r="N650" s="228">
        <v>50</v>
      </c>
      <c r="O650" s="228">
        <v>50</v>
      </c>
      <c r="P650" s="228">
        <v>50</v>
      </c>
      <c r="Q650" s="228">
        <v>50</v>
      </c>
      <c r="R650" s="229">
        <v>200</v>
      </c>
      <c r="S650" s="228">
        <v>50</v>
      </c>
      <c r="T650" s="228">
        <v>50</v>
      </c>
      <c r="U650" s="228">
        <v>50</v>
      </c>
      <c r="V650" s="228">
        <v>50</v>
      </c>
      <c r="W650" s="229">
        <v>200</v>
      </c>
    </row>
    <row r="651" spans="1:23" s="226" customFormat="1" ht="12.75" x14ac:dyDescent="0.2">
      <c r="A651" s="227"/>
      <c r="B651" s="227" t="s">
        <v>921</v>
      </c>
      <c r="C651" s="228"/>
      <c r="D651" s="228">
        <v>0</v>
      </c>
      <c r="E651" s="228">
        <v>0</v>
      </c>
      <c r="F651" s="228">
        <v>0</v>
      </c>
      <c r="G651" s="228">
        <v>69</v>
      </c>
      <c r="H651" s="229">
        <v>69</v>
      </c>
      <c r="I651" s="228">
        <v>50</v>
      </c>
      <c r="J651" s="228">
        <v>50</v>
      </c>
      <c r="K651" s="228">
        <v>50</v>
      </c>
      <c r="L651" s="228">
        <v>50</v>
      </c>
      <c r="M651" s="229">
        <v>200</v>
      </c>
      <c r="N651" s="228">
        <v>50</v>
      </c>
      <c r="O651" s="228">
        <v>50</v>
      </c>
      <c r="P651" s="228">
        <v>50</v>
      </c>
      <c r="Q651" s="228">
        <v>50</v>
      </c>
      <c r="R651" s="229">
        <v>200</v>
      </c>
      <c r="S651" s="228">
        <v>50</v>
      </c>
      <c r="T651" s="228">
        <v>50</v>
      </c>
      <c r="U651" s="228">
        <v>50</v>
      </c>
      <c r="V651" s="228">
        <v>50</v>
      </c>
      <c r="W651" s="229">
        <v>200</v>
      </c>
    </row>
    <row r="652" spans="1:23" s="226" customFormat="1" ht="12.75" x14ac:dyDescent="0.2">
      <c r="A652" s="227"/>
      <c r="B652" s="227" t="s">
        <v>922</v>
      </c>
      <c r="C652" s="228"/>
      <c r="D652" s="228">
        <v>0</v>
      </c>
      <c r="E652" s="228">
        <v>0</v>
      </c>
      <c r="F652" s="228">
        <v>0</v>
      </c>
      <c r="G652" s="228">
        <v>111.5</v>
      </c>
      <c r="H652" s="229">
        <v>111.5</v>
      </c>
      <c r="I652" s="228">
        <v>50</v>
      </c>
      <c r="J652" s="228">
        <v>50</v>
      </c>
      <c r="K652" s="228">
        <v>50</v>
      </c>
      <c r="L652" s="228">
        <v>50</v>
      </c>
      <c r="M652" s="229">
        <v>200</v>
      </c>
      <c r="N652" s="228">
        <v>50</v>
      </c>
      <c r="O652" s="228">
        <v>50</v>
      </c>
      <c r="P652" s="228">
        <v>50</v>
      </c>
      <c r="Q652" s="228">
        <v>50</v>
      </c>
      <c r="R652" s="229">
        <v>200</v>
      </c>
      <c r="S652" s="228">
        <v>50</v>
      </c>
      <c r="T652" s="228">
        <v>50</v>
      </c>
      <c r="U652" s="228">
        <v>50</v>
      </c>
      <c r="V652" s="228">
        <v>50</v>
      </c>
      <c r="W652" s="229">
        <v>200</v>
      </c>
    </row>
    <row r="653" spans="1:23" s="226" customFormat="1" ht="12.75" x14ac:dyDescent="0.2">
      <c r="A653" s="227"/>
      <c r="B653" s="227" t="s">
        <v>472</v>
      </c>
      <c r="C653" s="228"/>
      <c r="D653" s="228">
        <v>0</v>
      </c>
      <c r="E653" s="228">
        <v>0</v>
      </c>
      <c r="F653" s="228">
        <v>0</v>
      </c>
      <c r="G653" s="228">
        <v>38.5</v>
      </c>
      <c r="H653" s="229">
        <v>38.5</v>
      </c>
      <c r="I653" s="228">
        <v>50</v>
      </c>
      <c r="J653" s="228">
        <v>50</v>
      </c>
      <c r="K653" s="228">
        <v>50</v>
      </c>
      <c r="L653" s="228">
        <v>50</v>
      </c>
      <c r="M653" s="229">
        <v>200</v>
      </c>
      <c r="N653" s="228">
        <v>50</v>
      </c>
      <c r="O653" s="228">
        <v>50</v>
      </c>
      <c r="P653" s="228">
        <v>50</v>
      </c>
      <c r="Q653" s="228">
        <v>50</v>
      </c>
      <c r="R653" s="229">
        <v>200</v>
      </c>
      <c r="S653" s="228">
        <v>50</v>
      </c>
      <c r="T653" s="228">
        <v>50</v>
      </c>
      <c r="U653" s="228">
        <v>50</v>
      </c>
      <c r="V653" s="228">
        <v>50</v>
      </c>
      <c r="W653" s="229">
        <v>200</v>
      </c>
    </row>
    <row r="654" spans="1:23" s="226" customFormat="1" ht="12.75" x14ac:dyDescent="0.2">
      <c r="A654" s="227"/>
      <c r="B654" s="227" t="s">
        <v>471</v>
      </c>
      <c r="C654" s="228"/>
      <c r="D654" s="228">
        <v>0</v>
      </c>
      <c r="E654" s="228">
        <v>0</v>
      </c>
      <c r="F654" s="228">
        <v>0</v>
      </c>
      <c r="G654" s="228">
        <v>0</v>
      </c>
      <c r="H654" s="229">
        <v>0</v>
      </c>
      <c r="I654" s="228">
        <v>50</v>
      </c>
      <c r="J654" s="228">
        <v>50</v>
      </c>
      <c r="K654" s="228">
        <v>50</v>
      </c>
      <c r="L654" s="228">
        <v>50</v>
      </c>
      <c r="M654" s="229">
        <v>200</v>
      </c>
      <c r="N654" s="228">
        <v>50</v>
      </c>
      <c r="O654" s="228">
        <v>50</v>
      </c>
      <c r="P654" s="228">
        <v>50</v>
      </c>
      <c r="Q654" s="228">
        <v>50</v>
      </c>
      <c r="R654" s="229">
        <v>200</v>
      </c>
      <c r="S654" s="228">
        <v>50</v>
      </c>
      <c r="T654" s="228">
        <v>50</v>
      </c>
      <c r="U654" s="228">
        <v>50</v>
      </c>
      <c r="V654" s="228">
        <v>50</v>
      </c>
      <c r="W654" s="229">
        <v>200</v>
      </c>
    </row>
    <row r="655" spans="1:23" s="226" customFormat="1" ht="12.75" x14ac:dyDescent="0.2">
      <c r="A655" s="227"/>
      <c r="B655" s="227" t="s">
        <v>465</v>
      </c>
      <c r="C655" s="228"/>
      <c r="D655" s="228">
        <v>0</v>
      </c>
      <c r="E655" s="228">
        <v>0</v>
      </c>
      <c r="F655" s="228">
        <v>0</v>
      </c>
      <c r="G655" s="228">
        <v>75</v>
      </c>
      <c r="H655" s="229">
        <v>75</v>
      </c>
      <c r="I655" s="228">
        <v>50</v>
      </c>
      <c r="J655" s="228">
        <v>50</v>
      </c>
      <c r="K655" s="228">
        <v>50</v>
      </c>
      <c r="L655" s="228">
        <v>50</v>
      </c>
      <c r="M655" s="229">
        <v>200</v>
      </c>
      <c r="N655" s="228">
        <v>50</v>
      </c>
      <c r="O655" s="228">
        <v>50</v>
      </c>
      <c r="P655" s="228">
        <v>50</v>
      </c>
      <c r="Q655" s="228">
        <v>50</v>
      </c>
      <c r="R655" s="229">
        <v>200</v>
      </c>
      <c r="S655" s="228">
        <v>50</v>
      </c>
      <c r="T655" s="228">
        <v>50</v>
      </c>
      <c r="U655" s="228">
        <v>50</v>
      </c>
      <c r="V655" s="228">
        <v>50</v>
      </c>
      <c r="W655" s="229">
        <v>200</v>
      </c>
    </row>
    <row r="656" spans="1:23" s="226" customFormat="1" ht="12.75" x14ac:dyDescent="0.2">
      <c r="A656" s="227"/>
      <c r="B656" s="227" t="s">
        <v>588</v>
      </c>
      <c r="C656" s="228"/>
      <c r="D656" s="228">
        <v>0</v>
      </c>
      <c r="E656" s="228">
        <v>0</v>
      </c>
      <c r="F656" s="228">
        <v>0</v>
      </c>
      <c r="G656" s="228">
        <v>85</v>
      </c>
      <c r="H656" s="229">
        <v>85</v>
      </c>
      <c r="I656" s="228">
        <v>120</v>
      </c>
      <c r="J656" s="228">
        <v>50</v>
      </c>
      <c r="K656" s="228">
        <v>50</v>
      </c>
      <c r="L656" s="228">
        <v>50</v>
      </c>
      <c r="M656" s="229">
        <v>270</v>
      </c>
      <c r="N656" s="228">
        <v>50</v>
      </c>
      <c r="O656" s="228">
        <v>50</v>
      </c>
      <c r="P656" s="228">
        <v>50</v>
      </c>
      <c r="Q656" s="228">
        <v>50</v>
      </c>
      <c r="R656" s="229">
        <v>200</v>
      </c>
      <c r="S656" s="228">
        <v>50</v>
      </c>
      <c r="T656" s="228">
        <v>50</v>
      </c>
      <c r="U656" s="228">
        <v>50</v>
      </c>
      <c r="V656" s="228">
        <v>50</v>
      </c>
      <c r="W656" s="229">
        <v>200</v>
      </c>
    </row>
    <row r="657" spans="1:23" s="226" customFormat="1" ht="12.75" x14ac:dyDescent="0.2">
      <c r="A657" s="227"/>
      <c r="B657" s="227" t="s">
        <v>728</v>
      </c>
      <c r="C657" s="228"/>
      <c r="D657" s="228">
        <v>0</v>
      </c>
      <c r="E657" s="228">
        <v>0</v>
      </c>
      <c r="F657" s="228">
        <v>0</v>
      </c>
      <c r="G657" s="228">
        <v>0</v>
      </c>
      <c r="H657" s="229">
        <v>0</v>
      </c>
      <c r="I657" s="228">
        <v>50</v>
      </c>
      <c r="J657" s="228">
        <v>50</v>
      </c>
      <c r="K657" s="228">
        <v>50</v>
      </c>
      <c r="L657" s="228">
        <v>50</v>
      </c>
      <c r="M657" s="229">
        <v>200</v>
      </c>
      <c r="N657" s="228">
        <v>50</v>
      </c>
      <c r="O657" s="228">
        <v>50</v>
      </c>
      <c r="P657" s="228">
        <v>50</v>
      </c>
      <c r="Q657" s="228">
        <v>50</v>
      </c>
      <c r="R657" s="229">
        <v>200</v>
      </c>
      <c r="S657" s="228">
        <v>50</v>
      </c>
      <c r="T657" s="228">
        <v>50</v>
      </c>
      <c r="U657" s="228">
        <v>50</v>
      </c>
      <c r="V657" s="228">
        <v>50</v>
      </c>
      <c r="W657" s="229">
        <v>200</v>
      </c>
    </row>
    <row r="658" spans="1:23" s="226" customFormat="1" ht="12.75" x14ac:dyDescent="0.2">
      <c r="A658" s="227"/>
      <c r="B658" s="227" t="s">
        <v>587</v>
      </c>
      <c r="C658" s="228"/>
      <c r="D658" s="228">
        <v>0</v>
      </c>
      <c r="E658" s="228">
        <v>0</v>
      </c>
      <c r="F658" s="228">
        <v>0</v>
      </c>
      <c r="G658" s="228">
        <v>210</v>
      </c>
      <c r="H658" s="229">
        <v>210</v>
      </c>
      <c r="I658" s="228">
        <v>50</v>
      </c>
      <c r="J658" s="228">
        <v>50</v>
      </c>
      <c r="K658" s="228">
        <v>50</v>
      </c>
      <c r="L658" s="228">
        <v>50</v>
      </c>
      <c r="M658" s="229">
        <v>200</v>
      </c>
      <c r="N658" s="228">
        <v>50</v>
      </c>
      <c r="O658" s="228">
        <v>50</v>
      </c>
      <c r="P658" s="228">
        <v>50</v>
      </c>
      <c r="Q658" s="228">
        <v>50</v>
      </c>
      <c r="R658" s="229">
        <v>200</v>
      </c>
      <c r="S658" s="228">
        <v>50</v>
      </c>
      <c r="T658" s="228">
        <v>50</v>
      </c>
      <c r="U658" s="228">
        <v>50</v>
      </c>
      <c r="V658" s="228">
        <v>50</v>
      </c>
      <c r="W658" s="229">
        <v>200</v>
      </c>
    </row>
    <row r="659" spans="1:23" s="226" customFormat="1" ht="12.75" x14ac:dyDescent="0.2">
      <c r="A659" s="227"/>
      <c r="B659" s="227" t="s">
        <v>923</v>
      </c>
      <c r="C659" s="228"/>
      <c r="D659" s="228">
        <v>0</v>
      </c>
      <c r="E659" s="228">
        <v>0</v>
      </c>
      <c r="F659" s="228">
        <v>0</v>
      </c>
      <c r="G659" s="228">
        <v>0</v>
      </c>
      <c r="H659" s="229">
        <v>0</v>
      </c>
      <c r="I659" s="228">
        <v>110</v>
      </c>
      <c r="J659" s="228">
        <v>50</v>
      </c>
      <c r="K659" s="228">
        <v>50</v>
      </c>
      <c r="L659" s="228">
        <v>50</v>
      </c>
      <c r="M659" s="229">
        <v>260</v>
      </c>
      <c r="N659" s="228">
        <v>50</v>
      </c>
      <c r="O659" s="228">
        <v>50</v>
      </c>
      <c r="P659" s="228">
        <v>50</v>
      </c>
      <c r="Q659" s="228">
        <v>50</v>
      </c>
      <c r="R659" s="229">
        <v>200</v>
      </c>
      <c r="S659" s="228">
        <v>50</v>
      </c>
      <c r="T659" s="228">
        <v>50</v>
      </c>
      <c r="U659" s="228">
        <v>50</v>
      </c>
      <c r="V659" s="228">
        <v>50</v>
      </c>
      <c r="W659" s="229">
        <v>200</v>
      </c>
    </row>
    <row r="660" spans="1:23" s="226" customFormat="1" ht="12.75" x14ac:dyDescent="0.2">
      <c r="A660" s="227"/>
      <c r="B660" s="227" t="s">
        <v>924</v>
      </c>
      <c r="C660" s="228"/>
      <c r="D660" s="228">
        <v>0</v>
      </c>
      <c r="E660" s="228">
        <v>0</v>
      </c>
      <c r="F660" s="228">
        <v>0</v>
      </c>
      <c r="G660" s="228">
        <v>0</v>
      </c>
      <c r="H660" s="229">
        <v>0</v>
      </c>
      <c r="I660" s="228">
        <v>50</v>
      </c>
      <c r="J660" s="228">
        <v>50</v>
      </c>
      <c r="K660" s="228">
        <v>50</v>
      </c>
      <c r="L660" s="228">
        <v>50</v>
      </c>
      <c r="M660" s="229">
        <v>200</v>
      </c>
      <c r="N660" s="228">
        <v>50</v>
      </c>
      <c r="O660" s="228">
        <v>50</v>
      </c>
      <c r="P660" s="228">
        <v>50</v>
      </c>
      <c r="Q660" s="228">
        <v>50</v>
      </c>
      <c r="R660" s="229">
        <v>200</v>
      </c>
      <c r="S660" s="228">
        <v>50</v>
      </c>
      <c r="T660" s="228">
        <v>50</v>
      </c>
      <c r="U660" s="228">
        <v>50</v>
      </c>
      <c r="V660" s="228">
        <v>50</v>
      </c>
      <c r="W660" s="229">
        <v>200</v>
      </c>
    </row>
    <row r="661" spans="1:23" s="226" customFormat="1" ht="12.75" x14ac:dyDescent="0.2">
      <c r="A661" s="227"/>
      <c r="B661" s="227" t="s">
        <v>925</v>
      </c>
      <c r="C661" s="228"/>
      <c r="D661" s="228">
        <v>0</v>
      </c>
      <c r="E661" s="228">
        <v>0</v>
      </c>
      <c r="F661" s="228">
        <v>0</v>
      </c>
      <c r="G661" s="228">
        <v>0</v>
      </c>
      <c r="H661" s="229">
        <v>0</v>
      </c>
      <c r="I661" s="228">
        <v>110</v>
      </c>
      <c r="J661" s="228">
        <v>50</v>
      </c>
      <c r="K661" s="228">
        <v>50</v>
      </c>
      <c r="L661" s="228">
        <v>50</v>
      </c>
      <c r="M661" s="229">
        <v>260</v>
      </c>
      <c r="N661" s="228">
        <v>50</v>
      </c>
      <c r="O661" s="228">
        <v>50</v>
      </c>
      <c r="P661" s="228">
        <v>50</v>
      </c>
      <c r="Q661" s="228">
        <v>50</v>
      </c>
      <c r="R661" s="229">
        <v>200</v>
      </c>
      <c r="S661" s="228">
        <v>50</v>
      </c>
      <c r="T661" s="228">
        <v>50</v>
      </c>
      <c r="U661" s="228">
        <v>50</v>
      </c>
      <c r="V661" s="228">
        <v>50</v>
      </c>
      <c r="W661" s="229">
        <v>200</v>
      </c>
    </row>
    <row r="662" spans="1:23" s="226" customFormat="1" ht="12.75" x14ac:dyDescent="0.2">
      <c r="A662" s="227"/>
      <c r="B662" s="227" t="s">
        <v>926</v>
      </c>
      <c r="C662" s="228"/>
      <c r="D662" s="228">
        <v>0</v>
      </c>
      <c r="E662" s="228">
        <v>0</v>
      </c>
      <c r="F662" s="228">
        <v>0</v>
      </c>
      <c r="G662" s="228">
        <v>0</v>
      </c>
      <c r="H662" s="229">
        <v>0</v>
      </c>
      <c r="I662" s="228">
        <v>50</v>
      </c>
      <c r="J662" s="228">
        <v>50</v>
      </c>
      <c r="K662" s="228">
        <v>50</v>
      </c>
      <c r="L662" s="228">
        <v>50</v>
      </c>
      <c r="M662" s="229">
        <v>200</v>
      </c>
      <c r="N662" s="228">
        <v>50</v>
      </c>
      <c r="O662" s="228">
        <v>50</v>
      </c>
      <c r="P662" s="228">
        <v>50</v>
      </c>
      <c r="Q662" s="228">
        <v>50</v>
      </c>
      <c r="R662" s="229">
        <v>200</v>
      </c>
      <c r="S662" s="228">
        <v>50</v>
      </c>
      <c r="T662" s="228">
        <v>50</v>
      </c>
      <c r="U662" s="228">
        <v>50</v>
      </c>
      <c r="V662" s="228">
        <v>50</v>
      </c>
      <c r="W662" s="229">
        <v>200</v>
      </c>
    </row>
    <row r="663" spans="1:23" s="226" customFormat="1" ht="12.75" x14ac:dyDescent="0.2">
      <c r="A663" s="227"/>
      <c r="B663" s="227" t="s">
        <v>927</v>
      </c>
      <c r="C663" s="228"/>
      <c r="D663" s="228">
        <v>0</v>
      </c>
      <c r="E663" s="228">
        <v>0</v>
      </c>
      <c r="F663" s="228">
        <v>0</v>
      </c>
      <c r="G663" s="228">
        <v>0</v>
      </c>
      <c r="H663" s="229">
        <v>0</v>
      </c>
      <c r="I663" s="228">
        <v>50</v>
      </c>
      <c r="J663" s="228">
        <v>50</v>
      </c>
      <c r="K663" s="228">
        <v>50</v>
      </c>
      <c r="L663" s="228">
        <v>50</v>
      </c>
      <c r="M663" s="229">
        <v>200</v>
      </c>
      <c r="N663" s="228">
        <v>50</v>
      </c>
      <c r="O663" s="228">
        <v>50</v>
      </c>
      <c r="P663" s="228">
        <v>50</v>
      </c>
      <c r="Q663" s="228">
        <v>50</v>
      </c>
      <c r="R663" s="229">
        <v>200</v>
      </c>
      <c r="S663" s="228">
        <v>50</v>
      </c>
      <c r="T663" s="228">
        <v>50</v>
      </c>
      <c r="U663" s="228">
        <v>50</v>
      </c>
      <c r="V663" s="228">
        <v>50</v>
      </c>
      <c r="W663" s="229">
        <v>200</v>
      </c>
    </row>
    <row r="664" spans="1:23" s="226" customFormat="1" ht="12.75" x14ac:dyDescent="0.2">
      <c r="A664" s="227"/>
      <c r="B664" s="227" t="s">
        <v>451</v>
      </c>
      <c r="C664" s="228"/>
      <c r="D664" s="228">
        <v>0</v>
      </c>
      <c r="E664" s="228">
        <v>0</v>
      </c>
      <c r="F664" s="228">
        <v>0</v>
      </c>
      <c r="G664" s="228">
        <v>85</v>
      </c>
      <c r="H664" s="229">
        <v>85</v>
      </c>
      <c r="I664" s="228">
        <v>50</v>
      </c>
      <c r="J664" s="228">
        <v>50</v>
      </c>
      <c r="K664" s="228">
        <v>50</v>
      </c>
      <c r="L664" s="228">
        <v>50</v>
      </c>
      <c r="M664" s="229">
        <v>200</v>
      </c>
      <c r="N664" s="228">
        <v>50</v>
      </c>
      <c r="O664" s="228">
        <v>50</v>
      </c>
      <c r="P664" s="228">
        <v>50</v>
      </c>
      <c r="Q664" s="228">
        <v>50</v>
      </c>
      <c r="R664" s="229">
        <v>200</v>
      </c>
      <c r="S664" s="228">
        <v>50</v>
      </c>
      <c r="T664" s="228">
        <v>50</v>
      </c>
      <c r="U664" s="228">
        <v>50</v>
      </c>
      <c r="V664" s="228">
        <v>50</v>
      </c>
      <c r="W664" s="229">
        <v>200</v>
      </c>
    </row>
    <row r="665" spans="1:23" s="226" customFormat="1" ht="12.75" x14ac:dyDescent="0.2">
      <c r="A665" s="227"/>
      <c r="B665" s="227" t="s">
        <v>928</v>
      </c>
      <c r="C665" s="228"/>
      <c r="D665" s="228">
        <v>0</v>
      </c>
      <c r="E665" s="228">
        <v>0</v>
      </c>
      <c r="F665" s="228">
        <v>0</v>
      </c>
      <c r="G665" s="228">
        <v>0</v>
      </c>
      <c r="H665" s="229">
        <v>0</v>
      </c>
      <c r="I665" s="228">
        <v>115</v>
      </c>
      <c r="J665" s="228">
        <v>50</v>
      </c>
      <c r="K665" s="228">
        <v>50</v>
      </c>
      <c r="L665" s="228">
        <v>50</v>
      </c>
      <c r="M665" s="229">
        <v>265</v>
      </c>
      <c r="N665" s="228">
        <v>50</v>
      </c>
      <c r="O665" s="228">
        <v>50</v>
      </c>
      <c r="P665" s="228">
        <v>50</v>
      </c>
      <c r="Q665" s="228">
        <v>50</v>
      </c>
      <c r="R665" s="229">
        <v>200</v>
      </c>
      <c r="S665" s="228">
        <v>50</v>
      </c>
      <c r="T665" s="228">
        <v>50</v>
      </c>
      <c r="U665" s="228">
        <v>50</v>
      </c>
      <c r="V665" s="228">
        <v>50</v>
      </c>
      <c r="W665" s="229">
        <v>200</v>
      </c>
    </row>
    <row r="666" spans="1:23" s="226" customFormat="1" ht="12.75" x14ac:dyDescent="0.2">
      <c r="A666" s="227"/>
      <c r="B666" s="227" t="s">
        <v>929</v>
      </c>
      <c r="C666" s="228"/>
      <c r="D666" s="228">
        <v>0</v>
      </c>
      <c r="E666" s="228">
        <v>0</v>
      </c>
      <c r="F666" s="228">
        <v>0</v>
      </c>
      <c r="G666" s="228">
        <v>0</v>
      </c>
      <c r="H666" s="229">
        <v>0</v>
      </c>
      <c r="I666" s="228">
        <v>50</v>
      </c>
      <c r="J666" s="228">
        <v>50</v>
      </c>
      <c r="K666" s="228">
        <v>50</v>
      </c>
      <c r="L666" s="228">
        <v>50</v>
      </c>
      <c r="M666" s="229">
        <v>200</v>
      </c>
      <c r="N666" s="228">
        <v>50</v>
      </c>
      <c r="O666" s="228">
        <v>50</v>
      </c>
      <c r="P666" s="228">
        <v>50</v>
      </c>
      <c r="Q666" s="228">
        <v>50</v>
      </c>
      <c r="R666" s="229">
        <v>200</v>
      </c>
      <c r="S666" s="228">
        <v>50</v>
      </c>
      <c r="T666" s="228">
        <v>50</v>
      </c>
      <c r="U666" s="228">
        <v>50</v>
      </c>
      <c r="V666" s="228">
        <v>50</v>
      </c>
      <c r="W666" s="229">
        <v>200</v>
      </c>
    </row>
    <row r="667" spans="1:23" s="226" customFormat="1" ht="12.75" x14ac:dyDescent="0.2">
      <c r="A667" s="227"/>
      <c r="B667" s="227" t="s">
        <v>930</v>
      </c>
      <c r="C667" s="228"/>
      <c r="D667" s="228">
        <v>0</v>
      </c>
      <c r="E667" s="228">
        <v>0</v>
      </c>
      <c r="F667" s="228">
        <v>0</v>
      </c>
      <c r="G667" s="228">
        <v>0</v>
      </c>
      <c r="H667" s="229">
        <v>0</v>
      </c>
      <c r="I667" s="228">
        <v>180</v>
      </c>
      <c r="J667" s="228">
        <v>50</v>
      </c>
      <c r="K667" s="228">
        <v>50</v>
      </c>
      <c r="L667" s="228">
        <v>50</v>
      </c>
      <c r="M667" s="229">
        <v>330</v>
      </c>
      <c r="N667" s="228">
        <v>50</v>
      </c>
      <c r="O667" s="228">
        <v>50</v>
      </c>
      <c r="P667" s="228">
        <v>50</v>
      </c>
      <c r="Q667" s="228">
        <v>50</v>
      </c>
      <c r="R667" s="229">
        <v>200</v>
      </c>
      <c r="S667" s="228">
        <v>50</v>
      </c>
      <c r="T667" s="228">
        <v>50</v>
      </c>
      <c r="U667" s="228">
        <v>50</v>
      </c>
      <c r="V667" s="228">
        <v>50</v>
      </c>
      <c r="W667" s="229">
        <v>200</v>
      </c>
    </row>
    <row r="668" spans="1:23" s="226" customFormat="1" ht="12.75" x14ac:dyDescent="0.2">
      <c r="A668" s="227"/>
      <c r="B668" s="227" t="s">
        <v>931</v>
      </c>
      <c r="C668" s="228"/>
      <c r="D668" s="228">
        <v>0</v>
      </c>
      <c r="E668" s="228">
        <v>0</v>
      </c>
      <c r="F668" s="228">
        <v>0</v>
      </c>
      <c r="G668" s="228">
        <v>0</v>
      </c>
      <c r="H668" s="229">
        <v>0</v>
      </c>
      <c r="I668" s="228">
        <v>50</v>
      </c>
      <c r="J668" s="228">
        <v>50</v>
      </c>
      <c r="K668" s="228">
        <v>50</v>
      </c>
      <c r="L668" s="228">
        <v>50</v>
      </c>
      <c r="M668" s="229">
        <v>200</v>
      </c>
      <c r="N668" s="228">
        <v>50</v>
      </c>
      <c r="O668" s="228">
        <v>50</v>
      </c>
      <c r="P668" s="228">
        <v>50</v>
      </c>
      <c r="Q668" s="228">
        <v>50</v>
      </c>
      <c r="R668" s="229">
        <v>200</v>
      </c>
      <c r="S668" s="228">
        <v>50</v>
      </c>
      <c r="T668" s="228">
        <v>50</v>
      </c>
      <c r="U668" s="228">
        <v>50</v>
      </c>
      <c r="V668" s="228">
        <v>50</v>
      </c>
      <c r="W668" s="229">
        <v>200</v>
      </c>
    </row>
    <row r="669" spans="1:23" s="226" customFormat="1" ht="12.75" x14ac:dyDescent="0.2">
      <c r="A669" s="227"/>
      <c r="B669" s="227" t="s">
        <v>932</v>
      </c>
      <c r="C669" s="228"/>
      <c r="D669" s="228">
        <v>0</v>
      </c>
      <c r="E669" s="228">
        <v>0</v>
      </c>
      <c r="F669" s="228">
        <v>0</v>
      </c>
      <c r="G669" s="228">
        <v>70</v>
      </c>
      <c r="H669" s="229">
        <v>70</v>
      </c>
      <c r="I669" s="228">
        <v>50</v>
      </c>
      <c r="J669" s="228">
        <v>50</v>
      </c>
      <c r="K669" s="228">
        <v>50</v>
      </c>
      <c r="L669" s="228">
        <v>50</v>
      </c>
      <c r="M669" s="229">
        <v>200</v>
      </c>
      <c r="N669" s="228">
        <v>50</v>
      </c>
      <c r="O669" s="228">
        <v>50</v>
      </c>
      <c r="P669" s="228">
        <v>50</v>
      </c>
      <c r="Q669" s="228">
        <v>50</v>
      </c>
      <c r="R669" s="229">
        <v>200</v>
      </c>
      <c r="S669" s="228">
        <v>50</v>
      </c>
      <c r="T669" s="228">
        <v>50</v>
      </c>
      <c r="U669" s="228">
        <v>50</v>
      </c>
      <c r="V669" s="228">
        <v>50</v>
      </c>
      <c r="W669" s="229">
        <v>200</v>
      </c>
    </row>
    <row r="670" spans="1:23" s="226" customFormat="1" ht="12.75" x14ac:dyDescent="0.2">
      <c r="A670" s="227"/>
      <c r="B670" s="227" t="s">
        <v>585</v>
      </c>
      <c r="C670" s="228"/>
      <c r="D670" s="228">
        <v>0</v>
      </c>
      <c r="E670" s="228">
        <v>0</v>
      </c>
      <c r="F670" s="228">
        <v>0</v>
      </c>
      <c r="G670" s="228">
        <v>120</v>
      </c>
      <c r="H670" s="229">
        <v>120</v>
      </c>
      <c r="I670" s="228">
        <v>110</v>
      </c>
      <c r="J670" s="228">
        <v>50</v>
      </c>
      <c r="K670" s="228">
        <v>50</v>
      </c>
      <c r="L670" s="228">
        <v>50</v>
      </c>
      <c r="M670" s="229">
        <v>260</v>
      </c>
      <c r="N670" s="228">
        <v>50</v>
      </c>
      <c r="O670" s="228">
        <v>50</v>
      </c>
      <c r="P670" s="228">
        <v>50</v>
      </c>
      <c r="Q670" s="228">
        <v>50</v>
      </c>
      <c r="R670" s="229">
        <v>200</v>
      </c>
      <c r="S670" s="228">
        <v>50</v>
      </c>
      <c r="T670" s="228">
        <v>50</v>
      </c>
      <c r="U670" s="228">
        <v>50</v>
      </c>
      <c r="V670" s="228">
        <v>50</v>
      </c>
      <c r="W670" s="229">
        <v>200</v>
      </c>
    </row>
    <row r="671" spans="1:23" s="226" customFormat="1" ht="12.75" x14ac:dyDescent="0.2">
      <c r="A671" s="227"/>
      <c r="B671" s="227" t="s">
        <v>933</v>
      </c>
      <c r="C671" s="228"/>
      <c r="D671" s="228">
        <v>0</v>
      </c>
      <c r="E671" s="228">
        <v>0</v>
      </c>
      <c r="F671" s="228">
        <v>0</v>
      </c>
      <c r="G671" s="228">
        <v>0</v>
      </c>
      <c r="H671" s="229">
        <v>0</v>
      </c>
      <c r="I671" s="228">
        <v>205</v>
      </c>
      <c r="J671" s="228">
        <v>50</v>
      </c>
      <c r="K671" s="228">
        <v>50</v>
      </c>
      <c r="L671" s="228">
        <v>50</v>
      </c>
      <c r="M671" s="229">
        <v>355</v>
      </c>
      <c r="N671" s="228">
        <v>50</v>
      </c>
      <c r="O671" s="228">
        <v>50</v>
      </c>
      <c r="P671" s="228">
        <v>50</v>
      </c>
      <c r="Q671" s="228">
        <v>50</v>
      </c>
      <c r="R671" s="229">
        <v>200</v>
      </c>
      <c r="S671" s="228">
        <v>50</v>
      </c>
      <c r="T671" s="228">
        <v>50</v>
      </c>
      <c r="U671" s="228">
        <v>50</v>
      </c>
      <c r="V671" s="228">
        <v>50</v>
      </c>
      <c r="W671" s="229">
        <v>200</v>
      </c>
    </row>
    <row r="672" spans="1:23" s="226" customFormat="1" ht="12.75" x14ac:dyDescent="0.2">
      <c r="A672" s="227"/>
      <c r="B672" s="227" t="s">
        <v>454</v>
      </c>
      <c r="C672" s="228"/>
      <c r="D672" s="228">
        <v>0</v>
      </c>
      <c r="E672" s="228">
        <v>0</v>
      </c>
      <c r="F672" s="228">
        <v>0</v>
      </c>
      <c r="G672" s="228">
        <v>0</v>
      </c>
      <c r="H672" s="229">
        <v>0</v>
      </c>
      <c r="I672" s="228">
        <v>50</v>
      </c>
      <c r="J672" s="228">
        <v>205</v>
      </c>
      <c r="K672" s="228">
        <v>50</v>
      </c>
      <c r="L672" s="228">
        <v>50</v>
      </c>
      <c r="M672" s="229">
        <v>355</v>
      </c>
      <c r="N672" s="228">
        <v>50</v>
      </c>
      <c r="O672" s="228">
        <v>50</v>
      </c>
      <c r="P672" s="228">
        <v>50</v>
      </c>
      <c r="Q672" s="228">
        <v>50</v>
      </c>
      <c r="R672" s="229">
        <v>200</v>
      </c>
      <c r="S672" s="228">
        <v>50</v>
      </c>
      <c r="T672" s="228">
        <v>50</v>
      </c>
      <c r="U672" s="228">
        <v>50</v>
      </c>
      <c r="V672" s="228">
        <v>50</v>
      </c>
      <c r="W672" s="229">
        <v>200</v>
      </c>
    </row>
    <row r="673" spans="1:24" s="226" customFormat="1" ht="12.75" x14ac:dyDescent="0.2">
      <c r="A673" s="227"/>
      <c r="B673" s="227" t="s">
        <v>443</v>
      </c>
      <c r="C673" s="228"/>
      <c r="D673" s="228">
        <v>0</v>
      </c>
      <c r="E673" s="228">
        <v>0</v>
      </c>
      <c r="F673" s="228">
        <v>0</v>
      </c>
      <c r="G673" s="228">
        <v>0</v>
      </c>
      <c r="H673" s="229">
        <v>0</v>
      </c>
      <c r="I673" s="228">
        <v>50</v>
      </c>
      <c r="J673" s="228">
        <v>50</v>
      </c>
      <c r="K673" s="228">
        <v>50</v>
      </c>
      <c r="L673" s="228">
        <v>50</v>
      </c>
      <c r="M673" s="229">
        <v>200</v>
      </c>
      <c r="N673" s="228">
        <v>50</v>
      </c>
      <c r="O673" s="228">
        <v>50</v>
      </c>
      <c r="P673" s="228">
        <v>50</v>
      </c>
      <c r="Q673" s="228">
        <v>50</v>
      </c>
      <c r="R673" s="229">
        <v>200</v>
      </c>
      <c r="S673" s="228">
        <v>50</v>
      </c>
      <c r="T673" s="228">
        <v>50</v>
      </c>
      <c r="U673" s="228">
        <v>50</v>
      </c>
      <c r="V673" s="228">
        <v>50</v>
      </c>
      <c r="W673" s="229">
        <v>200</v>
      </c>
    </row>
    <row r="674" spans="1:24" s="226" customFormat="1" ht="12.75" x14ac:dyDescent="0.2">
      <c r="A674" s="227"/>
      <c r="B674" s="227" t="s">
        <v>934</v>
      </c>
      <c r="C674" s="228"/>
      <c r="D674" s="228">
        <v>0</v>
      </c>
      <c r="E674" s="228">
        <v>0</v>
      </c>
      <c r="F674" s="228">
        <v>0</v>
      </c>
      <c r="G674" s="228">
        <v>0</v>
      </c>
      <c r="H674" s="229">
        <v>0</v>
      </c>
      <c r="I674" s="228">
        <v>50</v>
      </c>
      <c r="J674" s="228">
        <v>50</v>
      </c>
      <c r="K674" s="228">
        <v>50</v>
      </c>
      <c r="L674" s="228">
        <v>50</v>
      </c>
      <c r="M674" s="229">
        <v>200</v>
      </c>
      <c r="N674" s="228">
        <v>50</v>
      </c>
      <c r="O674" s="228">
        <v>50</v>
      </c>
      <c r="P674" s="228">
        <v>50</v>
      </c>
      <c r="Q674" s="228">
        <v>50</v>
      </c>
      <c r="R674" s="229">
        <v>200</v>
      </c>
      <c r="S674" s="228">
        <v>50</v>
      </c>
      <c r="T674" s="228">
        <v>50</v>
      </c>
      <c r="U674" s="228">
        <v>50</v>
      </c>
      <c r="V674" s="228">
        <v>50</v>
      </c>
      <c r="W674" s="229">
        <v>200</v>
      </c>
    </row>
    <row r="675" spans="1:24" s="226" customFormat="1" ht="12.75" x14ac:dyDescent="0.2">
      <c r="A675" s="227"/>
      <c r="B675" s="227" t="s">
        <v>726</v>
      </c>
      <c r="C675" s="228"/>
      <c r="D675" s="228">
        <v>829.46060499999999</v>
      </c>
      <c r="E675" s="228">
        <v>0</v>
      </c>
      <c r="F675" s="228">
        <v>0</v>
      </c>
      <c r="G675" s="228">
        <v>30</v>
      </c>
      <c r="H675" s="229">
        <v>859.46060499999999</v>
      </c>
      <c r="I675" s="228">
        <v>175</v>
      </c>
      <c r="J675" s="228">
        <v>50</v>
      </c>
      <c r="K675" s="228">
        <v>50</v>
      </c>
      <c r="L675" s="228">
        <v>50</v>
      </c>
      <c r="M675" s="229">
        <v>325</v>
      </c>
      <c r="N675" s="228">
        <v>50</v>
      </c>
      <c r="O675" s="228">
        <v>50</v>
      </c>
      <c r="P675" s="228">
        <v>50</v>
      </c>
      <c r="Q675" s="228">
        <v>50</v>
      </c>
      <c r="R675" s="229">
        <v>200</v>
      </c>
      <c r="S675" s="228">
        <v>50</v>
      </c>
      <c r="T675" s="228">
        <v>50</v>
      </c>
      <c r="U675" s="228">
        <v>50</v>
      </c>
      <c r="V675" s="228">
        <v>50</v>
      </c>
      <c r="W675" s="229">
        <v>200</v>
      </c>
    </row>
    <row r="676" spans="1:24" s="226" customFormat="1" ht="12.75" x14ac:dyDescent="0.2">
      <c r="A676" s="227"/>
      <c r="B676" s="227" t="s">
        <v>935</v>
      </c>
      <c r="C676" s="228"/>
      <c r="D676" s="228">
        <v>0</v>
      </c>
      <c r="E676" s="228">
        <v>0</v>
      </c>
      <c r="F676" s="228">
        <v>0</v>
      </c>
      <c r="G676" s="228">
        <v>0</v>
      </c>
      <c r="H676" s="229">
        <v>0</v>
      </c>
      <c r="I676" s="228">
        <v>205</v>
      </c>
      <c r="J676" s="228">
        <v>50</v>
      </c>
      <c r="K676" s="228">
        <v>50</v>
      </c>
      <c r="L676" s="228">
        <v>50</v>
      </c>
      <c r="M676" s="229">
        <v>355</v>
      </c>
      <c r="N676" s="228">
        <v>50</v>
      </c>
      <c r="O676" s="228">
        <v>50</v>
      </c>
      <c r="P676" s="228">
        <v>50</v>
      </c>
      <c r="Q676" s="228">
        <v>50</v>
      </c>
      <c r="R676" s="229">
        <v>200</v>
      </c>
      <c r="S676" s="228">
        <v>50</v>
      </c>
      <c r="T676" s="228">
        <v>50</v>
      </c>
      <c r="U676" s="228">
        <v>50</v>
      </c>
      <c r="V676" s="228">
        <v>50</v>
      </c>
      <c r="W676" s="229">
        <v>200</v>
      </c>
    </row>
    <row r="677" spans="1:24" s="226" customFormat="1" ht="12.75" x14ac:dyDescent="0.2">
      <c r="A677" s="227"/>
      <c r="B677" s="227" t="s">
        <v>936</v>
      </c>
      <c r="C677" s="228"/>
      <c r="D677" s="228">
        <v>0</v>
      </c>
      <c r="E677" s="228">
        <v>0</v>
      </c>
      <c r="F677" s="228">
        <v>0</v>
      </c>
      <c r="G677" s="228">
        <v>0</v>
      </c>
      <c r="H677" s="229">
        <v>0</v>
      </c>
      <c r="I677" s="228">
        <v>50</v>
      </c>
      <c r="J677" s="228">
        <v>50</v>
      </c>
      <c r="K677" s="228">
        <v>50</v>
      </c>
      <c r="L677" s="228">
        <v>50</v>
      </c>
      <c r="M677" s="229">
        <v>200</v>
      </c>
      <c r="N677" s="228">
        <v>50</v>
      </c>
      <c r="O677" s="228">
        <v>50</v>
      </c>
      <c r="P677" s="228">
        <v>50</v>
      </c>
      <c r="Q677" s="228">
        <v>50</v>
      </c>
      <c r="R677" s="229">
        <v>200</v>
      </c>
      <c r="S677" s="228">
        <v>50</v>
      </c>
      <c r="T677" s="228">
        <v>50</v>
      </c>
      <c r="U677" s="228">
        <v>50</v>
      </c>
      <c r="V677" s="228">
        <v>50</v>
      </c>
      <c r="W677" s="229">
        <v>200</v>
      </c>
    </row>
    <row r="678" spans="1:24" s="226" customFormat="1" ht="12.75" x14ac:dyDescent="0.2">
      <c r="A678" s="227"/>
      <c r="B678" s="227" t="s">
        <v>937</v>
      </c>
      <c r="C678" s="228"/>
      <c r="D678" s="228">
        <v>0</v>
      </c>
      <c r="E678" s="228">
        <v>0</v>
      </c>
      <c r="F678" s="228">
        <v>0</v>
      </c>
      <c r="G678" s="228">
        <v>80</v>
      </c>
      <c r="H678" s="229">
        <v>80</v>
      </c>
      <c r="I678" s="228">
        <v>110</v>
      </c>
      <c r="J678" s="228">
        <v>50</v>
      </c>
      <c r="K678" s="228">
        <v>50</v>
      </c>
      <c r="L678" s="228">
        <v>50</v>
      </c>
      <c r="M678" s="229">
        <v>260</v>
      </c>
      <c r="N678" s="228">
        <v>50</v>
      </c>
      <c r="O678" s="228">
        <v>50</v>
      </c>
      <c r="P678" s="228">
        <v>50</v>
      </c>
      <c r="Q678" s="228">
        <v>50</v>
      </c>
      <c r="R678" s="229">
        <v>200</v>
      </c>
      <c r="S678" s="228">
        <v>50</v>
      </c>
      <c r="T678" s="228">
        <v>50</v>
      </c>
      <c r="U678" s="228">
        <v>50</v>
      </c>
      <c r="V678" s="228">
        <v>50</v>
      </c>
      <c r="W678" s="229">
        <v>200</v>
      </c>
    </row>
    <row r="679" spans="1:24" s="226" customFormat="1" ht="12.75" x14ac:dyDescent="0.2">
      <c r="A679" s="227"/>
      <c r="B679" s="227" t="s">
        <v>469</v>
      </c>
      <c r="C679" s="228"/>
      <c r="D679" s="228">
        <v>0</v>
      </c>
      <c r="E679" s="228">
        <v>0</v>
      </c>
      <c r="F679" s="228">
        <v>0</v>
      </c>
      <c r="G679" s="228">
        <v>0</v>
      </c>
      <c r="H679" s="229">
        <v>0</v>
      </c>
      <c r="I679" s="228">
        <v>50</v>
      </c>
      <c r="J679" s="228">
        <v>50</v>
      </c>
      <c r="K679" s="228">
        <v>50</v>
      </c>
      <c r="L679" s="228">
        <v>50</v>
      </c>
      <c r="M679" s="229">
        <v>200</v>
      </c>
      <c r="N679" s="228">
        <v>50</v>
      </c>
      <c r="O679" s="228">
        <v>50</v>
      </c>
      <c r="P679" s="228">
        <v>50</v>
      </c>
      <c r="Q679" s="228">
        <v>50</v>
      </c>
      <c r="R679" s="229">
        <v>200</v>
      </c>
      <c r="S679" s="228">
        <v>50</v>
      </c>
      <c r="T679" s="228">
        <v>50</v>
      </c>
      <c r="U679" s="228">
        <v>50</v>
      </c>
      <c r="V679" s="228">
        <v>50</v>
      </c>
      <c r="W679" s="229">
        <v>200</v>
      </c>
    </row>
    <row r="680" spans="1:24" s="226" customFormat="1" ht="12.75" x14ac:dyDescent="0.2">
      <c r="A680" s="227"/>
      <c r="B680" s="227" t="s">
        <v>938</v>
      </c>
      <c r="C680" s="228"/>
      <c r="D680" s="228">
        <v>0</v>
      </c>
      <c r="E680" s="228">
        <v>0</v>
      </c>
      <c r="F680" s="228">
        <v>0</v>
      </c>
      <c r="G680" s="228">
        <v>0</v>
      </c>
      <c r="H680" s="229">
        <v>0</v>
      </c>
      <c r="I680" s="228">
        <v>90</v>
      </c>
      <c r="J680" s="228">
        <v>205</v>
      </c>
      <c r="K680" s="228">
        <v>50</v>
      </c>
      <c r="L680" s="228">
        <v>50</v>
      </c>
      <c r="M680" s="229">
        <v>395</v>
      </c>
      <c r="N680" s="228">
        <v>50</v>
      </c>
      <c r="O680" s="228">
        <v>50</v>
      </c>
      <c r="P680" s="228">
        <v>50</v>
      </c>
      <c r="Q680" s="228">
        <v>50</v>
      </c>
      <c r="R680" s="229">
        <v>200</v>
      </c>
      <c r="S680" s="228">
        <v>50</v>
      </c>
      <c r="T680" s="228">
        <v>50</v>
      </c>
      <c r="U680" s="228">
        <v>50</v>
      </c>
      <c r="V680" s="228">
        <v>50</v>
      </c>
      <c r="W680" s="229">
        <v>200</v>
      </c>
    </row>
    <row r="681" spans="1:24" s="226" customFormat="1" ht="12.75" x14ac:dyDescent="0.2">
      <c r="A681" s="227"/>
      <c r="B681" s="227" t="s">
        <v>939</v>
      </c>
      <c r="C681" s="228"/>
      <c r="D681" s="228">
        <v>0</v>
      </c>
      <c r="E681" s="228">
        <v>0</v>
      </c>
      <c r="F681" s="228">
        <v>0</v>
      </c>
      <c r="G681" s="228">
        <v>0</v>
      </c>
      <c r="H681" s="229">
        <v>0</v>
      </c>
      <c r="I681" s="228">
        <v>50</v>
      </c>
      <c r="J681" s="228">
        <v>50</v>
      </c>
      <c r="K681" s="228">
        <v>50</v>
      </c>
      <c r="L681" s="228">
        <v>50</v>
      </c>
      <c r="M681" s="229">
        <v>200</v>
      </c>
      <c r="N681" s="228">
        <v>50</v>
      </c>
      <c r="O681" s="228">
        <v>50</v>
      </c>
      <c r="P681" s="228">
        <v>50</v>
      </c>
      <c r="Q681" s="228">
        <v>50</v>
      </c>
      <c r="R681" s="229">
        <v>200</v>
      </c>
      <c r="S681" s="228">
        <v>50</v>
      </c>
      <c r="T681" s="228">
        <v>50</v>
      </c>
      <c r="U681" s="228">
        <v>50</v>
      </c>
      <c r="V681" s="228">
        <v>50</v>
      </c>
      <c r="W681" s="229">
        <v>200</v>
      </c>
    </row>
    <row r="682" spans="1:24" s="226" customFormat="1" ht="12.75" x14ac:dyDescent="0.2">
      <c r="A682" s="227"/>
      <c r="B682" s="227" t="s">
        <v>729</v>
      </c>
      <c r="C682" s="228"/>
      <c r="D682" s="228">
        <v>0</v>
      </c>
      <c r="E682" s="228">
        <v>0</v>
      </c>
      <c r="F682" s="228">
        <v>0</v>
      </c>
      <c r="G682" s="228">
        <v>0</v>
      </c>
      <c r="H682" s="229">
        <v>0</v>
      </c>
      <c r="I682" s="228">
        <v>50</v>
      </c>
      <c r="J682" s="228">
        <v>50</v>
      </c>
      <c r="K682" s="228">
        <v>50</v>
      </c>
      <c r="L682" s="228">
        <v>50</v>
      </c>
      <c r="M682" s="229">
        <v>200</v>
      </c>
      <c r="N682" s="228">
        <v>50</v>
      </c>
      <c r="O682" s="228">
        <v>50</v>
      </c>
      <c r="P682" s="228">
        <v>50</v>
      </c>
      <c r="Q682" s="228">
        <v>50</v>
      </c>
      <c r="R682" s="229">
        <v>200</v>
      </c>
      <c r="S682" s="228">
        <v>50</v>
      </c>
      <c r="T682" s="228">
        <v>50</v>
      </c>
      <c r="U682" s="228">
        <v>50</v>
      </c>
      <c r="V682" s="228">
        <v>50</v>
      </c>
      <c r="W682" s="229">
        <v>200</v>
      </c>
    </row>
    <row r="683" spans="1:24" s="226" customFormat="1" ht="12.75" x14ac:dyDescent="0.2">
      <c r="A683" s="227"/>
      <c r="B683" s="227" t="s">
        <v>940</v>
      </c>
      <c r="C683" s="228"/>
      <c r="D683" s="228">
        <v>0</v>
      </c>
      <c r="E683" s="228">
        <v>0</v>
      </c>
      <c r="F683" s="228">
        <v>0</v>
      </c>
      <c r="G683" s="228">
        <v>0</v>
      </c>
      <c r="H683" s="229">
        <v>0</v>
      </c>
      <c r="I683" s="228">
        <v>205</v>
      </c>
      <c r="J683" s="228">
        <v>50</v>
      </c>
      <c r="K683" s="228">
        <v>50</v>
      </c>
      <c r="L683" s="228">
        <v>50</v>
      </c>
      <c r="M683" s="229">
        <v>355</v>
      </c>
      <c r="N683" s="228">
        <v>50</v>
      </c>
      <c r="O683" s="228">
        <v>50</v>
      </c>
      <c r="P683" s="228">
        <v>50</v>
      </c>
      <c r="Q683" s="228">
        <v>50</v>
      </c>
      <c r="R683" s="229">
        <v>200</v>
      </c>
      <c r="S683" s="228">
        <v>50</v>
      </c>
      <c r="T683" s="228">
        <v>50</v>
      </c>
      <c r="U683" s="228">
        <v>50</v>
      </c>
      <c r="V683" s="228">
        <v>50</v>
      </c>
      <c r="W683" s="229">
        <v>200</v>
      </c>
    </row>
    <row r="684" spans="1:24" s="226" customFormat="1" ht="12.75" x14ac:dyDescent="0.2">
      <c r="A684" s="227"/>
      <c r="B684" s="227" t="s">
        <v>941</v>
      </c>
      <c r="C684" s="228"/>
      <c r="D684" s="228">
        <v>0</v>
      </c>
      <c r="E684" s="228">
        <v>0</v>
      </c>
      <c r="F684" s="228">
        <v>0</v>
      </c>
      <c r="G684" s="228">
        <v>0</v>
      </c>
      <c r="H684" s="229">
        <v>0</v>
      </c>
      <c r="I684" s="228">
        <v>115</v>
      </c>
      <c r="J684" s="228">
        <v>50</v>
      </c>
      <c r="K684" s="228">
        <v>50</v>
      </c>
      <c r="L684" s="228">
        <v>50</v>
      </c>
      <c r="M684" s="229">
        <v>265</v>
      </c>
      <c r="N684" s="228">
        <v>50</v>
      </c>
      <c r="O684" s="228">
        <v>50</v>
      </c>
      <c r="P684" s="228">
        <v>50</v>
      </c>
      <c r="Q684" s="228">
        <v>50</v>
      </c>
      <c r="R684" s="229">
        <v>200</v>
      </c>
      <c r="S684" s="228">
        <v>50</v>
      </c>
      <c r="T684" s="228">
        <v>50</v>
      </c>
      <c r="U684" s="228">
        <v>50</v>
      </c>
      <c r="V684" s="228">
        <v>50</v>
      </c>
      <c r="W684" s="229">
        <v>200</v>
      </c>
    </row>
    <row r="685" spans="1:24" s="226" customFormat="1" ht="12.75" x14ac:dyDescent="0.2">
      <c r="A685" s="232"/>
      <c r="B685" s="232" t="s">
        <v>942</v>
      </c>
      <c r="C685" s="233"/>
      <c r="D685" s="233">
        <v>0</v>
      </c>
      <c r="E685" s="233">
        <v>0</v>
      </c>
      <c r="F685" s="233">
        <v>0</v>
      </c>
      <c r="G685" s="233">
        <v>0</v>
      </c>
      <c r="H685" s="229">
        <v>0</v>
      </c>
      <c r="I685" s="233">
        <v>50</v>
      </c>
      <c r="J685" s="233">
        <v>50</v>
      </c>
      <c r="K685" s="233">
        <v>50</v>
      </c>
      <c r="L685" s="233">
        <v>50</v>
      </c>
      <c r="M685" s="229">
        <v>200</v>
      </c>
      <c r="N685" s="233">
        <v>50</v>
      </c>
      <c r="O685" s="233">
        <v>50</v>
      </c>
      <c r="P685" s="233">
        <v>50</v>
      </c>
      <c r="Q685" s="233">
        <v>50</v>
      </c>
      <c r="R685" s="229">
        <v>200</v>
      </c>
      <c r="S685" s="233">
        <v>50</v>
      </c>
      <c r="T685" s="233">
        <v>50</v>
      </c>
      <c r="U685" s="233">
        <v>50</v>
      </c>
      <c r="V685" s="233">
        <v>50</v>
      </c>
      <c r="W685" s="229">
        <v>200</v>
      </c>
    </row>
    <row r="686" spans="1:24" s="187" customFormat="1" ht="24.6" customHeight="1" x14ac:dyDescent="0.2">
      <c r="A686" s="306" t="s">
        <v>943</v>
      </c>
      <c r="B686" s="307"/>
      <c r="C686" s="304"/>
      <c r="D686" s="304">
        <f>SUM(D687:D692)</f>
        <v>30000</v>
      </c>
      <c r="E686" s="304">
        <f>SUM(E687:E692)</f>
        <v>0</v>
      </c>
      <c r="F686" s="304">
        <f>SUM(F687:F692)</f>
        <v>25000</v>
      </c>
      <c r="G686" s="304">
        <f>SUM(G687:G692)</f>
        <v>21000</v>
      </c>
      <c r="H686" s="307">
        <f>SUM(D686:G686)</f>
        <v>76000</v>
      </c>
      <c r="I686" s="304">
        <f>SUM(I687:I692)</f>
        <v>30000</v>
      </c>
      <c r="J686" s="304">
        <f>SUM(J687:J692)</f>
        <v>30000</v>
      </c>
      <c r="K686" s="304">
        <f>SUM(K687:K692)</f>
        <v>30000</v>
      </c>
      <c r="L686" s="304">
        <f>SUM(L687:L692)</f>
        <v>30000</v>
      </c>
      <c r="M686" s="307">
        <f>SUM(I686:L686)</f>
        <v>120000</v>
      </c>
      <c r="N686" s="304">
        <f>SUM(N687:N692)</f>
        <v>30000</v>
      </c>
      <c r="O686" s="304">
        <f>SUM(O687:O692)</f>
        <v>30000</v>
      </c>
      <c r="P686" s="304">
        <f>SUM(P687:P692)</f>
        <v>30000</v>
      </c>
      <c r="Q686" s="304">
        <f>SUM(Q687:Q692)</f>
        <v>30000</v>
      </c>
      <c r="R686" s="307">
        <f>SUM(N686:Q686)</f>
        <v>120000</v>
      </c>
      <c r="S686" s="304">
        <f>SUM(S687:S692)</f>
        <v>30000</v>
      </c>
      <c r="T686" s="304">
        <f>SUM(T687:T692)</f>
        <v>30000</v>
      </c>
      <c r="U686" s="304">
        <f>SUM(U687:U692)</f>
        <v>30000</v>
      </c>
      <c r="V686" s="304">
        <f>SUM(V687:V692)</f>
        <v>30000</v>
      </c>
      <c r="W686" s="307">
        <f>SUM(S686:V686)</f>
        <v>120000</v>
      </c>
      <c r="X686" s="186">
        <v>42976</v>
      </c>
    </row>
    <row r="687" spans="1:24" s="226" customFormat="1" ht="12.75" x14ac:dyDescent="0.2">
      <c r="A687" s="235"/>
      <c r="B687" s="223" t="s">
        <v>944</v>
      </c>
      <c r="C687" s="224"/>
      <c r="D687" s="224"/>
      <c r="E687" s="224">
        <v>0</v>
      </c>
      <c r="F687" s="224">
        <v>0</v>
      </c>
      <c r="G687" s="224">
        <v>0</v>
      </c>
      <c r="H687" s="225">
        <v>0</v>
      </c>
      <c r="I687" s="224">
        <v>5000</v>
      </c>
      <c r="J687" s="224">
        <v>5000</v>
      </c>
      <c r="K687" s="224">
        <v>5000</v>
      </c>
      <c r="L687" s="224">
        <v>5000</v>
      </c>
      <c r="M687" s="225">
        <v>20000</v>
      </c>
      <c r="N687" s="224">
        <v>5000</v>
      </c>
      <c r="O687" s="224">
        <v>5000</v>
      </c>
      <c r="P687" s="224">
        <v>5000</v>
      </c>
      <c r="Q687" s="224">
        <v>5000</v>
      </c>
      <c r="R687" s="225">
        <v>20000</v>
      </c>
      <c r="S687" s="224">
        <v>5000</v>
      </c>
      <c r="T687" s="224">
        <v>5000</v>
      </c>
      <c r="U687" s="224">
        <v>5000</v>
      </c>
      <c r="V687" s="224">
        <v>5000</v>
      </c>
      <c r="W687" s="225">
        <v>20000</v>
      </c>
    </row>
    <row r="688" spans="1:24" s="226" customFormat="1" ht="12.75" x14ac:dyDescent="0.2">
      <c r="A688" s="230"/>
      <c r="B688" s="227" t="s">
        <v>945</v>
      </c>
      <c r="C688" s="228"/>
      <c r="D688" s="228">
        <v>12000</v>
      </c>
      <c r="E688" s="228">
        <v>0</v>
      </c>
      <c r="F688" s="228">
        <v>9882.5895700000001</v>
      </c>
      <c r="G688" s="228">
        <v>5600</v>
      </c>
      <c r="H688" s="229">
        <v>27482.58957</v>
      </c>
      <c r="I688" s="228">
        <v>5000</v>
      </c>
      <c r="J688" s="228">
        <v>5000</v>
      </c>
      <c r="K688" s="228">
        <v>5000</v>
      </c>
      <c r="L688" s="228">
        <v>5000</v>
      </c>
      <c r="M688" s="229">
        <v>20000</v>
      </c>
      <c r="N688" s="228">
        <v>5000</v>
      </c>
      <c r="O688" s="228">
        <v>5000</v>
      </c>
      <c r="P688" s="228">
        <v>5000</v>
      </c>
      <c r="Q688" s="228">
        <v>5000</v>
      </c>
      <c r="R688" s="229">
        <v>20000</v>
      </c>
      <c r="S688" s="228">
        <v>5000</v>
      </c>
      <c r="T688" s="228">
        <v>5000</v>
      </c>
      <c r="U688" s="228">
        <v>5000</v>
      </c>
      <c r="V688" s="228">
        <v>5000</v>
      </c>
      <c r="W688" s="229">
        <v>20000</v>
      </c>
    </row>
    <row r="689" spans="1:24" s="226" customFormat="1" ht="12.75" x14ac:dyDescent="0.2">
      <c r="A689" s="230"/>
      <c r="B689" s="227" t="s">
        <v>946</v>
      </c>
      <c r="C689" s="228"/>
      <c r="D689" s="228">
        <v>12000</v>
      </c>
      <c r="E689" s="228">
        <v>0</v>
      </c>
      <c r="F689" s="228">
        <v>0</v>
      </c>
      <c r="G689" s="228">
        <v>14000</v>
      </c>
      <c r="H689" s="229">
        <v>26000</v>
      </c>
      <c r="I689" s="228">
        <v>5000</v>
      </c>
      <c r="J689" s="228">
        <v>5000</v>
      </c>
      <c r="K689" s="228">
        <v>5000</v>
      </c>
      <c r="L689" s="228">
        <v>5000</v>
      </c>
      <c r="M689" s="229">
        <v>20000</v>
      </c>
      <c r="N689" s="228">
        <v>5000</v>
      </c>
      <c r="O689" s="228">
        <v>5000</v>
      </c>
      <c r="P689" s="228">
        <v>5000</v>
      </c>
      <c r="Q689" s="228">
        <v>5000</v>
      </c>
      <c r="R689" s="229">
        <v>20000</v>
      </c>
      <c r="S689" s="228">
        <v>5000</v>
      </c>
      <c r="T689" s="228">
        <v>5000</v>
      </c>
      <c r="U689" s="228">
        <v>5000</v>
      </c>
      <c r="V689" s="228">
        <v>5000</v>
      </c>
      <c r="W689" s="229">
        <v>20000</v>
      </c>
    </row>
    <row r="690" spans="1:24" s="226" customFormat="1" ht="12.75" x14ac:dyDescent="0.2">
      <c r="A690" s="230"/>
      <c r="B690" s="227" t="s">
        <v>947</v>
      </c>
      <c r="C690" s="228"/>
      <c r="D690" s="228"/>
      <c r="E690" s="228">
        <v>0</v>
      </c>
      <c r="F690" s="228">
        <v>12829.764945999999</v>
      </c>
      <c r="G690" s="228">
        <v>0</v>
      </c>
      <c r="H690" s="229">
        <v>12829.764945999999</v>
      </c>
      <c r="I690" s="228">
        <v>5000</v>
      </c>
      <c r="J690" s="228">
        <v>5000</v>
      </c>
      <c r="K690" s="228">
        <v>5000</v>
      </c>
      <c r="L690" s="228">
        <v>5000</v>
      </c>
      <c r="M690" s="229">
        <v>20000</v>
      </c>
      <c r="N690" s="228">
        <v>5000</v>
      </c>
      <c r="O690" s="228">
        <v>5000</v>
      </c>
      <c r="P690" s="228">
        <v>5000</v>
      </c>
      <c r="Q690" s="228">
        <v>5000</v>
      </c>
      <c r="R690" s="229">
        <v>20000</v>
      </c>
      <c r="S690" s="228">
        <v>5000</v>
      </c>
      <c r="T690" s="228">
        <v>5000</v>
      </c>
      <c r="U690" s="228">
        <v>5000</v>
      </c>
      <c r="V690" s="228">
        <v>5000</v>
      </c>
      <c r="W690" s="229">
        <v>20000</v>
      </c>
    </row>
    <row r="691" spans="1:24" s="226" customFormat="1" ht="12.75" x14ac:dyDescent="0.2">
      <c r="A691" s="230"/>
      <c r="B691" s="227" t="s">
        <v>948</v>
      </c>
      <c r="C691" s="228"/>
      <c r="D691" s="228">
        <v>6000</v>
      </c>
      <c r="E691" s="228">
        <v>0</v>
      </c>
      <c r="F691" s="228">
        <v>0</v>
      </c>
      <c r="G691" s="228">
        <v>0</v>
      </c>
      <c r="H691" s="229">
        <v>6000</v>
      </c>
      <c r="I691" s="228">
        <v>5000</v>
      </c>
      <c r="J691" s="228">
        <v>5000</v>
      </c>
      <c r="K691" s="228">
        <v>5000</v>
      </c>
      <c r="L691" s="228">
        <v>5000</v>
      </c>
      <c r="M691" s="229">
        <v>20000</v>
      </c>
      <c r="N691" s="228">
        <v>5000</v>
      </c>
      <c r="O691" s="228">
        <v>5000</v>
      </c>
      <c r="P691" s="228">
        <v>5000</v>
      </c>
      <c r="Q691" s="228">
        <v>5000</v>
      </c>
      <c r="R691" s="229">
        <v>20000</v>
      </c>
      <c r="S691" s="228">
        <v>5000</v>
      </c>
      <c r="T691" s="228">
        <v>5000</v>
      </c>
      <c r="U691" s="228">
        <v>5000</v>
      </c>
      <c r="V691" s="228">
        <v>5000</v>
      </c>
      <c r="W691" s="229">
        <v>20000</v>
      </c>
    </row>
    <row r="692" spans="1:24" s="226" customFormat="1" ht="12.75" x14ac:dyDescent="0.2">
      <c r="A692" s="231"/>
      <c r="B692" s="232" t="s">
        <v>949</v>
      </c>
      <c r="C692" s="233"/>
      <c r="D692" s="233"/>
      <c r="E692" s="233">
        <v>0</v>
      </c>
      <c r="F692" s="233">
        <v>2287.6454840000001</v>
      </c>
      <c r="G692" s="233">
        <v>1400</v>
      </c>
      <c r="H692" s="234">
        <v>3687.6454840000001</v>
      </c>
      <c r="I692" s="233">
        <v>5000</v>
      </c>
      <c r="J692" s="233">
        <v>5000</v>
      </c>
      <c r="K692" s="233">
        <v>5000</v>
      </c>
      <c r="L692" s="233">
        <v>5000</v>
      </c>
      <c r="M692" s="234">
        <v>20000</v>
      </c>
      <c r="N692" s="233">
        <v>5000</v>
      </c>
      <c r="O692" s="233">
        <v>5000</v>
      </c>
      <c r="P692" s="233">
        <v>5000</v>
      </c>
      <c r="Q692" s="233">
        <v>5000</v>
      </c>
      <c r="R692" s="234">
        <v>20000</v>
      </c>
      <c r="S692" s="233">
        <v>5000</v>
      </c>
      <c r="T692" s="233">
        <v>5000</v>
      </c>
      <c r="U692" s="233">
        <v>5000</v>
      </c>
      <c r="V692" s="233">
        <v>5000</v>
      </c>
      <c r="W692" s="234">
        <v>20000</v>
      </c>
    </row>
    <row r="693" spans="1:24" s="187" customFormat="1" ht="32.25" customHeight="1" x14ac:dyDescent="0.2">
      <c r="A693" s="183" t="s">
        <v>950</v>
      </c>
      <c r="B693" s="184"/>
      <c r="C693" s="185">
        <f>SUM(C694:C739)</f>
        <v>0</v>
      </c>
      <c r="D693" s="185">
        <f>SUM(D694:D739)</f>
        <v>0</v>
      </c>
      <c r="E693" s="185">
        <f>SUM(E694:E739)</f>
        <v>0</v>
      </c>
      <c r="F693" s="185">
        <f>SUM(F694:F739)</f>
        <v>4605</v>
      </c>
      <c r="G693" s="185">
        <f>SUM(G694:G739)</f>
        <v>2796</v>
      </c>
      <c r="H693" s="184">
        <f>SUM(D693:G693)</f>
        <v>7401</v>
      </c>
      <c r="I693" s="185">
        <f>SUM(I694:I739)</f>
        <v>4530</v>
      </c>
      <c r="J693" s="185">
        <f>SUM(J694:J739)</f>
        <v>3658</v>
      </c>
      <c r="K693" s="185">
        <f>SUM(K694:K739)</f>
        <v>4202</v>
      </c>
      <c r="L693" s="185">
        <f>SUM(L694:L739)</f>
        <v>9954.0600000000013</v>
      </c>
      <c r="M693" s="184">
        <f>SUM(I693:L693)</f>
        <v>22344.06</v>
      </c>
      <c r="N693" s="185">
        <f>SUM(N694:N739)</f>
        <v>9947.1824000000015</v>
      </c>
      <c r="O693" s="185">
        <f>SUM(O694:O739)</f>
        <v>11304.229696</v>
      </c>
      <c r="P693" s="185">
        <f>SUM(P694:P739)</f>
        <v>12076.229696</v>
      </c>
      <c r="Q693" s="185">
        <f>SUM(Q694:Q739)</f>
        <v>6568.4788838400009</v>
      </c>
      <c r="R693" s="184">
        <f>SUM(N693:Q693)</f>
        <v>39896.12067584</v>
      </c>
      <c r="S693" s="185">
        <f>SUM(S694:S739)</f>
        <v>6766</v>
      </c>
      <c r="T693" s="185">
        <f>SUM(T694:T739)</f>
        <v>6683</v>
      </c>
      <c r="U693" s="185">
        <f>SUM(U694:U739)</f>
        <v>7225</v>
      </c>
      <c r="V693" s="185">
        <f>SUM(V694:V739)</f>
        <v>6891</v>
      </c>
      <c r="W693" s="184">
        <f>SUM(S693:V693)</f>
        <v>27565</v>
      </c>
      <c r="X693" s="186">
        <v>42978</v>
      </c>
    </row>
    <row r="694" spans="1:24" s="226" customFormat="1" ht="12.75" customHeight="1" x14ac:dyDescent="0.2">
      <c r="A694" s="2656" t="s">
        <v>951</v>
      </c>
      <c r="B694" s="236" t="s">
        <v>952</v>
      </c>
      <c r="C694" s="237"/>
      <c r="D694" s="238"/>
      <c r="E694" s="239"/>
      <c r="F694" s="237">
        <v>1160</v>
      </c>
      <c r="G694" s="239"/>
      <c r="H694" s="240">
        <v>1160</v>
      </c>
      <c r="I694" s="239"/>
      <c r="J694" s="241"/>
      <c r="K694" s="238">
        <v>800</v>
      </c>
      <c r="L694" s="238">
        <v>4328.0600000000004</v>
      </c>
      <c r="M694" s="240">
        <v>5128.0600000000004</v>
      </c>
      <c r="N694" s="238">
        <v>4501.1824000000006</v>
      </c>
      <c r="O694" s="238">
        <v>4681.2296960000003</v>
      </c>
      <c r="P694" s="238">
        <v>4681.2296960000003</v>
      </c>
      <c r="Q694" s="238">
        <v>4868.4788838400009</v>
      </c>
      <c r="R694" s="240">
        <v>18732.12067584</v>
      </c>
      <c r="S694" s="238"/>
      <c r="T694" s="238"/>
      <c r="U694" s="238"/>
      <c r="V694" s="238"/>
      <c r="W694" s="240">
        <v>0</v>
      </c>
    </row>
    <row r="695" spans="1:24" s="226" customFormat="1" ht="12.75" x14ac:dyDescent="0.2">
      <c r="A695" s="2657"/>
      <c r="B695" s="242" t="s">
        <v>953</v>
      </c>
      <c r="C695" s="243"/>
      <c r="D695" s="244"/>
      <c r="E695" s="245"/>
      <c r="F695" s="243">
        <v>1105</v>
      </c>
      <c r="G695" s="245"/>
      <c r="H695" s="166">
        <v>1105</v>
      </c>
      <c r="I695" s="245"/>
      <c r="J695" s="200"/>
      <c r="K695" s="244"/>
      <c r="L695" s="244"/>
      <c r="M695" s="166"/>
      <c r="N695" s="244"/>
      <c r="O695" s="244"/>
      <c r="P695" s="244"/>
      <c r="Q695" s="244"/>
      <c r="R695" s="166"/>
      <c r="S695" s="244"/>
      <c r="T695" s="244"/>
      <c r="U695" s="244"/>
      <c r="V695" s="244"/>
      <c r="W695" s="166"/>
    </row>
    <row r="696" spans="1:24" s="226" customFormat="1" ht="12.75" x14ac:dyDescent="0.2">
      <c r="A696" s="2657"/>
      <c r="B696" s="242" t="s">
        <v>954</v>
      </c>
      <c r="C696" s="243"/>
      <c r="D696" s="244"/>
      <c r="E696" s="245"/>
      <c r="F696" s="243">
        <v>840</v>
      </c>
      <c r="G696" s="245"/>
      <c r="H696" s="166">
        <v>840</v>
      </c>
      <c r="I696" s="245"/>
      <c r="J696" s="200"/>
      <c r="K696" s="244"/>
      <c r="L696" s="244"/>
      <c r="M696" s="166"/>
      <c r="N696" s="244"/>
      <c r="O696" s="244"/>
      <c r="P696" s="244"/>
      <c r="Q696" s="244"/>
      <c r="R696" s="166"/>
      <c r="S696" s="244"/>
      <c r="T696" s="244"/>
      <c r="U696" s="244"/>
      <c r="V696" s="244"/>
      <c r="W696" s="166"/>
    </row>
    <row r="697" spans="1:24" s="226" customFormat="1" ht="15" customHeight="1" x14ac:dyDescent="0.2">
      <c r="A697" s="2657"/>
      <c r="B697" s="242" t="s">
        <v>955</v>
      </c>
      <c r="C697" s="243"/>
      <c r="D697" s="244"/>
      <c r="E697" s="245"/>
      <c r="F697" s="245"/>
      <c r="G697" s="243">
        <v>898</v>
      </c>
      <c r="H697" s="166">
        <v>898</v>
      </c>
      <c r="I697" s="245"/>
      <c r="J697" s="200"/>
      <c r="K697" s="244"/>
      <c r="L697" s="244"/>
      <c r="M697" s="166"/>
      <c r="N697" s="244"/>
      <c r="O697" s="244"/>
      <c r="P697" s="244"/>
      <c r="Q697" s="244"/>
      <c r="R697" s="166"/>
      <c r="S697" s="244"/>
      <c r="T697" s="244"/>
      <c r="U697" s="244"/>
      <c r="V697" s="244"/>
      <c r="W697" s="166"/>
    </row>
    <row r="698" spans="1:24" s="226" customFormat="1" ht="12.75" x14ac:dyDescent="0.2">
      <c r="A698" s="2657"/>
      <c r="B698" s="242" t="s">
        <v>956</v>
      </c>
      <c r="C698" s="200"/>
      <c r="D698" s="244"/>
      <c r="E698" s="245"/>
      <c r="F698" s="245"/>
      <c r="G698" s="243">
        <v>898</v>
      </c>
      <c r="H698" s="166">
        <v>898</v>
      </c>
      <c r="I698" s="245"/>
      <c r="J698" s="200"/>
      <c r="K698" s="244"/>
      <c r="L698" s="244"/>
      <c r="M698" s="166"/>
      <c r="N698" s="244"/>
      <c r="O698" s="244"/>
      <c r="P698" s="244"/>
      <c r="Q698" s="244"/>
      <c r="R698" s="166"/>
      <c r="S698" s="244"/>
      <c r="T698" s="244"/>
      <c r="U698" s="244"/>
      <c r="V698" s="244"/>
      <c r="W698" s="166"/>
    </row>
    <row r="699" spans="1:24" s="226" customFormat="1" ht="12" customHeight="1" x14ac:dyDescent="0.2">
      <c r="A699" s="2657"/>
      <c r="B699" s="242" t="s">
        <v>957</v>
      </c>
      <c r="C699" s="200"/>
      <c r="D699" s="244"/>
      <c r="E699" s="245"/>
      <c r="F699" s="245"/>
      <c r="G699" s="245"/>
      <c r="H699" s="166"/>
      <c r="I699" s="243">
        <v>1265</v>
      </c>
      <c r="J699" s="200"/>
      <c r="K699" s="244"/>
      <c r="L699" s="244"/>
      <c r="M699" s="166"/>
      <c r="N699" s="244"/>
      <c r="O699" s="244"/>
      <c r="P699" s="244"/>
      <c r="Q699" s="244"/>
      <c r="R699" s="166"/>
      <c r="S699" s="244"/>
      <c r="T699" s="244"/>
      <c r="U699" s="244"/>
      <c r="V699" s="244"/>
      <c r="W699" s="166"/>
    </row>
    <row r="700" spans="1:24" s="226" customFormat="1" ht="12.75" x14ac:dyDescent="0.2">
      <c r="A700" s="2657"/>
      <c r="B700" s="242" t="s">
        <v>958</v>
      </c>
      <c r="C700" s="200"/>
      <c r="D700" s="244"/>
      <c r="E700" s="245"/>
      <c r="F700" s="245"/>
      <c r="G700" s="245"/>
      <c r="H700" s="166"/>
      <c r="I700" s="243">
        <v>1265</v>
      </c>
      <c r="J700" s="200"/>
      <c r="K700" s="244"/>
      <c r="L700" s="244"/>
      <c r="M700" s="166"/>
      <c r="N700" s="244"/>
      <c r="O700" s="244"/>
      <c r="P700" s="244"/>
      <c r="Q700" s="244"/>
      <c r="R700" s="166"/>
      <c r="S700" s="244"/>
      <c r="T700" s="244"/>
      <c r="U700" s="244"/>
      <c r="V700" s="244"/>
      <c r="W700" s="166"/>
    </row>
    <row r="701" spans="1:24" s="226" customFormat="1" ht="12.75" x14ac:dyDescent="0.2">
      <c r="A701" s="2657"/>
      <c r="B701" s="242" t="s">
        <v>959</v>
      </c>
      <c r="C701" s="200"/>
      <c r="D701" s="244"/>
      <c r="E701" s="245"/>
      <c r="F701" s="245"/>
      <c r="G701" s="245"/>
      <c r="H701" s="166"/>
      <c r="I701" s="245"/>
      <c r="J701" s="243">
        <v>1029</v>
      </c>
      <c r="K701" s="244"/>
      <c r="L701" s="244"/>
      <c r="M701" s="166"/>
      <c r="N701" s="244"/>
      <c r="O701" s="244"/>
      <c r="P701" s="244"/>
      <c r="Q701" s="244"/>
      <c r="R701" s="166"/>
      <c r="S701" s="244"/>
      <c r="T701" s="244"/>
      <c r="U701" s="244"/>
      <c r="V701" s="244"/>
      <c r="W701" s="166"/>
    </row>
    <row r="702" spans="1:24" s="226" customFormat="1" ht="12.75" x14ac:dyDescent="0.2">
      <c r="A702" s="2657"/>
      <c r="B702" s="242" t="s">
        <v>960</v>
      </c>
      <c r="C702" s="200"/>
      <c r="D702" s="244"/>
      <c r="E702" s="245"/>
      <c r="F702" s="245"/>
      <c r="G702" s="245"/>
      <c r="H702" s="166"/>
      <c r="I702" s="245"/>
      <c r="J702" s="243">
        <v>1029</v>
      </c>
      <c r="K702" s="244"/>
      <c r="L702" s="244"/>
      <c r="M702" s="166"/>
      <c r="N702" s="244"/>
      <c r="O702" s="244"/>
      <c r="P702" s="244"/>
      <c r="Q702" s="244"/>
      <c r="R702" s="166"/>
      <c r="S702" s="244"/>
      <c r="T702" s="244"/>
      <c r="U702" s="244"/>
      <c r="V702" s="244"/>
      <c r="W702" s="166"/>
    </row>
    <row r="703" spans="1:24" s="226" customFormat="1" ht="12.75" x14ac:dyDescent="0.2">
      <c r="A703" s="2657"/>
      <c r="B703" s="242" t="s">
        <v>961</v>
      </c>
      <c r="C703" s="200"/>
      <c r="D703" s="244"/>
      <c r="E703" s="245"/>
      <c r="F703" s="245"/>
      <c r="G703" s="245"/>
      <c r="H703" s="166"/>
      <c r="I703" s="245"/>
      <c r="J703" s="243"/>
      <c r="K703" s="243">
        <v>1101</v>
      </c>
      <c r="L703" s="244"/>
      <c r="M703" s="166"/>
      <c r="N703" s="244"/>
      <c r="O703" s="244"/>
      <c r="P703" s="244"/>
      <c r="Q703" s="244"/>
      <c r="R703" s="166"/>
      <c r="S703" s="244"/>
      <c r="T703" s="244"/>
      <c r="U703" s="244"/>
      <c r="V703" s="244"/>
      <c r="W703" s="166"/>
    </row>
    <row r="704" spans="1:24" s="226" customFormat="1" ht="12.75" x14ac:dyDescent="0.2">
      <c r="A704" s="2657"/>
      <c r="B704" s="242" t="s">
        <v>962</v>
      </c>
      <c r="C704" s="200"/>
      <c r="D704" s="244"/>
      <c r="E704" s="245"/>
      <c r="F704" s="245"/>
      <c r="G704" s="245"/>
      <c r="H704" s="166"/>
      <c r="I704" s="245"/>
      <c r="J704" s="243"/>
      <c r="K704" s="243">
        <v>1101</v>
      </c>
      <c r="L704" s="244"/>
      <c r="M704" s="166"/>
      <c r="N704" s="244"/>
      <c r="O704" s="244"/>
      <c r="P704" s="244"/>
      <c r="Q704" s="244"/>
      <c r="R704" s="166"/>
      <c r="S704" s="244"/>
      <c r="T704" s="244"/>
      <c r="U704" s="244"/>
      <c r="V704" s="244"/>
      <c r="W704" s="166"/>
    </row>
    <row r="705" spans="1:23" s="226" customFormat="1" ht="12.75" x14ac:dyDescent="0.2">
      <c r="A705" s="2657"/>
      <c r="B705" s="242" t="s">
        <v>963</v>
      </c>
      <c r="C705" s="200"/>
      <c r="D705" s="244"/>
      <c r="E705" s="245"/>
      <c r="F705" s="245"/>
      <c r="G705" s="245"/>
      <c r="H705" s="166"/>
      <c r="I705" s="245"/>
      <c r="J705" s="200"/>
      <c r="K705" s="244"/>
      <c r="L705" s="243">
        <v>1179</v>
      </c>
      <c r="M705" s="166">
        <v>1179</v>
      </c>
      <c r="N705" s="244"/>
      <c r="O705" s="244"/>
      <c r="P705" s="244"/>
      <c r="Q705" s="244"/>
      <c r="R705" s="166"/>
      <c r="S705" s="244"/>
      <c r="T705" s="244"/>
      <c r="U705" s="244"/>
      <c r="V705" s="244"/>
      <c r="W705" s="166"/>
    </row>
    <row r="706" spans="1:23" s="226" customFormat="1" ht="12" customHeight="1" x14ac:dyDescent="0.2">
      <c r="A706" s="2657"/>
      <c r="B706" s="242" t="s">
        <v>964</v>
      </c>
      <c r="C706" s="200"/>
      <c r="D706" s="244"/>
      <c r="E706" s="245"/>
      <c r="F706" s="245"/>
      <c r="G706" s="245"/>
      <c r="H706" s="166"/>
      <c r="I706" s="245"/>
      <c r="J706" s="200"/>
      <c r="K706" s="244"/>
      <c r="L706" s="243">
        <v>1179</v>
      </c>
      <c r="M706" s="166">
        <v>1179</v>
      </c>
      <c r="N706" s="244"/>
      <c r="O706" s="244"/>
      <c r="P706" s="244"/>
      <c r="Q706" s="244"/>
      <c r="R706" s="166"/>
      <c r="S706" s="244"/>
      <c r="T706" s="244"/>
      <c r="U706" s="244"/>
      <c r="V706" s="244"/>
      <c r="W706" s="166"/>
    </row>
    <row r="707" spans="1:23" s="226" customFormat="1" ht="12.75" x14ac:dyDescent="0.2">
      <c r="A707" s="2657"/>
      <c r="B707" s="242" t="s">
        <v>965</v>
      </c>
      <c r="C707" s="200"/>
      <c r="D707" s="244"/>
      <c r="E707" s="245"/>
      <c r="F707" s="245"/>
      <c r="G707" s="245"/>
      <c r="H707" s="166"/>
      <c r="I707" s="245"/>
      <c r="J707" s="200"/>
      <c r="K707" s="244"/>
      <c r="L707" s="243">
        <v>1179</v>
      </c>
      <c r="M707" s="166">
        <v>1179</v>
      </c>
      <c r="N707" s="244"/>
      <c r="O707" s="244"/>
      <c r="P707" s="244"/>
      <c r="Q707" s="244"/>
      <c r="R707" s="166"/>
      <c r="S707" s="244"/>
      <c r="T707" s="244"/>
      <c r="U707" s="244"/>
      <c r="V707" s="244"/>
      <c r="W707" s="166"/>
    </row>
    <row r="708" spans="1:23" s="226" customFormat="1" ht="12.75" x14ac:dyDescent="0.2">
      <c r="A708" s="2657"/>
      <c r="B708" s="242" t="s">
        <v>966</v>
      </c>
      <c r="C708" s="200"/>
      <c r="D708" s="244"/>
      <c r="E708" s="245"/>
      <c r="F708" s="245"/>
      <c r="G708" s="245"/>
      <c r="H708" s="166"/>
      <c r="I708" s="245"/>
      <c r="J708" s="200"/>
      <c r="K708" s="244"/>
      <c r="L708" s="243">
        <v>589</v>
      </c>
      <c r="M708" s="166">
        <v>589</v>
      </c>
      <c r="N708" s="244"/>
      <c r="O708" s="244"/>
      <c r="P708" s="244"/>
      <c r="Q708" s="244"/>
      <c r="R708" s="166"/>
      <c r="S708" s="244"/>
      <c r="T708" s="244"/>
      <c r="U708" s="244"/>
      <c r="V708" s="244"/>
      <c r="W708" s="166"/>
    </row>
    <row r="709" spans="1:23" s="226" customFormat="1" ht="12.75" x14ac:dyDescent="0.2">
      <c r="A709" s="2657"/>
      <c r="B709" s="242" t="s">
        <v>967</v>
      </c>
      <c r="C709" s="200"/>
      <c r="D709" s="244"/>
      <c r="E709" s="245"/>
      <c r="F709" s="245"/>
      <c r="G709" s="245"/>
      <c r="H709" s="166"/>
      <c r="I709" s="245"/>
      <c r="J709" s="200"/>
      <c r="K709" s="244"/>
      <c r="L709" s="244"/>
      <c r="M709" s="166"/>
      <c r="N709" s="243">
        <v>1658</v>
      </c>
      <c r="O709" s="244"/>
      <c r="P709" s="244"/>
      <c r="Q709" s="244"/>
      <c r="R709" s="166"/>
      <c r="S709" s="244"/>
      <c r="T709" s="244"/>
      <c r="U709" s="244"/>
      <c r="V709" s="244"/>
      <c r="W709" s="166"/>
    </row>
    <row r="710" spans="1:23" s="226" customFormat="1" ht="12.75" x14ac:dyDescent="0.2">
      <c r="A710" s="2657"/>
      <c r="B710" s="242" t="s">
        <v>968</v>
      </c>
      <c r="C710" s="200"/>
      <c r="D710" s="244"/>
      <c r="E710" s="245"/>
      <c r="F710" s="245"/>
      <c r="G710" s="245"/>
      <c r="H710" s="166"/>
      <c r="I710" s="245"/>
      <c r="J710" s="200"/>
      <c r="K710" s="244"/>
      <c r="L710" s="244"/>
      <c r="M710" s="166"/>
      <c r="N710" s="243">
        <v>1658</v>
      </c>
      <c r="O710" s="244"/>
      <c r="P710" s="244"/>
      <c r="Q710" s="244"/>
      <c r="R710" s="166"/>
      <c r="S710" s="244"/>
      <c r="T710" s="244"/>
      <c r="U710" s="244"/>
      <c r="V710" s="244"/>
      <c r="W710" s="166"/>
    </row>
    <row r="711" spans="1:23" s="226" customFormat="1" ht="12.75" x14ac:dyDescent="0.2">
      <c r="A711" s="2657"/>
      <c r="B711" s="242" t="s">
        <v>969</v>
      </c>
      <c r="C711" s="200"/>
      <c r="D711" s="244"/>
      <c r="E711" s="245"/>
      <c r="F711" s="245"/>
      <c r="G711" s="245"/>
      <c r="H711" s="166"/>
      <c r="I711" s="245"/>
      <c r="J711" s="200"/>
      <c r="K711" s="244"/>
      <c r="L711" s="244"/>
      <c r="M711" s="166"/>
      <c r="N711" s="243">
        <v>830</v>
      </c>
      <c r="O711" s="244"/>
      <c r="P711" s="244"/>
      <c r="Q711" s="244"/>
      <c r="R711" s="166"/>
      <c r="S711" s="244"/>
      <c r="T711" s="244"/>
      <c r="U711" s="244"/>
      <c r="V711" s="244"/>
      <c r="W711" s="166"/>
    </row>
    <row r="712" spans="1:23" s="226" customFormat="1" ht="12.75" x14ac:dyDescent="0.2">
      <c r="A712" s="2657"/>
      <c r="B712" s="242" t="s">
        <v>970</v>
      </c>
      <c r="C712" s="200"/>
      <c r="D712" s="244"/>
      <c r="E712" s="245"/>
      <c r="F712" s="245"/>
      <c r="G712" s="245"/>
      <c r="H712" s="166"/>
      <c r="I712" s="245"/>
      <c r="J712" s="200"/>
      <c r="K712" s="244"/>
      <c r="L712" s="244"/>
      <c r="M712" s="166"/>
      <c r="N712" s="244"/>
      <c r="O712" s="243">
        <v>1774</v>
      </c>
      <c r="P712" s="244"/>
      <c r="Q712" s="244"/>
      <c r="R712" s="166"/>
      <c r="S712" s="244"/>
      <c r="T712" s="244"/>
      <c r="U712" s="244"/>
      <c r="V712" s="244"/>
      <c r="W712" s="166"/>
    </row>
    <row r="713" spans="1:23" s="226" customFormat="1" ht="12.75" x14ac:dyDescent="0.2">
      <c r="A713" s="2657"/>
      <c r="B713" s="242" t="s">
        <v>971</v>
      </c>
      <c r="C713" s="200"/>
      <c r="D713" s="244"/>
      <c r="E713" s="245"/>
      <c r="F713" s="245"/>
      <c r="G713" s="245"/>
      <c r="H713" s="166"/>
      <c r="I713" s="245"/>
      <c r="J713" s="200"/>
      <c r="K713" s="244"/>
      <c r="L713" s="244"/>
      <c r="M713" s="166"/>
      <c r="N713" s="244"/>
      <c r="O713" s="243">
        <v>1775</v>
      </c>
      <c r="P713" s="244"/>
      <c r="Q713" s="244"/>
      <c r="R713" s="166"/>
      <c r="S713" s="244"/>
      <c r="T713" s="244"/>
      <c r="U713" s="244"/>
      <c r="V713" s="244"/>
      <c r="W713" s="166"/>
    </row>
    <row r="714" spans="1:23" s="226" customFormat="1" ht="12.75" x14ac:dyDescent="0.2">
      <c r="A714" s="2657"/>
      <c r="B714" s="242" t="s">
        <v>972</v>
      </c>
      <c r="C714" s="200"/>
      <c r="D714" s="244"/>
      <c r="E714" s="245"/>
      <c r="F714" s="245"/>
      <c r="G714" s="245"/>
      <c r="H714" s="166"/>
      <c r="I714" s="245"/>
      <c r="J714" s="200"/>
      <c r="K714" s="244"/>
      <c r="L714" s="244"/>
      <c r="M714" s="166"/>
      <c r="N714" s="244"/>
      <c r="O714" s="243">
        <v>1774</v>
      </c>
      <c r="P714" s="244"/>
      <c r="Q714" s="244"/>
      <c r="R714" s="166"/>
      <c r="S714" s="244"/>
      <c r="T714" s="244"/>
      <c r="U714" s="244"/>
      <c r="V714" s="244"/>
      <c r="W714" s="166"/>
    </row>
    <row r="715" spans="1:23" s="226" customFormat="1" ht="12.75" x14ac:dyDescent="0.2">
      <c r="A715" s="2657"/>
      <c r="B715" s="242" t="s">
        <v>973</v>
      </c>
      <c r="C715" s="200"/>
      <c r="D715" s="244"/>
      <c r="E715" s="245"/>
      <c r="F715" s="245"/>
      <c r="G715" s="245"/>
      <c r="H715" s="166"/>
      <c r="I715" s="245"/>
      <c r="J715" s="200"/>
      <c r="K715" s="244"/>
      <c r="L715" s="244"/>
      <c r="M715" s="166"/>
      <c r="N715" s="244"/>
      <c r="O715" s="244"/>
      <c r="P715" s="243">
        <v>1898</v>
      </c>
      <c r="Q715" s="244"/>
      <c r="R715" s="166"/>
      <c r="S715" s="244"/>
      <c r="T715" s="244"/>
      <c r="U715" s="244"/>
      <c r="V715" s="244"/>
      <c r="W715" s="166"/>
    </row>
    <row r="716" spans="1:23" s="226" customFormat="1" ht="12.75" x14ac:dyDescent="0.2">
      <c r="A716" s="2657"/>
      <c r="B716" s="242" t="s">
        <v>974</v>
      </c>
      <c r="C716" s="200"/>
      <c r="D716" s="244"/>
      <c r="E716" s="245"/>
      <c r="F716" s="245"/>
      <c r="G716" s="245"/>
      <c r="H716" s="166"/>
      <c r="I716" s="245"/>
      <c r="J716" s="200"/>
      <c r="K716" s="244"/>
      <c r="L716" s="244"/>
      <c r="M716" s="166"/>
      <c r="N716" s="244"/>
      <c r="O716" s="244"/>
      <c r="P716" s="243">
        <v>1898</v>
      </c>
      <c r="Q716" s="244"/>
      <c r="R716" s="166"/>
      <c r="S716" s="244"/>
      <c r="T716" s="244"/>
      <c r="U716" s="244"/>
      <c r="V716" s="244"/>
      <c r="W716" s="166"/>
    </row>
    <row r="717" spans="1:23" s="226" customFormat="1" ht="12.75" x14ac:dyDescent="0.2">
      <c r="A717" s="2657"/>
      <c r="B717" s="242" t="s">
        <v>975</v>
      </c>
      <c r="C717" s="200"/>
      <c r="D717" s="244"/>
      <c r="E717" s="245"/>
      <c r="F717" s="245"/>
      <c r="G717" s="245"/>
      <c r="H717" s="166"/>
      <c r="I717" s="245"/>
      <c r="J717" s="200"/>
      <c r="K717" s="244"/>
      <c r="L717" s="244"/>
      <c r="M717" s="166"/>
      <c r="N717" s="244"/>
      <c r="O717" s="244"/>
      <c r="P717" s="243">
        <v>1899</v>
      </c>
      <c r="Q717" s="244"/>
      <c r="R717" s="166"/>
      <c r="S717" s="244"/>
      <c r="T717" s="244"/>
      <c r="U717" s="244"/>
      <c r="V717" s="244"/>
      <c r="W717" s="166"/>
    </row>
    <row r="718" spans="1:23" s="226" customFormat="1" ht="12.75" x14ac:dyDescent="0.2">
      <c r="A718" s="2657"/>
      <c r="B718" s="242" t="s">
        <v>976</v>
      </c>
      <c r="C718" s="200"/>
      <c r="D718" s="244"/>
      <c r="E718" s="245"/>
      <c r="F718" s="245"/>
      <c r="G718" s="245"/>
      <c r="H718" s="166"/>
      <c r="I718" s="245"/>
      <c r="J718" s="200"/>
      <c r="K718" s="244"/>
      <c r="L718" s="244"/>
      <c r="M718" s="166"/>
      <c r="N718" s="244"/>
      <c r="O718" s="244"/>
      <c r="P718" s="244"/>
      <c r="Q718" s="244"/>
      <c r="R718" s="166"/>
      <c r="S718" s="243">
        <v>2684</v>
      </c>
      <c r="T718" s="244"/>
      <c r="U718" s="244"/>
      <c r="V718" s="244"/>
      <c r="W718" s="166"/>
    </row>
    <row r="719" spans="1:23" s="226" customFormat="1" ht="12.75" x14ac:dyDescent="0.2">
      <c r="A719" s="2657"/>
      <c r="B719" s="242" t="s">
        <v>977</v>
      </c>
      <c r="C719" s="200"/>
      <c r="D719" s="244"/>
      <c r="E719" s="245"/>
      <c r="F719" s="245"/>
      <c r="G719" s="245"/>
      <c r="H719" s="166"/>
      <c r="I719" s="245"/>
      <c r="J719" s="200"/>
      <c r="K719" s="244"/>
      <c r="L719" s="244"/>
      <c r="M719" s="166"/>
      <c r="N719" s="244"/>
      <c r="O719" s="244"/>
      <c r="P719" s="244"/>
      <c r="Q719" s="244"/>
      <c r="R719" s="166"/>
      <c r="S719" s="243">
        <v>2282</v>
      </c>
      <c r="T719" s="244"/>
      <c r="U719" s="244"/>
      <c r="V719" s="244"/>
      <c r="W719" s="166"/>
    </row>
    <row r="720" spans="1:23" s="226" customFormat="1" ht="12.75" x14ac:dyDescent="0.2">
      <c r="A720" s="2657"/>
      <c r="B720" s="242" t="s">
        <v>978</v>
      </c>
      <c r="C720" s="200"/>
      <c r="D720" s="244"/>
      <c r="E720" s="245"/>
      <c r="F720" s="245"/>
      <c r="G720" s="245"/>
      <c r="H720" s="166"/>
      <c r="I720" s="245"/>
      <c r="J720" s="200"/>
      <c r="K720" s="244"/>
      <c r="L720" s="244"/>
      <c r="M720" s="166"/>
      <c r="N720" s="244"/>
      <c r="O720" s="244"/>
      <c r="P720" s="244"/>
      <c r="Q720" s="244"/>
      <c r="R720" s="166"/>
      <c r="S720" s="244"/>
      <c r="T720" s="243">
        <v>2441</v>
      </c>
      <c r="U720" s="244"/>
      <c r="V720" s="244"/>
      <c r="W720" s="166"/>
    </row>
    <row r="721" spans="1:23" s="226" customFormat="1" ht="12.75" x14ac:dyDescent="0.2">
      <c r="A721" s="2657"/>
      <c r="B721" s="242" t="s">
        <v>979</v>
      </c>
      <c r="C721" s="200"/>
      <c r="D721" s="244"/>
      <c r="E721" s="245"/>
      <c r="F721" s="245"/>
      <c r="G721" s="245"/>
      <c r="H721" s="166"/>
      <c r="I721" s="245"/>
      <c r="J721" s="200"/>
      <c r="K721" s="244"/>
      <c r="L721" s="244"/>
      <c r="M721" s="166"/>
      <c r="N721" s="244"/>
      <c r="O721" s="244"/>
      <c r="P721" s="244"/>
      <c r="Q721" s="244"/>
      <c r="R721" s="166"/>
      <c r="S721" s="244"/>
      <c r="T721" s="243">
        <v>2442</v>
      </c>
      <c r="U721" s="244"/>
      <c r="V721" s="246"/>
      <c r="W721" s="166"/>
    </row>
    <row r="722" spans="1:23" s="226" customFormat="1" ht="12.75" x14ac:dyDescent="0.2">
      <c r="A722" s="2657"/>
      <c r="B722" s="242" t="s">
        <v>980</v>
      </c>
      <c r="C722" s="200"/>
      <c r="D722" s="244"/>
      <c r="E722" s="245"/>
      <c r="F722" s="245"/>
      <c r="G722" s="245"/>
      <c r="H722" s="166"/>
      <c r="I722" s="245"/>
      <c r="J722" s="200"/>
      <c r="K722" s="244"/>
      <c r="L722" s="244"/>
      <c r="M722" s="166"/>
      <c r="N722" s="244"/>
      <c r="O722" s="244"/>
      <c r="P722" s="244"/>
      <c r="Q722" s="244"/>
      <c r="R722" s="166"/>
      <c r="S722" s="244"/>
      <c r="T722" s="244"/>
      <c r="U722" s="247">
        <v>2612</v>
      </c>
      <c r="V722" s="246"/>
      <c r="W722" s="166"/>
    </row>
    <row r="723" spans="1:23" s="226" customFormat="1" ht="12.75" x14ac:dyDescent="0.2">
      <c r="A723" s="2657"/>
      <c r="B723" s="242" t="s">
        <v>981</v>
      </c>
      <c r="C723" s="200"/>
      <c r="D723" s="244"/>
      <c r="E723" s="245"/>
      <c r="F723" s="245"/>
      <c r="G723" s="245"/>
      <c r="H723" s="166"/>
      <c r="I723" s="245"/>
      <c r="J723" s="200"/>
      <c r="K723" s="244"/>
      <c r="L723" s="244"/>
      <c r="M723" s="166"/>
      <c r="N723" s="244"/>
      <c r="O723" s="244"/>
      <c r="P723" s="244"/>
      <c r="Q723" s="244"/>
      <c r="R723" s="166"/>
      <c r="S723" s="244"/>
      <c r="T723" s="244"/>
      <c r="U723" s="247">
        <v>2613</v>
      </c>
      <c r="V723" s="246"/>
      <c r="W723" s="166"/>
    </row>
    <row r="724" spans="1:23" s="226" customFormat="1" ht="12.75" x14ac:dyDescent="0.2">
      <c r="A724" s="2657"/>
      <c r="B724" s="242" t="s">
        <v>982</v>
      </c>
      <c r="C724" s="200"/>
      <c r="D724" s="244"/>
      <c r="E724" s="245"/>
      <c r="F724" s="245"/>
      <c r="G724" s="245"/>
      <c r="H724" s="166"/>
      <c r="I724" s="245"/>
      <c r="J724" s="200"/>
      <c r="K724" s="244"/>
      <c r="L724" s="244"/>
      <c r="M724" s="166"/>
      <c r="N724" s="244"/>
      <c r="O724" s="244"/>
      <c r="P724" s="244"/>
      <c r="Q724" s="244"/>
      <c r="R724" s="166"/>
      <c r="S724" s="244"/>
      <c r="T724" s="244"/>
      <c r="U724" s="244"/>
      <c r="V724" s="247">
        <v>2795</v>
      </c>
      <c r="W724" s="166"/>
    </row>
    <row r="725" spans="1:23" s="226" customFormat="1" ht="12.75" x14ac:dyDescent="0.2">
      <c r="A725" s="2658"/>
      <c r="B725" s="242" t="s">
        <v>983</v>
      </c>
      <c r="C725" s="200"/>
      <c r="D725" s="244"/>
      <c r="E725" s="245"/>
      <c r="F725" s="245"/>
      <c r="G725" s="245"/>
      <c r="H725" s="166"/>
      <c r="I725" s="245"/>
      <c r="J725" s="200"/>
      <c r="K725" s="244"/>
      <c r="L725" s="244"/>
      <c r="M725" s="166"/>
      <c r="N725" s="244"/>
      <c r="O725" s="244"/>
      <c r="P725" s="244"/>
      <c r="Q725" s="244"/>
      <c r="R725" s="166"/>
      <c r="S725" s="244"/>
      <c r="T725" s="244"/>
      <c r="U725" s="244"/>
      <c r="V725" s="247">
        <v>2796</v>
      </c>
      <c r="W725" s="166"/>
    </row>
    <row r="726" spans="1:23" s="226" customFormat="1" ht="76.5" x14ac:dyDescent="0.2">
      <c r="A726" s="2659" t="s">
        <v>984</v>
      </c>
      <c r="B726" s="248" t="s">
        <v>985</v>
      </c>
      <c r="C726" s="241"/>
      <c r="D726" s="238"/>
      <c r="E726" s="239"/>
      <c r="F726" s="239"/>
      <c r="G726" s="239">
        <v>1000</v>
      </c>
      <c r="H726" s="240">
        <v>1000</v>
      </c>
      <c r="I726" s="239"/>
      <c r="J726" s="241"/>
      <c r="K726" s="238"/>
      <c r="L726" s="238"/>
      <c r="M726" s="240">
        <v>0</v>
      </c>
      <c r="N726" s="238"/>
      <c r="O726" s="238"/>
      <c r="P726" s="238"/>
      <c r="Q726" s="238"/>
      <c r="R726" s="240"/>
      <c r="S726" s="238"/>
      <c r="T726" s="238"/>
      <c r="U726" s="238"/>
      <c r="V726" s="249"/>
      <c r="W726" s="166"/>
    </row>
    <row r="727" spans="1:23" s="226" customFormat="1" ht="76.5" x14ac:dyDescent="0.2">
      <c r="A727" s="2660"/>
      <c r="B727" s="250" t="s">
        <v>986</v>
      </c>
      <c r="C727" s="200"/>
      <c r="D727" s="244"/>
      <c r="E727" s="245"/>
      <c r="F727" s="245">
        <v>1000</v>
      </c>
      <c r="G727" s="245"/>
      <c r="H727" s="166">
        <v>1000</v>
      </c>
      <c r="I727" s="245">
        <v>2000</v>
      </c>
      <c r="J727" s="200"/>
      <c r="K727" s="244"/>
      <c r="L727" s="244"/>
      <c r="M727" s="166">
        <v>2000</v>
      </c>
      <c r="N727" s="244"/>
      <c r="O727" s="244"/>
      <c r="P727" s="244"/>
      <c r="Q727" s="244"/>
      <c r="R727" s="166"/>
      <c r="S727" s="244"/>
      <c r="T727" s="244"/>
      <c r="U727" s="244"/>
      <c r="V727" s="244"/>
      <c r="W727" s="166"/>
    </row>
    <row r="728" spans="1:23" s="226" customFormat="1" ht="12.75" x14ac:dyDescent="0.2">
      <c r="A728" s="2660"/>
      <c r="B728" s="251" t="s">
        <v>987</v>
      </c>
      <c r="C728" s="200"/>
      <c r="D728" s="244"/>
      <c r="E728" s="245"/>
      <c r="F728" s="245"/>
      <c r="G728" s="245"/>
      <c r="H728" s="166">
        <v>0</v>
      </c>
      <c r="I728" s="245"/>
      <c r="J728" s="200">
        <v>1600</v>
      </c>
      <c r="K728" s="244"/>
      <c r="L728" s="244"/>
      <c r="M728" s="166">
        <v>1600</v>
      </c>
      <c r="N728" s="244"/>
      <c r="O728" s="244"/>
      <c r="P728" s="244"/>
      <c r="Q728" s="244"/>
      <c r="R728" s="166"/>
      <c r="S728" s="244"/>
      <c r="T728" s="244"/>
      <c r="U728" s="244"/>
      <c r="V728" s="244"/>
      <c r="W728" s="166"/>
    </row>
    <row r="729" spans="1:23" s="226" customFormat="1" ht="15" customHeight="1" x14ac:dyDescent="0.2">
      <c r="A729" s="2660"/>
      <c r="B729" s="251" t="s">
        <v>988</v>
      </c>
      <c r="C729" s="200"/>
      <c r="D729" s="244"/>
      <c r="E729" s="245"/>
      <c r="F729" s="245"/>
      <c r="G729" s="245"/>
      <c r="H729" s="166">
        <v>0</v>
      </c>
      <c r="I729" s="245"/>
      <c r="J729" s="200"/>
      <c r="K729" s="244">
        <v>1200</v>
      </c>
      <c r="L729" s="244"/>
      <c r="M729" s="166">
        <v>1200</v>
      </c>
      <c r="N729" s="244"/>
      <c r="O729" s="244"/>
      <c r="P729" s="244"/>
      <c r="Q729" s="244"/>
      <c r="R729" s="166"/>
      <c r="S729" s="244"/>
      <c r="T729" s="244"/>
      <c r="U729" s="244"/>
      <c r="V729" s="244"/>
      <c r="W729" s="166"/>
    </row>
    <row r="730" spans="1:23" s="226" customFormat="1" ht="63.75" x14ac:dyDescent="0.2">
      <c r="A730" s="2660"/>
      <c r="B730" s="250" t="s">
        <v>989</v>
      </c>
      <c r="C730" s="200"/>
      <c r="D730" s="244"/>
      <c r="E730" s="245"/>
      <c r="F730" s="245"/>
      <c r="G730" s="245"/>
      <c r="H730" s="166">
        <v>0</v>
      </c>
      <c r="I730" s="245"/>
      <c r="J730" s="200"/>
      <c r="K730" s="244"/>
      <c r="L730" s="244">
        <v>1500</v>
      </c>
      <c r="M730" s="166">
        <v>1500</v>
      </c>
      <c r="N730" s="244"/>
      <c r="O730" s="244"/>
      <c r="P730" s="244"/>
      <c r="Q730" s="244"/>
      <c r="R730" s="166"/>
      <c r="S730" s="244"/>
      <c r="T730" s="244"/>
      <c r="U730" s="244"/>
      <c r="V730" s="244"/>
      <c r="W730" s="166"/>
    </row>
    <row r="731" spans="1:23" s="226" customFormat="1" ht="12.75" x14ac:dyDescent="0.2">
      <c r="A731" s="2660"/>
      <c r="B731" s="251" t="s">
        <v>990</v>
      </c>
      <c r="C731" s="200"/>
      <c r="D731" s="244"/>
      <c r="E731" s="245"/>
      <c r="F731" s="245"/>
      <c r="G731" s="245"/>
      <c r="H731" s="166">
        <v>0</v>
      </c>
      <c r="I731" s="245"/>
      <c r="J731" s="200"/>
      <c r="K731" s="244"/>
      <c r="L731" s="244"/>
      <c r="M731" s="166">
        <v>0</v>
      </c>
      <c r="N731" s="244">
        <v>1300</v>
      </c>
      <c r="O731" s="244"/>
      <c r="P731" s="244"/>
      <c r="Q731" s="244"/>
      <c r="R731" s="166">
        <v>1300</v>
      </c>
      <c r="S731" s="244"/>
      <c r="T731" s="244"/>
      <c r="U731" s="244"/>
      <c r="V731" s="244"/>
      <c r="W731" s="166"/>
    </row>
    <row r="732" spans="1:23" s="226" customFormat="1" ht="12.75" x14ac:dyDescent="0.2">
      <c r="A732" s="2660"/>
      <c r="B732" s="251" t="s">
        <v>991</v>
      </c>
      <c r="C732" s="200"/>
      <c r="D732" s="244"/>
      <c r="E732" s="245"/>
      <c r="F732" s="245"/>
      <c r="G732" s="245">
        <v>0</v>
      </c>
      <c r="H732" s="166">
        <v>0</v>
      </c>
      <c r="I732" s="245"/>
      <c r="J732" s="200"/>
      <c r="K732" s="244"/>
      <c r="L732" s="244"/>
      <c r="M732" s="166">
        <v>0</v>
      </c>
      <c r="N732" s="244"/>
      <c r="O732" s="244">
        <v>1300</v>
      </c>
      <c r="P732" s="244"/>
      <c r="Q732" s="244"/>
      <c r="R732" s="166">
        <v>1300</v>
      </c>
      <c r="S732" s="244"/>
      <c r="T732" s="244"/>
      <c r="U732" s="244"/>
      <c r="V732" s="244"/>
      <c r="W732" s="166"/>
    </row>
    <row r="733" spans="1:23" s="226" customFormat="1" ht="12.75" x14ac:dyDescent="0.2">
      <c r="A733" s="2660"/>
      <c r="B733" s="251" t="s">
        <v>992</v>
      </c>
      <c r="C733" s="200"/>
      <c r="D733" s="244"/>
      <c r="E733" s="245"/>
      <c r="F733" s="245"/>
      <c r="G733" s="245"/>
      <c r="H733" s="166">
        <v>0</v>
      </c>
      <c r="I733" s="245"/>
      <c r="J733" s="200"/>
      <c r="K733" s="244"/>
      <c r="L733" s="244"/>
      <c r="M733" s="166">
        <v>0</v>
      </c>
      <c r="N733" s="244"/>
      <c r="O733" s="244"/>
      <c r="P733" s="244">
        <v>1700</v>
      </c>
      <c r="Q733" s="244"/>
      <c r="R733" s="166">
        <v>1700</v>
      </c>
      <c r="S733" s="244"/>
      <c r="T733" s="244"/>
      <c r="U733" s="244"/>
      <c r="V733" s="244"/>
      <c r="W733" s="166"/>
    </row>
    <row r="734" spans="1:23" s="252" customFormat="1" ht="40.15" customHeight="1" x14ac:dyDescent="0.2">
      <c r="A734" s="2660"/>
      <c r="B734" s="250" t="s">
        <v>993</v>
      </c>
      <c r="C734" s="200"/>
      <c r="D734" s="244"/>
      <c r="E734" s="245"/>
      <c r="F734" s="245"/>
      <c r="G734" s="245"/>
      <c r="H734" s="166">
        <v>0</v>
      </c>
      <c r="I734" s="245"/>
      <c r="J734" s="200"/>
      <c r="K734" s="244"/>
      <c r="L734" s="244"/>
      <c r="M734" s="166">
        <v>0</v>
      </c>
      <c r="N734" s="244"/>
      <c r="O734" s="244"/>
      <c r="P734" s="244"/>
      <c r="Q734" s="244">
        <v>1700</v>
      </c>
      <c r="R734" s="166">
        <v>1700</v>
      </c>
      <c r="S734" s="244"/>
      <c r="T734" s="244"/>
      <c r="U734" s="244"/>
      <c r="V734" s="244"/>
      <c r="W734" s="166"/>
    </row>
    <row r="735" spans="1:23" s="252" customFormat="1" ht="15" customHeight="1" x14ac:dyDescent="0.2">
      <c r="A735" s="2660"/>
      <c r="B735" s="251" t="s">
        <v>994</v>
      </c>
      <c r="C735" s="200"/>
      <c r="D735" s="244"/>
      <c r="E735" s="245"/>
      <c r="F735" s="245"/>
      <c r="G735" s="245"/>
      <c r="H735" s="166">
        <v>0</v>
      </c>
      <c r="I735" s="245"/>
      <c r="J735" s="200"/>
      <c r="K735" s="244"/>
      <c r="L735" s="244"/>
      <c r="M735" s="166">
        <v>0</v>
      </c>
      <c r="N735" s="244"/>
      <c r="O735" s="244"/>
      <c r="P735" s="244"/>
      <c r="Q735" s="244"/>
      <c r="R735" s="166"/>
      <c r="S735" s="244">
        <v>1800</v>
      </c>
      <c r="T735" s="244"/>
      <c r="U735" s="244"/>
      <c r="V735" s="244"/>
      <c r="W735" s="166">
        <v>1800</v>
      </c>
    </row>
    <row r="736" spans="1:23" s="252" customFormat="1" ht="15" customHeight="1" x14ac:dyDescent="0.2">
      <c r="A736" s="2660"/>
      <c r="B736" s="251" t="s">
        <v>995</v>
      </c>
      <c r="C736" s="200"/>
      <c r="D736" s="244"/>
      <c r="E736" s="245"/>
      <c r="F736" s="245"/>
      <c r="G736" s="245"/>
      <c r="H736" s="166">
        <v>0</v>
      </c>
      <c r="I736" s="245"/>
      <c r="J736" s="200"/>
      <c r="K736" s="244"/>
      <c r="L736" s="244"/>
      <c r="M736" s="166">
        <v>0</v>
      </c>
      <c r="N736" s="244"/>
      <c r="O736" s="244"/>
      <c r="P736" s="244"/>
      <c r="Q736" s="244"/>
      <c r="R736" s="166"/>
      <c r="S736" s="244"/>
      <c r="T736" s="244">
        <v>1800</v>
      </c>
      <c r="U736" s="244"/>
      <c r="V736" s="244"/>
      <c r="W736" s="166">
        <v>1800</v>
      </c>
    </row>
    <row r="737" spans="1:24" s="252" customFormat="1" ht="15" customHeight="1" x14ac:dyDescent="0.2">
      <c r="A737" s="2660"/>
      <c r="B737" s="251" t="s">
        <v>996</v>
      </c>
      <c r="C737" s="200"/>
      <c r="D737" s="244"/>
      <c r="E737" s="245"/>
      <c r="F737" s="245"/>
      <c r="G737" s="245"/>
      <c r="H737" s="166">
        <v>0</v>
      </c>
      <c r="I737" s="245"/>
      <c r="J737" s="200"/>
      <c r="K737" s="244"/>
      <c r="L737" s="244"/>
      <c r="M737" s="166">
        <v>0</v>
      </c>
      <c r="N737" s="244"/>
      <c r="O737" s="244"/>
      <c r="P737" s="244"/>
      <c r="Q737" s="244"/>
      <c r="R737" s="166"/>
      <c r="S737" s="244"/>
      <c r="T737" s="244"/>
      <c r="U737" s="244">
        <v>2000</v>
      </c>
      <c r="V737" s="244"/>
      <c r="W737" s="166">
        <v>2000</v>
      </c>
    </row>
    <row r="738" spans="1:24" s="252" customFormat="1" ht="15" customHeight="1" x14ac:dyDescent="0.2">
      <c r="A738" s="2661"/>
      <c r="B738" s="253" t="s">
        <v>997</v>
      </c>
      <c r="C738" s="254"/>
      <c r="D738" s="255"/>
      <c r="E738" s="256"/>
      <c r="F738" s="256"/>
      <c r="G738" s="256"/>
      <c r="H738" s="257">
        <v>0</v>
      </c>
      <c r="I738" s="256"/>
      <c r="J738" s="254"/>
      <c r="K738" s="255"/>
      <c r="L738" s="255"/>
      <c r="M738" s="257">
        <v>0</v>
      </c>
      <c r="N738" s="255"/>
      <c r="O738" s="255"/>
      <c r="P738" s="255"/>
      <c r="Q738" s="255"/>
      <c r="R738" s="257"/>
      <c r="S738" s="255"/>
      <c r="T738" s="255"/>
      <c r="U738" s="255"/>
      <c r="V738" s="255">
        <v>1300</v>
      </c>
      <c r="W738" s="257">
        <v>1300</v>
      </c>
    </row>
    <row r="739" spans="1:24" s="252" customFormat="1" ht="27.75" customHeight="1" thickBot="1" x14ac:dyDescent="0.25">
      <c r="A739" s="258" t="s">
        <v>998</v>
      </c>
      <c r="B739" s="259" t="s">
        <v>999</v>
      </c>
      <c r="C739" s="200"/>
      <c r="D739" s="244"/>
      <c r="E739" s="245"/>
      <c r="F739" s="245">
        <v>500</v>
      </c>
      <c r="G739" s="245"/>
      <c r="H739" s="166">
        <v>500</v>
      </c>
      <c r="I739" s="245"/>
      <c r="J739" s="200"/>
      <c r="K739" s="244"/>
      <c r="L739" s="244"/>
      <c r="M739" s="166"/>
      <c r="N739" s="244"/>
      <c r="O739" s="244"/>
      <c r="P739" s="244"/>
      <c r="Q739" s="244"/>
      <c r="R739" s="166"/>
      <c r="S739" s="244"/>
      <c r="T739" s="244"/>
      <c r="U739" s="244"/>
      <c r="V739" s="244"/>
      <c r="W739" s="166"/>
    </row>
    <row r="740" spans="1:24" s="187" customFormat="1" ht="57" customHeight="1" x14ac:dyDescent="0.2">
      <c r="A740" s="183" t="s">
        <v>1000</v>
      </c>
      <c r="B740" s="184"/>
      <c r="C740" s="185">
        <f>SUM(C741:C757)</f>
        <v>34607</v>
      </c>
      <c r="D740" s="185">
        <f>SUM(D741:D757)</f>
        <v>34993.148000000008</v>
      </c>
      <c r="E740" s="185">
        <f>SUM(E741:E757)</f>
        <v>37540.478359999994</v>
      </c>
      <c r="F740" s="185">
        <f>SUM(F741:F757)</f>
        <v>42554</v>
      </c>
      <c r="G740" s="185">
        <f>SUM(G741:G757)</f>
        <v>44630.215100000009</v>
      </c>
      <c r="H740" s="184">
        <f>SUM(D740:G740)</f>
        <v>159717.84146</v>
      </c>
      <c r="I740" s="185">
        <f>SUM(I741:I757)</f>
        <v>47540.398006000003</v>
      </c>
      <c r="J740" s="185">
        <f>SUM(J741:J757)</f>
        <v>50090.33848636</v>
      </c>
      <c r="K740" s="185">
        <f>SUM(K741:K757)</f>
        <v>53324.279127541617</v>
      </c>
      <c r="L740" s="185">
        <f>SUM(L741:L757)</f>
        <v>56211.273666154098</v>
      </c>
      <c r="M740" s="184">
        <f>SUM(I740:L740)</f>
        <v>207166.28928605572</v>
      </c>
      <c r="N740" s="185">
        <f>SUM(N741:N757)</f>
        <v>59281.802560031414</v>
      </c>
      <c r="O740" s="185">
        <f>SUM(O741:O757)</f>
        <v>61945.677327985359</v>
      </c>
      <c r="P740" s="185">
        <f>SUM(P741:P757)</f>
        <v>64872.20644137526</v>
      </c>
      <c r="Q740" s="185">
        <f>SUM(Q741:Q757)</f>
        <v>67344.829474112659</v>
      </c>
      <c r="R740" s="184">
        <f>SUM(N740:Q740)</f>
        <v>253444.51580350468</v>
      </c>
      <c r="S740" s="185">
        <f>SUM(S741:S757)</f>
        <v>70316.037434018726</v>
      </c>
      <c r="T740" s="185">
        <f>SUM(T741:T757)</f>
        <v>72809.913075438191</v>
      </c>
      <c r="U740" s="185">
        <f>SUM(U741:U757)</f>
        <v>76007.661486733661</v>
      </c>
      <c r="V740" s="185">
        <f>SUM(V741:V757)</f>
        <v>78719.242218408792</v>
      </c>
      <c r="W740" s="184">
        <f>SUM(S740:V740)</f>
        <v>297852.85421459936</v>
      </c>
      <c r="X740" s="186"/>
    </row>
    <row r="741" spans="1:24" s="252" customFormat="1" ht="15" customHeight="1" x14ac:dyDescent="0.2">
      <c r="A741" s="2662" t="s">
        <v>1001</v>
      </c>
      <c r="B741" s="260" t="s">
        <v>712</v>
      </c>
      <c r="C741" s="200">
        <v>3188</v>
      </c>
      <c r="D741" s="200">
        <v>3334.6480000000001</v>
      </c>
      <c r="E741" s="200">
        <v>3568.0733600000003</v>
      </c>
      <c r="F741" s="200">
        <v>3864</v>
      </c>
      <c r="G741" s="200">
        <v>4130.0364</v>
      </c>
      <c r="H741" s="261">
        <v>14896.75776</v>
      </c>
      <c r="I741" s="200">
        <v>4377.8385840000001</v>
      </c>
      <c r="J741" s="200">
        <v>4640.50889904</v>
      </c>
      <c r="K741" s="200">
        <v>4918.9394329823999</v>
      </c>
      <c r="L741" s="200">
        <v>5214.0757989613439</v>
      </c>
      <c r="M741" s="261">
        <v>19151.362714983745</v>
      </c>
      <c r="N741" s="200">
        <v>5474.7795889094114</v>
      </c>
      <c r="O741" s="200">
        <v>5748.5185683548825</v>
      </c>
      <c r="P741" s="200">
        <v>6035.9444967726267</v>
      </c>
      <c r="Q741" s="200">
        <v>6337.7417216112581</v>
      </c>
      <c r="R741" s="261">
        <v>23596.984375648179</v>
      </c>
      <c r="S741" s="200">
        <v>6591.2513904757088</v>
      </c>
      <c r="T741" s="200">
        <v>6854.9014460947374</v>
      </c>
      <c r="U741" s="200">
        <v>7129.0975039385276</v>
      </c>
      <c r="V741" s="200">
        <v>7414.2614040960689</v>
      </c>
      <c r="W741" s="166">
        <v>27989.511744605043</v>
      </c>
    </row>
    <row r="742" spans="1:24" s="252" customFormat="1" ht="15" customHeight="1" x14ac:dyDescent="0.2">
      <c r="A742" s="2663"/>
      <c r="B742" s="260" t="s">
        <v>1002</v>
      </c>
      <c r="C742" s="200">
        <v>5278</v>
      </c>
      <c r="D742" s="200">
        <v>5520.7880000000005</v>
      </c>
      <c r="E742" s="200">
        <v>5907.2431600000009</v>
      </c>
      <c r="F742" s="200">
        <v>6397</v>
      </c>
      <c r="G742" s="200">
        <v>6837.4334500000004</v>
      </c>
      <c r="H742" s="261">
        <v>24662.464610000003</v>
      </c>
      <c r="I742" s="200">
        <v>7247.6794570000011</v>
      </c>
      <c r="J742" s="200">
        <v>7682.5402244200013</v>
      </c>
      <c r="K742" s="200">
        <v>8143.4926378852015</v>
      </c>
      <c r="L742" s="200">
        <v>8632.1021961583137</v>
      </c>
      <c r="M742" s="261">
        <v>31705.814515463517</v>
      </c>
      <c r="N742" s="200">
        <v>9063.7073059662307</v>
      </c>
      <c r="O742" s="200">
        <v>9516.8926712645425</v>
      </c>
      <c r="P742" s="200">
        <v>9897.5683781151238</v>
      </c>
      <c r="Q742" s="200">
        <v>10293.47111323973</v>
      </c>
      <c r="R742" s="261">
        <v>38771.639468585628</v>
      </c>
      <c r="S742" s="200">
        <v>10705.209957769319</v>
      </c>
      <c r="T742" s="200">
        <v>11133.418356080092</v>
      </c>
      <c r="U742" s="200">
        <v>11578.755090323297</v>
      </c>
      <c r="V742" s="200">
        <v>12041.90529393623</v>
      </c>
      <c r="W742" s="166">
        <v>45459.28869810894</v>
      </c>
    </row>
    <row r="743" spans="1:24" s="252" customFormat="1" ht="15" customHeight="1" x14ac:dyDescent="0.2">
      <c r="A743" s="2663"/>
      <c r="B743" s="260" t="s">
        <v>1003</v>
      </c>
      <c r="C743" s="200">
        <v>2332</v>
      </c>
      <c r="D743" s="200">
        <v>2439.2719999999999</v>
      </c>
      <c r="E743" s="200">
        <v>2610.0210400000001</v>
      </c>
      <c r="F743" s="200">
        <v>2826</v>
      </c>
      <c r="G743" s="200">
        <v>3020.5701000000004</v>
      </c>
      <c r="H743" s="261">
        <v>10895.863140000001</v>
      </c>
      <c r="I743" s="200">
        <v>3201.8043060000005</v>
      </c>
      <c r="J743" s="200">
        <v>3393.9125643600005</v>
      </c>
      <c r="K743" s="200">
        <v>3597.5473182216006</v>
      </c>
      <c r="L743" s="200">
        <v>3813.4001573148967</v>
      </c>
      <c r="M743" s="261">
        <v>14006.664345896497</v>
      </c>
      <c r="N743" s="200">
        <v>4004.0701651806417</v>
      </c>
      <c r="O743" s="200">
        <v>4204.273673439674</v>
      </c>
      <c r="P743" s="200">
        <v>4372.4446203772613</v>
      </c>
      <c r="Q743" s="200">
        <v>4547.3424051923521</v>
      </c>
      <c r="R743" s="261">
        <v>17128.13086418993</v>
      </c>
      <c r="S743" s="200">
        <v>4729.2361014000462</v>
      </c>
      <c r="T743" s="200">
        <v>4918.4055454560485</v>
      </c>
      <c r="U743" s="200">
        <v>5115.1417672742909</v>
      </c>
      <c r="V743" s="200">
        <v>5319.7474379652631</v>
      </c>
      <c r="W743" s="166">
        <v>20082.53085209565</v>
      </c>
    </row>
    <row r="744" spans="1:24" s="252" customFormat="1" ht="15" customHeight="1" x14ac:dyDescent="0.2">
      <c r="A744" s="2663"/>
      <c r="B744" s="260" t="s">
        <v>1004</v>
      </c>
      <c r="C744" s="200">
        <v>4304</v>
      </c>
      <c r="D744" s="200">
        <v>4501.9840000000004</v>
      </c>
      <c r="E744" s="200">
        <v>4817.1228800000008</v>
      </c>
      <c r="F744" s="200">
        <v>5216</v>
      </c>
      <c r="G744" s="200">
        <v>5575.1216000000004</v>
      </c>
      <c r="H744" s="261">
        <v>20110.228480000002</v>
      </c>
      <c r="I744" s="200">
        <v>5909.6288960000011</v>
      </c>
      <c r="J744" s="200">
        <v>6264.2066297600013</v>
      </c>
      <c r="K744" s="200">
        <v>6640.0590275456016</v>
      </c>
      <c r="L744" s="200">
        <v>7038.4625691983383</v>
      </c>
      <c r="M744" s="261">
        <v>25852.357122503941</v>
      </c>
      <c r="N744" s="200">
        <v>7390.3856976582556</v>
      </c>
      <c r="O744" s="200">
        <v>7759.9049825411685</v>
      </c>
      <c r="P744" s="200">
        <v>8070.3011818428158</v>
      </c>
      <c r="Q744" s="200">
        <v>8393.1132291165286</v>
      </c>
      <c r="R744" s="261">
        <v>31613.705091158772</v>
      </c>
      <c r="S744" s="200">
        <v>8728.83775828119</v>
      </c>
      <c r="T744" s="200">
        <v>9077.9912686124371</v>
      </c>
      <c r="U744" s="200">
        <v>9441.1109193569355</v>
      </c>
      <c r="V744" s="200">
        <v>9818.7553561312125</v>
      </c>
      <c r="W744" s="166">
        <v>37066.695302381777</v>
      </c>
    </row>
    <row r="745" spans="1:24" s="226" customFormat="1" ht="12.75" x14ac:dyDescent="0.2">
      <c r="A745" s="2663"/>
      <c r="B745" s="260" t="s">
        <v>1005</v>
      </c>
      <c r="C745" s="200">
        <v>1993</v>
      </c>
      <c r="D745" s="200">
        <v>2084.6779999999999</v>
      </c>
      <c r="E745" s="200">
        <v>2230.6054600000002</v>
      </c>
      <c r="F745" s="200">
        <v>2416</v>
      </c>
      <c r="G745" s="200">
        <v>2582.3416000000002</v>
      </c>
      <c r="H745" s="261">
        <v>9313.6250600000003</v>
      </c>
      <c r="I745" s="200">
        <v>2737.2820960000004</v>
      </c>
      <c r="J745" s="200">
        <v>2901.5190217600007</v>
      </c>
      <c r="K745" s="200">
        <v>3075.6101630656008</v>
      </c>
      <c r="L745" s="200">
        <v>3260.1467728495368</v>
      </c>
      <c r="M745" s="261">
        <v>11974.558053675139</v>
      </c>
      <c r="N745" s="200">
        <v>3423.1541114920137</v>
      </c>
      <c r="O745" s="200">
        <v>3594.3118170666144</v>
      </c>
      <c r="P745" s="200">
        <v>3738.0842897492789</v>
      </c>
      <c r="Q745" s="200">
        <v>3887.6076613392502</v>
      </c>
      <c r="R745" s="261">
        <v>14643.157879647157</v>
      </c>
      <c r="S745" s="200">
        <v>4043.1119677928205</v>
      </c>
      <c r="T745" s="200">
        <v>4204.8364465045333</v>
      </c>
      <c r="U745" s="200">
        <v>4373.0299043647146</v>
      </c>
      <c r="V745" s="200">
        <v>4547.9511005393033</v>
      </c>
      <c r="W745" s="166">
        <v>17168.929419201373</v>
      </c>
    </row>
    <row r="746" spans="1:24" s="226" customFormat="1" ht="12.75" x14ac:dyDescent="0.2">
      <c r="A746" s="2663"/>
      <c r="B746" s="260" t="s">
        <v>1006</v>
      </c>
      <c r="C746" s="200">
        <v>6271</v>
      </c>
      <c r="D746" s="200">
        <v>6559.4660000000003</v>
      </c>
      <c r="E746" s="200">
        <v>7018.6286200000004</v>
      </c>
      <c r="F746" s="200">
        <v>7600</v>
      </c>
      <c r="G746" s="200">
        <v>8123.26</v>
      </c>
      <c r="H746" s="261">
        <v>29301.354619999998</v>
      </c>
      <c r="I746" s="200">
        <v>8610.6556</v>
      </c>
      <c r="J746" s="200">
        <v>9127.2949360000002</v>
      </c>
      <c r="K746" s="200">
        <v>9674.9326321600001</v>
      </c>
      <c r="L746" s="200">
        <v>10255.428590089601</v>
      </c>
      <c r="M746" s="261">
        <v>37668.311758249598</v>
      </c>
      <c r="N746" s="200">
        <v>10768.200019594082</v>
      </c>
      <c r="O746" s="200">
        <v>11306.610020573786</v>
      </c>
      <c r="P746" s="200">
        <v>11758.874421396738</v>
      </c>
      <c r="Q746" s="200">
        <v>12229.229398252608</v>
      </c>
      <c r="R746" s="261">
        <v>46062.913859817214</v>
      </c>
      <c r="S746" s="200">
        <v>12718.398574182713</v>
      </c>
      <c r="T746" s="200">
        <v>13227.134517150022</v>
      </c>
      <c r="U746" s="200">
        <v>13756.219897836023</v>
      </c>
      <c r="V746" s="200">
        <v>14306.468693749464</v>
      </c>
      <c r="W746" s="166">
        <v>54008.221682918222</v>
      </c>
    </row>
    <row r="747" spans="1:24" s="226" customFormat="1" ht="12.75" x14ac:dyDescent="0.2">
      <c r="A747" s="2664"/>
      <c r="B747" s="260" t="s">
        <v>1007</v>
      </c>
      <c r="C747" s="200">
        <v>4263</v>
      </c>
      <c r="D747" s="200">
        <v>4459.098</v>
      </c>
      <c r="E747" s="200">
        <v>4771.2348600000005</v>
      </c>
      <c r="F747" s="200">
        <v>5166</v>
      </c>
      <c r="G747" s="200">
        <v>5521.6791000000003</v>
      </c>
      <c r="H747" s="261">
        <v>19918.01196</v>
      </c>
      <c r="I747" s="200">
        <v>5852.9798460000002</v>
      </c>
      <c r="J747" s="200">
        <v>6204.1586367600003</v>
      </c>
      <c r="K747" s="200">
        <v>6576.4081549656003</v>
      </c>
      <c r="L747" s="200">
        <v>6970.9926442635369</v>
      </c>
      <c r="M747" s="261">
        <v>25604.539281989139</v>
      </c>
      <c r="N747" s="200">
        <v>7319.5422764767145</v>
      </c>
      <c r="O747" s="200">
        <v>7685.5193903005502</v>
      </c>
      <c r="P747" s="200">
        <v>7992.9401659125724</v>
      </c>
      <c r="Q747" s="200">
        <v>8312.6577725490752</v>
      </c>
      <c r="R747" s="261">
        <v>31310.65960523891</v>
      </c>
      <c r="S747" s="200">
        <v>8645.1640834510381</v>
      </c>
      <c r="T747" s="200">
        <v>8990.9706467890792</v>
      </c>
      <c r="U747" s="200">
        <v>9350.6094726606425</v>
      </c>
      <c r="V747" s="200">
        <v>9724.6338515670686</v>
      </c>
      <c r="W747" s="166">
        <v>36711.37805446783</v>
      </c>
    </row>
    <row r="748" spans="1:24" s="226" customFormat="1" ht="12.75" x14ac:dyDescent="0.2">
      <c r="A748" s="262" t="s">
        <v>1008</v>
      </c>
      <c r="B748" s="260" t="s">
        <v>712</v>
      </c>
      <c r="C748" s="200">
        <v>294</v>
      </c>
      <c r="D748" s="200">
        <v>0</v>
      </c>
      <c r="E748" s="200">
        <v>0</v>
      </c>
      <c r="F748" s="200">
        <v>321</v>
      </c>
      <c r="G748" s="200">
        <v>75</v>
      </c>
      <c r="H748" s="261">
        <v>396</v>
      </c>
      <c r="I748" s="200">
        <v>330.63</v>
      </c>
      <c r="J748" s="200">
        <v>77.25</v>
      </c>
      <c r="K748" s="200">
        <v>340.5489</v>
      </c>
      <c r="L748" s="200">
        <v>79.567499999999995</v>
      </c>
      <c r="M748" s="261">
        <v>827.99639999999999</v>
      </c>
      <c r="N748" s="200">
        <v>354.17085600000001</v>
      </c>
      <c r="O748" s="200">
        <v>82.750199999999992</v>
      </c>
      <c r="P748" s="200">
        <v>368.33769024000003</v>
      </c>
      <c r="Q748" s="200">
        <v>86.060207999999989</v>
      </c>
      <c r="R748" s="261">
        <v>891.31895424000004</v>
      </c>
      <c r="S748" s="200">
        <v>379.38782094720005</v>
      </c>
      <c r="T748" s="200">
        <v>88.642014239999995</v>
      </c>
      <c r="U748" s="200">
        <v>390.76945557561606</v>
      </c>
      <c r="V748" s="200">
        <v>91.301274667199991</v>
      </c>
      <c r="W748" s="166">
        <v>950.1005654300161</v>
      </c>
    </row>
    <row r="749" spans="1:24" s="226" customFormat="1" ht="38.25" x14ac:dyDescent="0.2">
      <c r="A749" s="262" t="s">
        <v>1009</v>
      </c>
      <c r="B749" s="260" t="s">
        <v>712</v>
      </c>
      <c r="C749" s="200">
        <v>372</v>
      </c>
      <c r="D749" s="200">
        <v>17</v>
      </c>
      <c r="E749" s="200">
        <v>0</v>
      </c>
      <c r="F749" s="200">
        <v>801</v>
      </c>
      <c r="G749" s="200">
        <v>938</v>
      </c>
      <c r="H749" s="261">
        <v>1756</v>
      </c>
      <c r="I749" s="200">
        <v>975.52</v>
      </c>
      <c r="J749" s="200">
        <v>1004.7856</v>
      </c>
      <c r="K749" s="200">
        <v>1034.9291680000001</v>
      </c>
      <c r="L749" s="200">
        <v>1065.9770430400001</v>
      </c>
      <c r="M749" s="261">
        <v>4081.2118110400006</v>
      </c>
      <c r="N749" s="200">
        <v>1108.6161247616001</v>
      </c>
      <c r="O749" s="200">
        <v>1152.9607697520642</v>
      </c>
      <c r="P749" s="200">
        <v>1199.0792005421467</v>
      </c>
      <c r="Q749" s="200">
        <v>1247.0423685638327</v>
      </c>
      <c r="R749" s="261">
        <v>4707.6984636196439</v>
      </c>
      <c r="S749" s="200">
        <v>1284.4536396207477</v>
      </c>
      <c r="T749" s="200">
        <v>1322.9872488093702</v>
      </c>
      <c r="U749" s="200">
        <v>1362.6768662736513</v>
      </c>
      <c r="V749" s="200">
        <v>1403.5571722618608</v>
      </c>
      <c r="W749" s="166">
        <v>5373.6749269656302</v>
      </c>
    </row>
    <row r="750" spans="1:24" s="226" customFormat="1" ht="38.25" x14ac:dyDescent="0.2">
      <c r="A750" s="262" t="s">
        <v>1010</v>
      </c>
      <c r="B750" s="260" t="s">
        <v>712</v>
      </c>
      <c r="C750" s="200">
        <v>503</v>
      </c>
      <c r="D750" s="200">
        <v>0</v>
      </c>
      <c r="E750" s="200">
        <v>116</v>
      </c>
      <c r="F750" s="200">
        <v>906</v>
      </c>
      <c r="G750" s="200">
        <v>301</v>
      </c>
      <c r="H750" s="261">
        <v>1323</v>
      </c>
      <c r="I750" s="200">
        <v>319.06</v>
      </c>
      <c r="J750" s="200">
        <v>338.20359999999999</v>
      </c>
      <c r="K750" s="200">
        <v>358.49581599999999</v>
      </c>
      <c r="L750" s="200">
        <v>380.00556496000002</v>
      </c>
      <c r="M750" s="261">
        <v>1395.76498096</v>
      </c>
      <c r="N750" s="200">
        <v>399.00584320800004</v>
      </c>
      <c r="O750" s="200">
        <v>418.95613536840006</v>
      </c>
      <c r="P750" s="200">
        <v>439.90394213682009</v>
      </c>
      <c r="Q750" s="200">
        <v>461.89913924366112</v>
      </c>
      <c r="R750" s="261">
        <v>1719.765059956881</v>
      </c>
      <c r="S750" s="200">
        <v>480.37510481340757</v>
      </c>
      <c r="T750" s="200">
        <v>499.59010900594387</v>
      </c>
      <c r="U750" s="200">
        <v>519.57371336618166</v>
      </c>
      <c r="V750" s="200">
        <v>540.35666190082895</v>
      </c>
      <c r="W750" s="166">
        <v>2039.8955890863622</v>
      </c>
    </row>
    <row r="751" spans="1:24" s="226" customFormat="1" ht="12.75" x14ac:dyDescent="0.2">
      <c r="A751" s="2662" t="s">
        <v>1011</v>
      </c>
      <c r="B751" s="260" t="s">
        <v>712</v>
      </c>
      <c r="C751" s="200"/>
      <c r="D751" s="200"/>
      <c r="E751" s="200"/>
      <c r="F751" s="200">
        <v>2726</v>
      </c>
      <c r="G751" s="200">
        <v>2913.6851000000001</v>
      </c>
      <c r="H751" s="261">
        <v>5639.6851000000006</v>
      </c>
      <c r="I751" s="200">
        <v>3088.5062060000005</v>
      </c>
      <c r="J751" s="200">
        <v>3273.8165783600007</v>
      </c>
      <c r="K751" s="200">
        <v>3470.2455730616007</v>
      </c>
      <c r="L751" s="200">
        <v>3678.4603074452971</v>
      </c>
      <c r="M751" s="261">
        <v>13511.028664866899</v>
      </c>
      <c r="N751" s="200">
        <v>3862.3833228175622</v>
      </c>
      <c r="O751" s="200">
        <v>4055.5024889584406</v>
      </c>
      <c r="P751" s="200">
        <v>4258.2776134063624</v>
      </c>
      <c r="Q751" s="200">
        <v>4471.191494076681</v>
      </c>
      <c r="R751" s="261">
        <v>16647.354919259047</v>
      </c>
      <c r="S751" s="200">
        <v>4650.039153839748</v>
      </c>
      <c r="T751" s="200">
        <v>4836.0407199933379</v>
      </c>
      <c r="U751" s="200">
        <v>5029.4823487930717</v>
      </c>
      <c r="V751" s="200">
        <v>5230.6616427447943</v>
      </c>
      <c r="W751" s="166">
        <v>19746.22386537095</v>
      </c>
    </row>
    <row r="752" spans="1:24" s="252" customFormat="1" ht="17.25" customHeight="1" x14ac:dyDescent="0.2">
      <c r="A752" s="2663"/>
      <c r="B752" s="260" t="s">
        <v>1002</v>
      </c>
      <c r="C752" s="200">
        <v>2249</v>
      </c>
      <c r="D752" s="200">
        <v>2352.4540000000002</v>
      </c>
      <c r="E752" s="200">
        <v>2517.1257800000003</v>
      </c>
      <c r="F752" s="171">
        <v>0</v>
      </c>
      <c r="G752" s="200">
        <v>0</v>
      </c>
      <c r="H752" s="261">
        <v>4869.57978</v>
      </c>
      <c r="I752" s="200">
        <v>0</v>
      </c>
      <c r="J752" s="200">
        <v>0</v>
      </c>
      <c r="K752" s="200">
        <v>0</v>
      </c>
      <c r="L752" s="200">
        <v>0</v>
      </c>
      <c r="M752" s="261">
        <v>0</v>
      </c>
      <c r="N752" s="200">
        <v>0</v>
      </c>
      <c r="O752" s="200">
        <v>0</v>
      </c>
      <c r="P752" s="200">
        <v>0</v>
      </c>
      <c r="Q752" s="200">
        <v>0</v>
      </c>
      <c r="R752" s="261">
        <v>0</v>
      </c>
      <c r="S752" s="200">
        <v>0</v>
      </c>
      <c r="T752" s="200">
        <v>0</v>
      </c>
      <c r="U752" s="200">
        <v>0</v>
      </c>
      <c r="V752" s="200">
        <v>0</v>
      </c>
      <c r="W752" s="166">
        <v>0</v>
      </c>
    </row>
    <row r="753" spans="1:24" s="263" customFormat="1" ht="12.75" x14ac:dyDescent="0.2">
      <c r="A753" s="2663"/>
      <c r="B753" s="260" t="s">
        <v>1003</v>
      </c>
      <c r="C753" s="200">
        <v>653</v>
      </c>
      <c r="D753" s="200">
        <v>683.03800000000001</v>
      </c>
      <c r="E753" s="200">
        <v>730.85066000000006</v>
      </c>
      <c r="F753" s="200">
        <v>791</v>
      </c>
      <c r="G753" s="200">
        <v>845.46035000000006</v>
      </c>
      <c r="H753" s="261">
        <v>3050.3490099999999</v>
      </c>
      <c r="I753" s="200">
        <v>896.18797100000006</v>
      </c>
      <c r="J753" s="200">
        <v>949.95924926000009</v>
      </c>
      <c r="K753" s="200">
        <v>1006.9568042156002</v>
      </c>
      <c r="L753" s="200">
        <v>1067.3742124685361</v>
      </c>
      <c r="M753" s="261">
        <v>3920.4782369441364</v>
      </c>
      <c r="N753" s="200">
        <v>1120.7429230919629</v>
      </c>
      <c r="O753" s="200">
        <v>1176.7800692465612</v>
      </c>
      <c r="P753" s="200">
        <v>1235.6190727088892</v>
      </c>
      <c r="Q753" s="200">
        <v>1297.4000263443338</v>
      </c>
      <c r="R753" s="261">
        <v>4830.5420913917469</v>
      </c>
      <c r="S753" s="200">
        <v>1349.2960273981073</v>
      </c>
      <c r="T753" s="200">
        <v>1403.2678684940317</v>
      </c>
      <c r="U753" s="200">
        <v>1459.398583233793</v>
      </c>
      <c r="V753" s="200">
        <v>1517.7745265631447</v>
      </c>
      <c r="W753" s="166">
        <v>5729.7370056890768</v>
      </c>
    </row>
    <row r="754" spans="1:24" s="263" customFormat="1" ht="12.75" x14ac:dyDescent="0.2">
      <c r="A754" s="2663"/>
      <c r="B754" s="260" t="s">
        <v>1004</v>
      </c>
      <c r="C754" s="200">
        <v>1344</v>
      </c>
      <c r="D754" s="200">
        <v>1405.8240000000001</v>
      </c>
      <c r="E754" s="200">
        <v>1504.2316800000001</v>
      </c>
      <c r="F754" s="200">
        <v>1629</v>
      </c>
      <c r="G754" s="200">
        <v>1741.1566500000001</v>
      </c>
      <c r="H754" s="261">
        <v>6280.2123300000003</v>
      </c>
      <c r="I754" s="200">
        <v>1845.6260490000002</v>
      </c>
      <c r="J754" s="200">
        <v>1956.3636119400003</v>
      </c>
      <c r="K754" s="200">
        <v>2073.7454286564002</v>
      </c>
      <c r="L754" s="200">
        <v>2198.1701543757845</v>
      </c>
      <c r="M754" s="261">
        <v>8073.9052439721854</v>
      </c>
      <c r="N754" s="200">
        <v>2308.0786620945737</v>
      </c>
      <c r="O754" s="200">
        <v>2423.4825951993025</v>
      </c>
      <c r="P754" s="200">
        <v>2544.6567249592676</v>
      </c>
      <c r="Q754" s="200">
        <v>2671.8895612072311</v>
      </c>
      <c r="R754" s="261">
        <v>9948.1075434603736</v>
      </c>
      <c r="S754" s="200">
        <v>2778.7651436555202</v>
      </c>
      <c r="T754" s="200">
        <v>2889.9157494017413</v>
      </c>
      <c r="U754" s="200">
        <v>3005.5123793778112</v>
      </c>
      <c r="V754" s="200">
        <v>3125.7328745529239</v>
      </c>
      <c r="W754" s="166">
        <v>11799.926146987997</v>
      </c>
    </row>
    <row r="755" spans="1:24" s="263" customFormat="1" ht="12.75" x14ac:dyDescent="0.2">
      <c r="A755" s="2663"/>
      <c r="B755" s="260" t="s">
        <v>1005</v>
      </c>
      <c r="C755" s="200">
        <v>588</v>
      </c>
      <c r="D755" s="200">
        <v>615.048</v>
      </c>
      <c r="E755" s="200">
        <v>658.10136</v>
      </c>
      <c r="F755" s="200">
        <v>713</v>
      </c>
      <c r="G755" s="200">
        <v>762.09005000000002</v>
      </c>
      <c r="H755" s="261">
        <v>2748.2394100000001</v>
      </c>
      <c r="I755" s="200">
        <v>807.81545300000005</v>
      </c>
      <c r="J755" s="200">
        <v>856.28438018000008</v>
      </c>
      <c r="K755" s="200">
        <v>907.66144299080008</v>
      </c>
      <c r="L755" s="200">
        <v>962.12112957024817</v>
      </c>
      <c r="M755" s="261">
        <v>3533.8824057410484</v>
      </c>
      <c r="N755" s="200">
        <v>1010.2271860487606</v>
      </c>
      <c r="O755" s="200">
        <v>1060.7385453511986</v>
      </c>
      <c r="P755" s="200">
        <v>1113.7754726187586</v>
      </c>
      <c r="Q755" s="200">
        <v>1169.4642462496965</v>
      </c>
      <c r="R755" s="261">
        <v>4354.2054502684141</v>
      </c>
      <c r="S755" s="200">
        <v>1216.2428160996844</v>
      </c>
      <c r="T755" s="200">
        <v>1264.8925287436718</v>
      </c>
      <c r="U755" s="200">
        <v>1315.4882298934187</v>
      </c>
      <c r="V755" s="200">
        <v>1368.1077590891555</v>
      </c>
      <c r="W755" s="166">
        <v>5164.731333825931</v>
      </c>
    </row>
    <row r="756" spans="1:24" s="263" customFormat="1" ht="12.75" x14ac:dyDescent="0.2">
      <c r="A756" s="2663"/>
      <c r="B756" s="260" t="s">
        <v>1006</v>
      </c>
      <c r="C756" s="200">
        <v>508</v>
      </c>
      <c r="D756" s="200">
        <v>531.36800000000005</v>
      </c>
      <c r="E756" s="200">
        <v>568.56376000000012</v>
      </c>
      <c r="F756" s="200">
        <v>616</v>
      </c>
      <c r="G756" s="200">
        <v>658.41160000000002</v>
      </c>
      <c r="H756" s="261">
        <v>2374.3433600000003</v>
      </c>
      <c r="I756" s="200">
        <v>697.9162960000001</v>
      </c>
      <c r="J756" s="200">
        <v>739.79127376000019</v>
      </c>
      <c r="K756" s="200">
        <v>784.17875018560028</v>
      </c>
      <c r="L756" s="200">
        <v>831.2294751967363</v>
      </c>
      <c r="M756" s="261">
        <v>3053.1157951423365</v>
      </c>
      <c r="N756" s="200">
        <v>872.79094895657317</v>
      </c>
      <c r="O756" s="200">
        <v>916.43049640440188</v>
      </c>
      <c r="P756" s="200">
        <v>962.25202122462201</v>
      </c>
      <c r="Q756" s="200">
        <v>1010.3646222858531</v>
      </c>
      <c r="R756" s="261">
        <v>3761.8380888714501</v>
      </c>
      <c r="S756" s="200">
        <v>1050.7792071772872</v>
      </c>
      <c r="T756" s="200">
        <v>1092.8103754643787</v>
      </c>
      <c r="U756" s="200">
        <v>1136.522790482954</v>
      </c>
      <c r="V756" s="200">
        <v>1181.9837021022722</v>
      </c>
      <c r="W756" s="166">
        <v>4462.096075226892</v>
      </c>
    </row>
    <row r="757" spans="1:24" s="263" customFormat="1" ht="13.5" thickBot="1" x14ac:dyDescent="0.25">
      <c r="A757" s="2665"/>
      <c r="B757" s="264" t="s">
        <v>1007</v>
      </c>
      <c r="C757" s="265">
        <v>467</v>
      </c>
      <c r="D757" s="265">
        <v>488.48200000000003</v>
      </c>
      <c r="E757" s="265">
        <v>522.67574000000002</v>
      </c>
      <c r="F757" s="265">
        <v>566</v>
      </c>
      <c r="G757" s="265">
        <v>604.96910000000003</v>
      </c>
      <c r="H757" s="266">
        <v>2182.1268399999999</v>
      </c>
      <c r="I757" s="265">
        <v>641.26724600000011</v>
      </c>
      <c r="J757" s="265">
        <v>679.74328076000018</v>
      </c>
      <c r="K757" s="265">
        <v>720.52787760560022</v>
      </c>
      <c r="L757" s="265">
        <v>763.75955026193628</v>
      </c>
      <c r="M757" s="266">
        <v>2805.2979546275365</v>
      </c>
      <c r="N757" s="265">
        <v>801.94752777503311</v>
      </c>
      <c r="O757" s="265">
        <v>842.04490416378485</v>
      </c>
      <c r="P757" s="265">
        <v>884.14714937197414</v>
      </c>
      <c r="Q757" s="265">
        <v>928.35450684057287</v>
      </c>
      <c r="R757" s="266">
        <v>3456.4940881513648</v>
      </c>
      <c r="S757" s="265">
        <v>965.48868711419584</v>
      </c>
      <c r="T757" s="265">
        <v>1004.1082345987637</v>
      </c>
      <c r="U757" s="265">
        <v>1044.2725639827142</v>
      </c>
      <c r="V757" s="265">
        <v>1086.0434665420228</v>
      </c>
      <c r="W757" s="267">
        <v>4099.9129522376961</v>
      </c>
    </row>
    <row r="758" spans="1:24" s="187" customFormat="1" ht="32.25" customHeight="1" x14ac:dyDescent="0.2">
      <c r="A758" s="183" t="s">
        <v>1012</v>
      </c>
      <c r="B758" s="184"/>
      <c r="C758" s="185">
        <f>SUM(C759:C762)</f>
        <v>2100</v>
      </c>
      <c r="D758" s="185">
        <f>SUM(D759:D762)</f>
        <v>2184</v>
      </c>
      <c r="E758" s="185">
        <f t="shared" ref="E758:G758" si="70">SUM(E759:E762)</f>
        <v>2271.36</v>
      </c>
      <c r="F758" s="185">
        <f t="shared" si="70"/>
        <v>2362.2144000000003</v>
      </c>
      <c r="G758" s="185">
        <f t="shared" si="70"/>
        <v>2456.7029760000005</v>
      </c>
      <c r="H758" s="184">
        <f>SUM(D758:G758)</f>
        <v>9274.2773760000018</v>
      </c>
      <c r="I758" s="185">
        <f t="shared" ref="I758:L758" si="71">SUM(I759:I762)</f>
        <v>2554.9710950400004</v>
      </c>
      <c r="J758" s="185">
        <f t="shared" si="71"/>
        <v>2657.1699388416009</v>
      </c>
      <c r="K758" s="185">
        <f t="shared" si="71"/>
        <v>2763.4567363952647</v>
      </c>
      <c r="L758" s="185">
        <f t="shared" si="71"/>
        <v>2873.9950058510753</v>
      </c>
      <c r="M758" s="184">
        <f>SUM(I758:L758)</f>
        <v>10849.592776127942</v>
      </c>
      <c r="N758" s="185">
        <f t="shared" ref="N758:Q758" si="72">SUM(N759:N762)</f>
        <v>2988.9548060851184</v>
      </c>
      <c r="O758" s="185">
        <f t="shared" si="72"/>
        <v>3108.5129983285228</v>
      </c>
      <c r="P758" s="185">
        <f t="shared" si="72"/>
        <v>3232.8535182616642</v>
      </c>
      <c r="Q758" s="185">
        <f t="shared" si="72"/>
        <v>3362.1676589921303</v>
      </c>
      <c r="R758" s="184">
        <f>SUM(N758:Q758)</f>
        <v>12692.488981667437</v>
      </c>
      <c r="S758" s="185">
        <f t="shared" ref="S758:U758" si="73">SUM(S759:S762)</f>
        <v>0</v>
      </c>
      <c r="T758" s="185">
        <f t="shared" si="73"/>
        <v>0</v>
      </c>
      <c r="U758" s="185">
        <f t="shared" si="73"/>
        <v>0</v>
      </c>
      <c r="V758" s="185">
        <f>SUM(V759:V762)</f>
        <v>0</v>
      </c>
      <c r="W758" s="184">
        <f>SUM(S758:V758)</f>
        <v>0</v>
      </c>
      <c r="X758" s="186"/>
    </row>
    <row r="759" spans="1:24" s="119" customFormat="1" ht="24" customHeight="1" x14ac:dyDescent="0.2">
      <c r="A759" s="268" t="s">
        <v>1013</v>
      </c>
      <c r="B759" s="251"/>
      <c r="C759" s="200">
        <v>197</v>
      </c>
      <c r="D759" s="244">
        <v>204.88</v>
      </c>
      <c r="E759" s="244">
        <v>213.0752</v>
      </c>
      <c r="F759" s="244">
        <v>221.598208</v>
      </c>
      <c r="G759" s="244">
        <v>230.46213632000001</v>
      </c>
      <c r="H759" s="166">
        <v>870.01554432</v>
      </c>
      <c r="I759" s="244">
        <v>239.68062177280001</v>
      </c>
      <c r="J759" s="244">
        <v>249.26784664371201</v>
      </c>
      <c r="K759" s="244">
        <v>259.23856050946051</v>
      </c>
      <c r="L759" s="244">
        <v>269.60810292983894</v>
      </c>
      <c r="M759" s="166">
        <v>1017.7951318558114</v>
      </c>
      <c r="N759" s="244">
        <v>280.39242704703253</v>
      </c>
      <c r="O759" s="244">
        <v>291.60812412891386</v>
      </c>
      <c r="P759" s="244">
        <v>303.2724490940704</v>
      </c>
      <c r="Q759" s="244">
        <v>315.40334705783323</v>
      </c>
      <c r="R759" s="166">
        <v>1190.6763473278502</v>
      </c>
      <c r="S759" s="244"/>
      <c r="T759" s="244"/>
      <c r="U759" s="244"/>
      <c r="V759" s="244"/>
      <c r="W759" s="166">
        <v>0</v>
      </c>
    </row>
    <row r="760" spans="1:24" s="119" customFormat="1" ht="34.5" customHeight="1" x14ac:dyDescent="0.2">
      <c r="A760" s="269" t="s">
        <v>1014</v>
      </c>
      <c r="B760" s="251"/>
      <c r="C760" s="200">
        <v>971</v>
      </c>
      <c r="D760" s="244">
        <v>1009.84</v>
      </c>
      <c r="E760" s="244">
        <v>1050.2336</v>
      </c>
      <c r="F760" s="244">
        <v>1092.2429440000001</v>
      </c>
      <c r="G760" s="244">
        <v>1135.9326617600002</v>
      </c>
      <c r="H760" s="166">
        <v>4288.2492057600002</v>
      </c>
      <c r="I760" s="244">
        <v>1181.3699682304002</v>
      </c>
      <c r="J760" s="244">
        <v>1228.6247669596162</v>
      </c>
      <c r="K760" s="244">
        <v>1277.7697576380008</v>
      </c>
      <c r="L760" s="244">
        <v>1328.8805479435209</v>
      </c>
      <c r="M760" s="166">
        <v>5016.6450407715383</v>
      </c>
      <c r="N760" s="244">
        <v>1382.0357698612618</v>
      </c>
      <c r="O760" s="244">
        <v>1437.3172006557122</v>
      </c>
      <c r="P760" s="244">
        <v>1494.8098886819407</v>
      </c>
      <c r="Q760" s="244">
        <v>1554.6022842292184</v>
      </c>
      <c r="R760" s="166">
        <v>5868.7651434281333</v>
      </c>
      <c r="S760" s="244"/>
      <c r="T760" s="244"/>
      <c r="U760" s="244"/>
      <c r="V760" s="244"/>
      <c r="W760" s="166">
        <v>0</v>
      </c>
    </row>
    <row r="761" spans="1:24" s="119" customFormat="1" ht="36" customHeight="1" x14ac:dyDescent="0.2">
      <c r="A761" s="268" t="s">
        <v>1015</v>
      </c>
      <c r="B761" s="251"/>
      <c r="C761" s="200">
        <v>708</v>
      </c>
      <c r="D761" s="244">
        <v>736.32</v>
      </c>
      <c r="E761" s="244">
        <v>765.77280000000007</v>
      </c>
      <c r="F761" s="244">
        <v>796.40371200000016</v>
      </c>
      <c r="G761" s="244">
        <v>828.25986048000016</v>
      </c>
      <c r="H761" s="166">
        <v>3126.7563724800002</v>
      </c>
      <c r="I761" s="244">
        <v>861.39025489920016</v>
      </c>
      <c r="J761" s="244">
        <v>895.84586509516816</v>
      </c>
      <c r="K761" s="244">
        <v>931.6796996989749</v>
      </c>
      <c r="L761" s="244">
        <v>968.94688768693391</v>
      </c>
      <c r="M761" s="166">
        <v>3657.8627073802772</v>
      </c>
      <c r="N761" s="244">
        <v>1007.7047631944113</v>
      </c>
      <c r="O761" s="244">
        <v>1048.0129537221878</v>
      </c>
      <c r="P761" s="244">
        <v>1089.9334718710754</v>
      </c>
      <c r="Q761" s="244">
        <v>1133.5308107459184</v>
      </c>
      <c r="R761" s="166">
        <v>4279.1819995335927</v>
      </c>
      <c r="S761" s="244"/>
      <c r="T761" s="244"/>
      <c r="U761" s="244"/>
      <c r="V761" s="244"/>
      <c r="W761" s="166">
        <v>0</v>
      </c>
    </row>
    <row r="762" spans="1:24" s="136" customFormat="1" ht="25.5" x14ac:dyDescent="0.2">
      <c r="A762" s="268" t="s">
        <v>1016</v>
      </c>
      <c r="B762" s="251"/>
      <c r="C762" s="200">
        <v>224</v>
      </c>
      <c r="D762" s="244">
        <v>232.96</v>
      </c>
      <c r="E762" s="244">
        <v>242.2784</v>
      </c>
      <c r="F762" s="244">
        <v>251.96953600000001</v>
      </c>
      <c r="G762" s="244">
        <v>262.04831744000001</v>
      </c>
      <c r="H762" s="166">
        <v>989.25625344000002</v>
      </c>
      <c r="I762" s="244">
        <v>272.53025013760004</v>
      </c>
      <c r="J762" s="244">
        <v>283.43146014310406</v>
      </c>
      <c r="K762" s="244">
        <v>294.76871854882825</v>
      </c>
      <c r="L762" s="244">
        <v>306.55946729078141</v>
      </c>
      <c r="M762" s="166">
        <v>1157.2898961203136</v>
      </c>
      <c r="N762" s="244">
        <v>318.8218459824127</v>
      </c>
      <c r="O762" s="244">
        <v>331.57471982170921</v>
      </c>
      <c r="P762" s="244">
        <v>344.83770861457759</v>
      </c>
      <c r="Q762" s="244">
        <v>358.63121695916072</v>
      </c>
      <c r="R762" s="166">
        <v>1353.8654913778601</v>
      </c>
      <c r="S762" s="244"/>
      <c r="T762" s="244"/>
      <c r="U762" s="244"/>
      <c r="V762" s="244"/>
      <c r="W762" s="166">
        <v>0</v>
      </c>
    </row>
    <row r="763" spans="1:24" s="119" customFormat="1" ht="12.75" customHeight="1" x14ac:dyDescent="0.2">
      <c r="A763" s="268"/>
      <c r="B763" s="251"/>
      <c r="C763" s="244"/>
      <c r="D763" s="244"/>
      <c r="E763" s="244"/>
      <c r="F763" s="244"/>
      <c r="G763" s="244"/>
      <c r="H763" s="166">
        <v>0</v>
      </c>
      <c r="I763" s="244"/>
      <c r="J763" s="244"/>
      <c r="K763" s="244"/>
      <c r="L763" s="244"/>
      <c r="M763" s="166"/>
      <c r="N763" s="244"/>
      <c r="O763" s="244"/>
      <c r="P763" s="244"/>
      <c r="Q763" s="244"/>
      <c r="R763" s="166"/>
      <c r="S763" s="244"/>
      <c r="T763" s="244"/>
      <c r="U763" s="244"/>
      <c r="V763" s="244"/>
      <c r="W763" s="166"/>
    </row>
    <row r="764" spans="1:24" s="187" customFormat="1" ht="32.25" customHeight="1" x14ac:dyDescent="0.2">
      <c r="A764" s="183" t="s">
        <v>1017</v>
      </c>
      <c r="B764" s="184"/>
      <c r="C764" s="185">
        <f>SUM(C765:C813)</f>
        <v>2829</v>
      </c>
      <c r="D764" s="185">
        <f>SUM(D765:D813)</f>
        <v>3015.1159999999991</v>
      </c>
      <c r="E764" s="185">
        <f t="shared" ref="E764:G764" si="74">SUM(E765:E813)</f>
        <v>3293.2031999999995</v>
      </c>
      <c r="F764" s="185">
        <f t="shared" si="74"/>
        <v>3756</v>
      </c>
      <c r="G764" s="185">
        <f t="shared" si="74"/>
        <v>4365.3999999999996</v>
      </c>
      <c r="H764" s="184">
        <f>SUM(D764:G764)</f>
        <v>14429.719199999998</v>
      </c>
      <c r="I764" s="185">
        <f t="shared" ref="I764:L764" si="75">SUM(I765:I813)</f>
        <v>5861</v>
      </c>
      <c r="J764" s="185">
        <f t="shared" si="75"/>
        <v>6339.3200000000015</v>
      </c>
      <c r="K764" s="185">
        <f t="shared" si="75"/>
        <v>6880</v>
      </c>
      <c r="L764" s="185">
        <f t="shared" si="75"/>
        <v>7992.0800000000027</v>
      </c>
      <c r="M764" s="184">
        <f>SUM(I764:L764)</f>
        <v>27072.400000000001</v>
      </c>
      <c r="N764" s="185">
        <f t="shared" ref="N764:Q764" si="76">SUM(N765:N813)</f>
        <v>8616.2240000000002</v>
      </c>
      <c r="O764" s="185">
        <f t="shared" si="76"/>
        <v>9370.6400000000012</v>
      </c>
      <c r="P764" s="185">
        <f t="shared" si="76"/>
        <v>10185</v>
      </c>
      <c r="Q764" s="185">
        <f t="shared" si="76"/>
        <v>11013.28</v>
      </c>
      <c r="R764" s="184">
        <f>SUM(N764:Q764)</f>
        <v>39185.144</v>
      </c>
      <c r="S764" s="185">
        <f t="shared" ref="S764:V764" si="77">SUM(S765:S813)</f>
        <v>11929</v>
      </c>
      <c r="T764" s="185">
        <f t="shared" si="77"/>
        <v>12914</v>
      </c>
      <c r="U764" s="185">
        <f t="shared" si="77"/>
        <v>14043</v>
      </c>
      <c r="V764" s="185">
        <f t="shared" si="77"/>
        <v>15256</v>
      </c>
      <c r="W764" s="184">
        <f>SUM(S764:V764)</f>
        <v>54142</v>
      </c>
      <c r="X764" s="186">
        <v>42978</v>
      </c>
    </row>
    <row r="765" spans="1:24" s="263" customFormat="1" ht="12.75" x14ac:dyDescent="0.2">
      <c r="A765" s="2656" t="s">
        <v>1018</v>
      </c>
      <c r="B765" s="251" t="s">
        <v>712</v>
      </c>
      <c r="C765" s="200"/>
      <c r="D765" s="244"/>
      <c r="E765" s="244">
        <v>91</v>
      </c>
      <c r="F765" s="200">
        <v>105</v>
      </c>
      <c r="G765" s="200">
        <v>105</v>
      </c>
      <c r="H765" s="270">
        <v>301</v>
      </c>
      <c r="I765" s="200">
        <v>114</v>
      </c>
      <c r="J765" s="200">
        <v>123</v>
      </c>
      <c r="K765" s="200">
        <v>135</v>
      </c>
      <c r="L765" s="200">
        <v>147</v>
      </c>
      <c r="M765" s="270"/>
      <c r="N765" s="200">
        <v>160</v>
      </c>
      <c r="O765" s="200">
        <v>175</v>
      </c>
      <c r="P765" s="200">
        <v>191</v>
      </c>
      <c r="Q765" s="200">
        <v>191</v>
      </c>
      <c r="R765" s="270"/>
      <c r="S765" s="200">
        <v>191</v>
      </c>
      <c r="T765" s="200">
        <v>191</v>
      </c>
      <c r="U765" s="200">
        <v>208</v>
      </c>
      <c r="V765" s="200">
        <v>227</v>
      </c>
      <c r="W765" s="270"/>
    </row>
    <row r="766" spans="1:24" s="263" customFormat="1" ht="12.75" x14ac:dyDescent="0.2">
      <c r="A766" s="2657"/>
      <c r="B766" s="251" t="s">
        <v>1019</v>
      </c>
      <c r="C766" s="200">
        <v>609</v>
      </c>
      <c r="D766" s="244">
        <v>700</v>
      </c>
      <c r="E766" s="244">
        <v>671</v>
      </c>
      <c r="F766" s="200">
        <v>754</v>
      </c>
      <c r="G766" s="200">
        <v>805</v>
      </c>
      <c r="H766" s="270">
        <v>2930</v>
      </c>
      <c r="I766" s="200">
        <v>951</v>
      </c>
      <c r="J766" s="200">
        <v>1037</v>
      </c>
      <c r="K766" s="200">
        <v>1130</v>
      </c>
      <c r="L766" s="200">
        <v>1516</v>
      </c>
      <c r="M766" s="270">
        <v>4634</v>
      </c>
      <c r="N766" s="200">
        <v>1641</v>
      </c>
      <c r="O766" s="200">
        <v>1788</v>
      </c>
      <c r="P766" s="200">
        <v>1950</v>
      </c>
      <c r="Q766" s="200">
        <v>2125</v>
      </c>
      <c r="R766" s="270">
        <v>7504</v>
      </c>
      <c r="S766" s="200">
        <v>2316</v>
      </c>
      <c r="T766" s="200">
        <v>2524</v>
      </c>
      <c r="U766" s="200">
        <v>2751</v>
      </c>
      <c r="V766" s="200">
        <v>2999</v>
      </c>
      <c r="W766" s="270">
        <v>10590</v>
      </c>
    </row>
    <row r="767" spans="1:24" s="263" customFormat="1" ht="12.75" x14ac:dyDescent="0.2">
      <c r="A767" s="2657"/>
      <c r="B767" s="251" t="s">
        <v>1020</v>
      </c>
      <c r="C767" s="200">
        <v>107</v>
      </c>
      <c r="D767" s="244">
        <v>111.28</v>
      </c>
      <c r="E767" s="244">
        <v>111</v>
      </c>
      <c r="F767" s="200">
        <v>122</v>
      </c>
      <c r="G767" s="200">
        <v>147</v>
      </c>
      <c r="H767" s="270">
        <v>491.28</v>
      </c>
      <c r="I767" s="200">
        <v>146</v>
      </c>
      <c r="J767" s="200">
        <v>159</v>
      </c>
      <c r="K767" s="200">
        <v>174</v>
      </c>
      <c r="L767" s="200">
        <v>189</v>
      </c>
      <c r="M767" s="270">
        <v>668</v>
      </c>
      <c r="N767" s="200">
        <v>201</v>
      </c>
      <c r="O767" s="200">
        <v>219</v>
      </c>
      <c r="P767" s="200">
        <v>239</v>
      </c>
      <c r="Q767" s="200">
        <v>260</v>
      </c>
      <c r="R767" s="270">
        <v>919</v>
      </c>
      <c r="S767" s="200">
        <v>284</v>
      </c>
      <c r="T767" s="200">
        <v>309</v>
      </c>
      <c r="U767" s="200">
        <v>337</v>
      </c>
      <c r="V767" s="200">
        <v>367</v>
      </c>
      <c r="W767" s="270">
        <v>1297</v>
      </c>
    </row>
    <row r="768" spans="1:24" s="263" customFormat="1" ht="12.75" x14ac:dyDescent="0.2">
      <c r="A768" s="2657"/>
      <c r="B768" s="251" t="s">
        <v>1004</v>
      </c>
      <c r="C768" s="200">
        <v>209</v>
      </c>
      <c r="D768" s="244">
        <v>217.36</v>
      </c>
      <c r="E768" s="244">
        <v>351</v>
      </c>
      <c r="F768" s="200">
        <v>442</v>
      </c>
      <c r="G768" s="200">
        <v>650</v>
      </c>
      <c r="H768" s="270">
        <v>1660.3600000000001</v>
      </c>
      <c r="I768" s="200">
        <v>697</v>
      </c>
      <c r="J768" s="200">
        <v>727</v>
      </c>
      <c r="K768" s="200">
        <v>793</v>
      </c>
      <c r="L768" s="200">
        <v>864</v>
      </c>
      <c r="M768" s="270">
        <v>3081</v>
      </c>
      <c r="N768" s="200">
        <v>942</v>
      </c>
      <c r="O768" s="200">
        <v>1027</v>
      </c>
      <c r="P768" s="200">
        <v>1114</v>
      </c>
      <c r="Q768" s="200">
        <v>1215</v>
      </c>
      <c r="R768" s="270">
        <v>4298</v>
      </c>
      <c r="S768" s="200">
        <v>1324</v>
      </c>
      <c r="T768" s="200">
        <v>1443</v>
      </c>
      <c r="U768" s="200">
        <v>1573</v>
      </c>
      <c r="V768" s="200">
        <v>1715</v>
      </c>
      <c r="W768" s="270">
        <v>6055</v>
      </c>
    </row>
    <row r="769" spans="1:23" s="263" customFormat="1" ht="12.75" x14ac:dyDescent="0.2">
      <c r="A769" s="2657"/>
      <c r="B769" s="251" t="s">
        <v>1005</v>
      </c>
      <c r="C769" s="200">
        <v>0</v>
      </c>
      <c r="D769" s="244">
        <v>0</v>
      </c>
      <c r="E769" s="244">
        <v>0</v>
      </c>
      <c r="F769" s="200">
        <v>0</v>
      </c>
      <c r="G769" s="200">
        <v>0</v>
      </c>
      <c r="H769" s="270">
        <v>0</v>
      </c>
      <c r="I769" s="200">
        <v>0</v>
      </c>
      <c r="J769" s="200">
        <v>0</v>
      </c>
      <c r="K769" s="200">
        <v>0</v>
      </c>
      <c r="L769" s="200">
        <v>0</v>
      </c>
      <c r="M769" s="270">
        <v>0</v>
      </c>
      <c r="N769" s="200">
        <v>0</v>
      </c>
      <c r="O769" s="200">
        <v>0</v>
      </c>
      <c r="P769" s="200">
        <v>0</v>
      </c>
      <c r="Q769" s="200">
        <v>0</v>
      </c>
      <c r="R769" s="270">
        <v>0</v>
      </c>
      <c r="S769" s="200"/>
      <c r="T769" s="200">
        <v>0</v>
      </c>
      <c r="U769" s="200">
        <v>0</v>
      </c>
      <c r="V769" s="200">
        <v>0</v>
      </c>
      <c r="W769" s="270">
        <v>0</v>
      </c>
    </row>
    <row r="770" spans="1:23" s="263" customFormat="1" ht="12.75" x14ac:dyDescent="0.2">
      <c r="A770" s="2657"/>
      <c r="B770" s="251" t="s">
        <v>1006</v>
      </c>
      <c r="C770" s="200">
        <v>586</v>
      </c>
      <c r="D770" s="244">
        <v>609.44000000000005</v>
      </c>
      <c r="E770" s="244">
        <v>615</v>
      </c>
      <c r="F770" s="200">
        <v>668</v>
      </c>
      <c r="G770" s="200">
        <v>760</v>
      </c>
      <c r="H770" s="270">
        <v>2652.44</v>
      </c>
      <c r="I770" s="200">
        <v>805</v>
      </c>
      <c r="J770" s="200">
        <v>877</v>
      </c>
      <c r="K770" s="200">
        <v>956</v>
      </c>
      <c r="L770" s="200">
        <v>1042</v>
      </c>
      <c r="M770" s="270">
        <v>3680</v>
      </c>
      <c r="N770" s="200">
        <v>1113</v>
      </c>
      <c r="O770" s="200">
        <v>1213</v>
      </c>
      <c r="P770" s="200">
        <v>1322</v>
      </c>
      <c r="Q770" s="200">
        <v>1441</v>
      </c>
      <c r="R770" s="270">
        <v>5089</v>
      </c>
      <c r="S770" s="200">
        <v>1571</v>
      </c>
      <c r="T770" s="200">
        <v>1713</v>
      </c>
      <c r="U770" s="200">
        <v>1867</v>
      </c>
      <c r="V770" s="200">
        <v>2035</v>
      </c>
      <c r="W770" s="270">
        <v>7186</v>
      </c>
    </row>
    <row r="771" spans="1:23" s="263" customFormat="1" ht="12.75" x14ac:dyDescent="0.2">
      <c r="A771" s="2658"/>
      <c r="B771" s="251" t="s">
        <v>1007</v>
      </c>
      <c r="C771" s="200">
        <v>259</v>
      </c>
      <c r="D771" s="244">
        <v>269.36</v>
      </c>
      <c r="E771" s="244">
        <v>279</v>
      </c>
      <c r="F771" s="200">
        <v>304</v>
      </c>
      <c r="G771" s="200">
        <v>340</v>
      </c>
      <c r="H771" s="270">
        <v>1192.3600000000001</v>
      </c>
      <c r="I771" s="200">
        <v>366</v>
      </c>
      <c r="J771" s="200">
        <v>399</v>
      </c>
      <c r="K771" s="200">
        <v>435</v>
      </c>
      <c r="L771" s="200">
        <v>474</v>
      </c>
      <c r="M771" s="270">
        <v>1674</v>
      </c>
      <c r="N771" s="200">
        <v>511</v>
      </c>
      <c r="O771" s="200">
        <v>556</v>
      </c>
      <c r="P771" s="200">
        <v>607</v>
      </c>
      <c r="Q771" s="200">
        <v>661</v>
      </c>
      <c r="R771" s="270">
        <v>2335</v>
      </c>
      <c r="S771" s="200">
        <v>721</v>
      </c>
      <c r="T771" s="200">
        <v>786</v>
      </c>
      <c r="U771" s="200">
        <v>856</v>
      </c>
      <c r="V771" s="200">
        <v>934</v>
      </c>
      <c r="W771" s="270">
        <v>3297</v>
      </c>
    </row>
    <row r="772" spans="1:23" s="263" customFormat="1" ht="12.75" x14ac:dyDescent="0.2">
      <c r="A772" s="2656" t="s">
        <v>1021</v>
      </c>
      <c r="B772" s="251" t="s">
        <v>712</v>
      </c>
      <c r="C772" s="200"/>
      <c r="D772" s="244"/>
      <c r="E772" s="244">
        <v>34</v>
      </c>
      <c r="F772" s="200">
        <v>40</v>
      </c>
      <c r="G772" s="200">
        <v>60</v>
      </c>
      <c r="H772" s="270">
        <v>134</v>
      </c>
      <c r="I772" s="200">
        <v>52</v>
      </c>
      <c r="J772" s="200">
        <v>58</v>
      </c>
      <c r="K772" s="200">
        <v>63</v>
      </c>
      <c r="L772" s="200">
        <v>69</v>
      </c>
      <c r="M772" s="270">
        <v>242</v>
      </c>
      <c r="N772" s="200">
        <v>75</v>
      </c>
      <c r="O772" s="200">
        <v>82</v>
      </c>
      <c r="P772" s="200">
        <v>89</v>
      </c>
      <c r="Q772" s="200">
        <v>90</v>
      </c>
      <c r="R772" s="270">
        <v>336</v>
      </c>
      <c r="S772" s="200">
        <v>89</v>
      </c>
      <c r="T772" s="200">
        <v>90</v>
      </c>
      <c r="U772" s="200">
        <v>99</v>
      </c>
      <c r="V772" s="200">
        <v>106</v>
      </c>
      <c r="W772" s="270">
        <v>384</v>
      </c>
    </row>
    <row r="773" spans="1:23" s="263" customFormat="1" ht="12.75" x14ac:dyDescent="0.2">
      <c r="A773" s="2657"/>
      <c r="B773" s="251" t="s">
        <v>1019</v>
      </c>
      <c r="C773" s="200">
        <v>236</v>
      </c>
      <c r="D773" s="244">
        <v>260</v>
      </c>
      <c r="E773" s="244">
        <v>256</v>
      </c>
      <c r="F773" s="200">
        <v>284</v>
      </c>
      <c r="G773" s="200">
        <v>320</v>
      </c>
      <c r="H773" s="270">
        <v>1120</v>
      </c>
      <c r="I773" s="200">
        <v>363</v>
      </c>
      <c r="J773" s="200">
        <v>395</v>
      </c>
      <c r="K773" s="200">
        <v>431</v>
      </c>
      <c r="L773" s="200">
        <v>578</v>
      </c>
      <c r="M773" s="270">
        <v>1767</v>
      </c>
      <c r="N773" s="200">
        <v>630</v>
      </c>
      <c r="O773" s="200">
        <v>687</v>
      </c>
      <c r="P773" s="200">
        <v>749</v>
      </c>
      <c r="Q773" s="200">
        <v>816</v>
      </c>
      <c r="R773" s="270">
        <v>2882</v>
      </c>
      <c r="S773" s="200">
        <v>890</v>
      </c>
      <c r="T773" s="200">
        <v>970</v>
      </c>
      <c r="U773" s="200">
        <v>1057</v>
      </c>
      <c r="V773" s="200">
        <v>1152</v>
      </c>
      <c r="W773" s="270">
        <v>4069</v>
      </c>
    </row>
    <row r="774" spans="1:23" s="263" customFormat="1" ht="12.75" x14ac:dyDescent="0.2">
      <c r="A774" s="2657"/>
      <c r="B774" s="251" t="s">
        <v>1020</v>
      </c>
      <c r="C774" s="200">
        <v>42</v>
      </c>
      <c r="D774" s="244">
        <v>43.68</v>
      </c>
      <c r="E774" s="244">
        <v>42</v>
      </c>
      <c r="F774" s="200">
        <v>47</v>
      </c>
      <c r="G774" s="200">
        <v>55</v>
      </c>
      <c r="H774" s="270">
        <v>187.68</v>
      </c>
      <c r="I774" s="200">
        <v>56</v>
      </c>
      <c r="J774" s="200">
        <v>61</v>
      </c>
      <c r="K774" s="200">
        <v>66</v>
      </c>
      <c r="L774" s="200">
        <v>72</v>
      </c>
      <c r="M774" s="270">
        <v>255</v>
      </c>
      <c r="N774" s="200">
        <v>79</v>
      </c>
      <c r="O774" s="200">
        <v>86</v>
      </c>
      <c r="P774" s="200">
        <v>94</v>
      </c>
      <c r="Q774" s="200">
        <v>102</v>
      </c>
      <c r="R774" s="270">
        <v>361</v>
      </c>
      <c r="S774" s="200">
        <v>111</v>
      </c>
      <c r="T774" s="200">
        <v>122</v>
      </c>
      <c r="U774" s="200">
        <v>132</v>
      </c>
      <c r="V774" s="200">
        <v>144</v>
      </c>
      <c r="W774" s="270">
        <v>509</v>
      </c>
    </row>
    <row r="775" spans="1:23" s="263" customFormat="1" ht="12.75" x14ac:dyDescent="0.2">
      <c r="A775" s="2657"/>
      <c r="B775" s="251" t="s">
        <v>1004</v>
      </c>
      <c r="C775" s="200">
        <v>81</v>
      </c>
      <c r="D775" s="244">
        <v>84.240000000000009</v>
      </c>
      <c r="E775" s="244">
        <v>130</v>
      </c>
      <c r="F775" s="200">
        <v>164</v>
      </c>
      <c r="G775" s="200">
        <v>230</v>
      </c>
      <c r="H775" s="270">
        <v>608.24</v>
      </c>
      <c r="I775" s="200">
        <v>250</v>
      </c>
      <c r="J775" s="200">
        <v>273</v>
      </c>
      <c r="K775" s="200">
        <v>298</v>
      </c>
      <c r="L775" s="200">
        <v>325</v>
      </c>
      <c r="M775" s="270">
        <v>1146</v>
      </c>
      <c r="N775" s="200">
        <v>334</v>
      </c>
      <c r="O775" s="200">
        <v>364</v>
      </c>
      <c r="P775" s="200">
        <v>397</v>
      </c>
      <c r="Q775" s="200">
        <v>433</v>
      </c>
      <c r="R775" s="270">
        <v>1528</v>
      </c>
      <c r="S775" s="200">
        <v>471</v>
      </c>
      <c r="T775" s="200">
        <v>514</v>
      </c>
      <c r="U775" s="200">
        <v>560</v>
      </c>
      <c r="V775" s="200">
        <v>612</v>
      </c>
      <c r="W775" s="270">
        <v>2157</v>
      </c>
    </row>
    <row r="776" spans="1:23" s="263" customFormat="1" ht="12.75" x14ac:dyDescent="0.2">
      <c r="A776" s="2657"/>
      <c r="B776" s="251" t="s">
        <v>1005</v>
      </c>
      <c r="C776" s="200"/>
      <c r="D776" s="244">
        <v>0</v>
      </c>
      <c r="E776" s="244">
        <v>0</v>
      </c>
      <c r="F776" s="200">
        <v>0</v>
      </c>
      <c r="G776" s="200">
        <v>0</v>
      </c>
      <c r="H776" s="270">
        <v>0</v>
      </c>
      <c r="I776" s="200">
        <v>0</v>
      </c>
      <c r="J776" s="200">
        <v>0</v>
      </c>
      <c r="K776" s="200">
        <v>0</v>
      </c>
      <c r="L776" s="200">
        <v>0</v>
      </c>
      <c r="M776" s="270">
        <v>0</v>
      </c>
      <c r="N776" s="200">
        <v>0</v>
      </c>
      <c r="O776" s="200">
        <v>0</v>
      </c>
      <c r="P776" s="200">
        <v>0</v>
      </c>
      <c r="Q776" s="200">
        <v>0</v>
      </c>
      <c r="R776" s="270">
        <v>0</v>
      </c>
      <c r="S776" s="200">
        <v>0</v>
      </c>
      <c r="T776" s="200">
        <v>0</v>
      </c>
      <c r="U776" s="200">
        <v>0</v>
      </c>
      <c r="V776" s="200">
        <v>0</v>
      </c>
      <c r="W776" s="270">
        <v>0</v>
      </c>
    </row>
    <row r="777" spans="1:23" s="263" customFormat="1" ht="12.75" x14ac:dyDescent="0.2">
      <c r="A777" s="2657"/>
      <c r="B777" s="251" t="s">
        <v>1006</v>
      </c>
      <c r="C777" s="200">
        <v>228</v>
      </c>
      <c r="D777" s="244">
        <v>237.12</v>
      </c>
      <c r="E777" s="244">
        <v>234</v>
      </c>
      <c r="F777" s="200">
        <v>254</v>
      </c>
      <c r="G777" s="200">
        <v>300</v>
      </c>
      <c r="H777" s="270">
        <v>1025.1199999999999</v>
      </c>
      <c r="I777" s="200">
        <v>307</v>
      </c>
      <c r="J777" s="200">
        <v>335</v>
      </c>
      <c r="K777" s="200">
        <v>365</v>
      </c>
      <c r="L777" s="200">
        <v>397</v>
      </c>
      <c r="M777" s="270">
        <v>1404</v>
      </c>
      <c r="N777" s="200">
        <v>433</v>
      </c>
      <c r="O777" s="200">
        <v>472</v>
      </c>
      <c r="P777" s="200">
        <v>515</v>
      </c>
      <c r="Q777" s="200">
        <v>561</v>
      </c>
      <c r="R777" s="270">
        <v>1981</v>
      </c>
      <c r="S777" s="200">
        <v>612</v>
      </c>
      <c r="T777" s="200">
        <v>666</v>
      </c>
      <c r="U777" s="200">
        <v>727</v>
      </c>
      <c r="V777" s="200">
        <v>792</v>
      </c>
      <c r="W777" s="270">
        <v>2797</v>
      </c>
    </row>
    <row r="778" spans="1:23" s="263" customFormat="1" ht="12.75" x14ac:dyDescent="0.2">
      <c r="A778" s="2658"/>
      <c r="B778" s="251" t="s">
        <v>1007</v>
      </c>
      <c r="C778" s="200">
        <v>102</v>
      </c>
      <c r="D778" s="244">
        <v>106.08</v>
      </c>
      <c r="E778" s="244">
        <v>106</v>
      </c>
      <c r="F778" s="200">
        <v>115</v>
      </c>
      <c r="G778" s="200">
        <v>150</v>
      </c>
      <c r="H778" s="270">
        <v>477.08</v>
      </c>
      <c r="I778" s="200">
        <v>140</v>
      </c>
      <c r="J778" s="200">
        <v>152</v>
      </c>
      <c r="K778" s="200">
        <v>166</v>
      </c>
      <c r="L778" s="200">
        <v>181</v>
      </c>
      <c r="M778" s="270">
        <v>639</v>
      </c>
      <c r="N778" s="200">
        <v>196</v>
      </c>
      <c r="O778" s="200">
        <v>214</v>
      </c>
      <c r="P778" s="200">
        <v>234</v>
      </c>
      <c r="Q778" s="200">
        <v>255</v>
      </c>
      <c r="R778" s="270">
        <v>899</v>
      </c>
      <c r="S778" s="200">
        <v>278</v>
      </c>
      <c r="T778" s="200">
        <v>303</v>
      </c>
      <c r="U778" s="200">
        <v>330</v>
      </c>
      <c r="V778" s="200">
        <v>360</v>
      </c>
      <c r="W778" s="270">
        <v>1271</v>
      </c>
    </row>
    <row r="779" spans="1:23" s="263" customFormat="1" ht="12.75" customHeight="1" x14ac:dyDescent="0.2">
      <c r="A779" s="2659" t="s">
        <v>1022</v>
      </c>
      <c r="B779" s="251" t="s">
        <v>712</v>
      </c>
      <c r="C779" s="200"/>
      <c r="D779" s="244"/>
      <c r="E779" s="244"/>
      <c r="F779" s="200">
        <v>0</v>
      </c>
      <c r="G779" s="200">
        <v>0</v>
      </c>
      <c r="H779" s="270">
        <v>0</v>
      </c>
      <c r="I779" s="200">
        <v>52</v>
      </c>
      <c r="J779" s="200">
        <v>58</v>
      </c>
      <c r="K779" s="200">
        <v>63</v>
      </c>
      <c r="L779" s="200">
        <v>70</v>
      </c>
      <c r="M779" s="270">
        <v>243</v>
      </c>
      <c r="N779" s="200">
        <v>76</v>
      </c>
      <c r="O779" s="200">
        <v>82</v>
      </c>
      <c r="P779" s="200">
        <v>89</v>
      </c>
      <c r="Q779" s="200">
        <v>89</v>
      </c>
      <c r="R779" s="270">
        <v>336</v>
      </c>
      <c r="S779" s="200">
        <v>90</v>
      </c>
      <c r="T779" s="200">
        <v>90</v>
      </c>
      <c r="U779" s="200">
        <v>97</v>
      </c>
      <c r="V779" s="200">
        <v>106</v>
      </c>
      <c r="W779" s="270">
        <v>383</v>
      </c>
    </row>
    <row r="780" spans="1:23" s="263" customFormat="1" ht="10.15" customHeight="1" x14ac:dyDescent="0.2">
      <c r="A780" s="2660"/>
      <c r="B780" s="251" t="s">
        <v>1019</v>
      </c>
      <c r="C780" s="200"/>
      <c r="D780" s="244"/>
      <c r="E780" s="244"/>
      <c r="F780" s="200">
        <v>0</v>
      </c>
      <c r="G780" s="200">
        <v>0</v>
      </c>
      <c r="H780" s="270">
        <v>0</v>
      </c>
      <c r="I780" s="200">
        <v>363</v>
      </c>
      <c r="J780" s="200">
        <v>396</v>
      </c>
      <c r="K780" s="200">
        <v>431</v>
      </c>
      <c r="L780" s="200">
        <v>578</v>
      </c>
      <c r="M780" s="270">
        <v>1768</v>
      </c>
      <c r="N780" s="200">
        <v>630</v>
      </c>
      <c r="O780" s="200">
        <v>686</v>
      </c>
      <c r="P780" s="200">
        <v>749</v>
      </c>
      <c r="Q780" s="200">
        <v>816</v>
      </c>
      <c r="R780" s="270">
        <v>2881</v>
      </c>
      <c r="S780" s="200">
        <v>890</v>
      </c>
      <c r="T780" s="200">
        <v>970</v>
      </c>
      <c r="U780" s="200">
        <v>1057</v>
      </c>
      <c r="V780" s="200">
        <v>1152</v>
      </c>
      <c r="W780" s="270">
        <v>4069</v>
      </c>
    </row>
    <row r="781" spans="1:23" s="263" customFormat="1" ht="10.15" customHeight="1" x14ac:dyDescent="0.2">
      <c r="A781" s="2660"/>
      <c r="B781" s="251" t="s">
        <v>1020</v>
      </c>
      <c r="C781" s="200"/>
      <c r="D781" s="244"/>
      <c r="E781" s="244"/>
      <c r="F781" s="200">
        <v>0</v>
      </c>
      <c r="G781" s="200">
        <v>0</v>
      </c>
      <c r="H781" s="270">
        <v>0</v>
      </c>
      <c r="I781" s="200">
        <v>57</v>
      </c>
      <c r="J781" s="200">
        <v>61</v>
      </c>
      <c r="K781" s="200">
        <v>66</v>
      </c>
      <c r="L781" s="200">
        <v>73</v>
      </c>
      <c r="M781" s="270">
        <v>257</v>
      </c>
      <c r="N781" s="200">
        <v>79</v>
      </c>
      <c r="O781" s="200">
        <v>86</v>
      </c>
      <c r="P781" s="200">
        <v>93</v>
      </c>
      <c r="Q781" s="200">
        <v>102</v>
      </c>
      <c r="R781" s="270">
        <v>360</v>
      </c>
      <c r="S781" s="200">
        <v>111</v>
      </c>
      <c r="T781" s="200">
        <v>121</v>
      </c>
      <c r="U781" s="200">
        <v>132</v>
      </c>
      <c r="V781" s="200">
        <v>144</v>
      </c>
      <c r="W781" s="270">
        <v>508</v>
      </c>
    </row>
    <row r="782" spans="1:23" s="263" customFormat="1" ht="10.15" customHeight="1" x14ac:dyDescent="0.2">
      <c r="A782" s="2660"/>
      <c r="B782" s="251" t="s">
        <v>1004</v>
      </c>
      <c r="C782" s="200"/>
      <c r="D782" s="244"/>
      <c r="E782" s="244"/>
      <c r="F782" s="200">
        <v>0</v>
      </c>
      <c r="G782" s="200">
        <v>0</v>
      </c>
      <c r="H782" s="270">
        <v>0</v>
      </c>
      <c r="I782" s="200">
        <v>250</v>
      </c>
      <c r="J782" s="200">
        <v>273</v>
      </c>
      <c r="K782" s="200">
        <v>298</v>
      </c>
      <c r="L782" s="200">
        <v>324</v>
      </c>
      <c r="M782" s="270">
        <v>1145</v>
      </c>
      <c r="N782" s="200">
        <v>334</v>
      </c>
      <c r="O782" s="200">
        <v>364</v>
      </c>
      <c r="P782" s="200">
        <v>397</v>
      </c>
      <c r="Q782" s="200">
        <v>432</v>
      </c>
      <c r="R782" s="270">
        <v>1527</v>
      </c>
      <c r="S782" s="200">
        <v>472</v>
      </c>
      <c r="T782" s="200">
        <v>514</v>
      </c>
      <c r="U782" s="200">
        <v>560</v>
      </c>
      <c r="V782" s="200">
        <v>610</v>
      </c>
      <c r="W782" s="270">
        <v>2156</v>
      </c>
    </row>
    <row r="783" spans="1:23" s="263" customFormat="1" ht="10.15" customHeight="1" x14ac:dyDescent="0.2">
      <c r="A783" s="2660"/>
      <c r="B783" s="251" t="s">
        <v>1005</v>
      </c>
      <c r="C783" s="200"/>
      <c r="D783" s="244"/>
      <c r="E783" s="244"/>
      <c r="F783" s="200">
        <v>0</v>
      </c>
      <c r="G783" s="200">
        <v>0</v>
      </c>
      <c r="H783" s="270">
        <v>0</v>
      </c>
      <c r="I783" s="200">
        <v>0</v>
      </c>
      <c r="J783" s="200"/>
      <c r="K783" s="200"/>
      <c r="L783" s="200"/>
      <c r="M783" s="270">
        <v>0</v>
      </c>
      <c r="N783" s="200"/>
      <c r="O783" s="200"/>
      <c r="P783" s="200"/>
      <c r="Q783" s="200"/>
      <c r="R783" s="270">
        <v>0</v>
      </c>
      <c r="S783" s="200"/>
      <c r="T783" s="200">
        <v>0</v>
      </c>
      <c r="U783" s="200">
        <v>0</v>
      </c>
      <c r="V783" s="200">
        <v>0</v>
      </c>
      <c r="W783" s="270">
        <v>0</v>
      </c>
    </row>
    <row r="784" spans="1:23" s="263" customFormat="1" ht="10.15" customHeight="1" x14ac:dyDescent="0.2">
      <c r="A784" s="2660"/>
      <c r="B784" s="251" t="s">
        <v>1006</v>
      </c>
      <c r="C784" s="200"/>
      <c r="D784" s="244"/>
      <c r="E784" s="244"/>
      <c r="F784" s="200">
        <v>0</v>
      </c>
      <c r="G784" s="200">
        <v>0</v>
      </c>
      <c r="H784" s="270">
        <v>0</v>
      </c>
      <c r="I784" s="200">
        <v>307</v>
      </c>
      <c r="J784" s="200">
        <v>335</v>
      </c>
      <c r="K784" s="200">
        <v>365</v>
      </c>
      <c r="L784" s="200">
        <v>398</v>
      </c>
      <c r="M784" s="270">
        <v>1405</v>
      </c>
      <c r="N784" s="200">
        <v>433</v>
      </c>
      <c r="O784" s="200">
        <v>472</v>
      </c>
      <c r="P784" s="200">
        <v>515</v>
      </c>
      <c r="Q784" s="200">
        <v>561</v>
      </c>
      <c r="R784" s="270">
        <v>1981</v>
      </c>
      <c r="S784" s="200">
        <v>612</v>
      </c>
      <c r="T784" s="200">
        <v>666</v>
      </c>
      <c r="U784" s="200">
        <v>726</v>
      </c>
      <c r="V784" s="200">
        <v>792</v>
      </c>
      <c r="W784" s="270">
        <v>2796</v>
      </c>
    </row>
    <row r="785" spans="1:23" s="263" customFormat="1" ht="10.15" customHeight="1" x14ac:dyDescent="0.2">
      <c r="A785" s="2661"/>
      <c r="B785" s="251" t="s">
        <v>1007</v>
      </c>
      <c r="C785" s="200"/>
      <c r="D785" s="244"/>
      <c r="E785" s="244"/>
      <c r="F785" s="200">
        <v>0</v>
      </c>
      <c r="G785" s="200">
        <v>0</v>
      </c>
      <c r="H785" s="270">
        <v>0</v>
      </c>
      <c r="I785" s="200">
        <v>140</v>
      </c>
      <c r="J785" s="200">
        <v>152</v>
      </c>
      <c r="K785" s="200">
        <v>166</v>
      </c>
      <c r="L785" s="200">
        <v>183</v>
      </c>
      <c r="M785" s="270">
        <v>641</v>
      </c>
      <c r="N785" s="200">
        <v>197</v>
      </c>
      <c r="O785" s="200">
        <v>215</v>
      </c>
      <c r="P785" s="200">
        <v>234</v>
      </c>
      <c r="Q785" s="200">
        <v>255</v>
      </c>
      <c r="R785" s="270">
        <v>901</v>
      </c>
      <c r="S785" s="200">
        <v>278</v>
      </c>
      <c r="T785" s="200">
        <v>303</v>
      </c>
      <c r="U785" s="200">
        <v>332</v>
      </c>
      <c r="V785" s="200">
        <v>360</v>
      </c>
      <c r="W785" s="270">
        <v>1273</v>
      </c>
    </row>
    <row r="786" spans="1:23" s="263" customFormat="1" ht="10.15" customHeight="1" x14ac:dyDescent="0.2">
      <c r="A786" s="2656" t="s">
        <v>1023</v>
      </c>
      <c r="B786" s="251" t="s">
        <v>712</v>
      </c>
      <c r="C786" s="200">
        <v>54</v>
      </c>
      <c r="D786" s="244">
        <v>54.216000000000001</v>
      </c>
      <c r="E786" s="244">
        <v>80</v>
      </c>
      <c r="F786" s="200">
        <v>0</v>
      </c>
      <c r="G786" s="200">
        <v>0</v>
      </c>
      <c r="H786" s="270">
        <v>134.21600000000001</v>
      </c>
      <c r="I786" s="200">
        <v>0</v>
      </c>
      <c r="J786" s="200">
        <v>0</v>
      </c>
      <c r="K786" s="200">
        <v>0</v>
      </c>
      <c r="L786" s="200">
        <v>0</v>
      </c>
      <c r="M786" s="270">
        <v>0</v>
      </c>
      <c r="N786" s="200">
        <v>0</v>
      </c>
      <c r="O786" s="200">
        <v>0</v>
      </c>
      <c r="P786" s="200">
        <v>0</v>
      </c>
      <c r="Q786" s="200">
        <v>0</v>
      </c>
      <c r="R786" s="270">
        <v>0</v>
      </c>
      <c r="S786" s="200">
        <v>0</v>
      </c>
      <c r="T786" s="200">
        <v>0</v>
      </c>
      <c r="U786" s="200">
        <v>0</v>
      </c>
      <c r="V786" s="200">
        <v>0</v>
      </c>
      <c r="W786" s="270">
        <v>0</v>
      </c>
    </row>
    <row r="787" spans="1:23" s="263" customFormat="1" ht="10.15" customHeight="1" x14ac:dyDescent="0.2">
      <c r="A787" s="2657"/>
      <c r="B787" s="251" t="s">
        <v>1019</v>
      </c>
      <c r="C787" s="200"/>
      <c r="D787" s="244"/>
      <c r="E787" s="244">
        <v>0</v>
      </c>
      <c r="F787" s="200">
        <v>20</v>
      </c>
      <c r="G787" s="200">
        <v>30</v>
      </c>
      <c r="H787" s="270">
        <v>50</v>
      </c>
      <c r="I787" s="200">
        <v>40</v>
      </c>
      <c r="J787" s="200">
        <v>41.6</v>
      </c>
      <c r="K787" s="200">
        <v>42</v>
      </c>
      <c r="L787" s="200">
        <v>43.68</v>
      </c>
      <c r="M787" s="270">
        <v>167.28</v>
      </c>
      <c r="N787" s="200">
        <v>46</v>
      </c>
      <c r="O787" s="200">
        <v>49</v>
      </c>
      <c r="P787" s="200">
        <v>53</v>
      </c>
      <c r="Q787" s="200">
        <v>53</v>
      </c>
      <c r="R787" s="270">
        <v>201</v>
      </c>
      <c r="S787" s="200">
        <v>53</v>
      </c>
      <c r="T787" s="200">
        <v>53</v>
      </c>
      <c r="U787" s="200">
        <v>55</v>
      </c>
      <c r="V787" s="200">
        <v>57</v>
      </c>
      <c r="W787" s="270">
        <v>218</v>
      </c>
    </row>
    <row r="788" spans="1:23" s="263" customFormat="1" ht="10.15" customHeight="1" x14ac:dyDescent="0.2">
      <c r="A788" s="2657"/>
      <c r="B788" s="251" t="s">
        <v>1020</v>
      </c>
      <c r="C788" s="200"/>
      <c r="D788" s="244"/>
      <c r="E788" s="244">
        <v>0</v>
      </c>
      <c r="F788" s="200">
        <v>10</v>
      </c>
      <c r="G788" s="200">
        <v>10.4</v>
      </c>
      <c r="H788" s="270">
        <v>20.399999999999999</v>
      </c>
      <c r="I788" s="200">
        <v>15</v>
      </c>
      <c r="J788" s="200">
        <v>15.600000000000001</v>
      </c>
      <c r="K788" s="200">
        <v>15</v>
      </c>
      <c r="L788" s="200">
        <v>15.600000000000001</v>
      </c>
      <c r="M788" s="270">
        <v>61.2</v>
      </c>
      <c r="N788" s="244">
        <v>16.224000000000004</v>
      </c>
      <c r="O788" s="244">
        <v>18</v>
      </c>
      <c r="P788" s="244">
        <v>20</v>
      </c>
      <c r="Q788" s="244">
        <v>20</v>
      </c>
      <c r="R788" s="270">
        <v>74.224000000000004</v>
      </c>
      <c r="S788" s="200">
        <v>20</v>
      </c>
      <c r="T788" s="200">
        <v>20</v>
      </c>
      <c r="U788" s="200">
        <v>23</v>
      </c>
      <c r="V788" s="200">
        <v>25</v>
      </c>
      <c r="W788" s="270">
        <v>88</v>
      </c>
    </row>
    <row r="789" spans="1:23" s="263" customFormat="1" ht="20.45" customHeight="1" x14ac:dyDescent="0.2">
      <c r="A789" s="2657"/>
      <c r="B789" s="251" t="s">
        <v>1004</v>
      </c>
      <c r="C789" s="200">
        <v>2</v>
      </c>
      <c r="D789" s="244">
        <v>2.008</v>
      </c>
      <c r="E789" s="244"/>
      <c r="F789" s="200">
        <v>15</v>
      </c>
      <c r="G789" s="200">
        <v>15</v>
      </c>
      <c r="H789" s="270">
        <v>32.007999999999996</v>
      </c>
      <c r="I789" s="200">
        <v>15</v>
      </c>
      <c r="J789" s="200">
        <v>15.600000000000001</v>
      </c>
      <c r="K789" s="200">
        <v>15</v>
      </c>
      <c r="L789" s="200">
        <v>15.600000000000001</v>
      </c>
      <c r="M789" s="270">
        <v>61.2</v>
      </c>
      <c r="N789" s="244">
        <v>17</v>
      </c>
      <c r="O789" s="244">
        <v>19</v>
      </c>
      <c r="P789" s="244">
        <v>19</v>
      </c>
      <c r="Q789" s="244">
        <v>19</v>
      </c>
      <c r="R789" s="270">
        <v>74</v>
      </c>
      <c r="S789" s="244">
        <v>19</v>
      </c>
      <c r="T789" s="244">
        <v>19</v>
      </c>
      <c r="U789" s="244">
        <v>20</v>
      </c>
      <c r="V789" s="244">
        <v>22</v>
      </c>
      <c r="W789" s="270">
        <v>80</v>
      </c>
    </row>
    <row r="790" spans="1:23" s="263" customFormat="1" ht="10.15" customHeight="1" x14ac:dyDescent="0.2">
      <c r="A790" s="2657"/>
      <c r="B790" s="251" t="s">
        <v>1005</v>
      </c>
      <c r="C790" s="200"/>
      <c r="D790" s="244"/>
      <c r="E790" s="244">
        <v>0</v>
      </c>
      <c r="F790" s="200">
        <v>0</v>
      </c>
      <c r="G790" s="200">
        <v>0</v>
      </c>
      <c r="H790" s="270">
        <v>0</v>
      </c>
      <c r="I790" s="200">
        <v>0</v>
      </c>
      <c r="J790" s="200">
        <v>0</v>
      </c>
      <c r="K790" s="200">
        <v>0</v>
      </c>
      <c r="L790" s="200">
        <v>0</v>
      </c>
      <c r="M790" s="270">
        <v>0</v>
      </c>
      <c r="N790" s="244">
        <v>0</v>
      </c>
      <c r="O790" s="244">
        <v>0</v>
      </c>
      <c r="P790" s="244">
        <v>0</v>
      </c>
      <c r="Q790" s="244">
        <v>0</v>
      </c>
      <c r="R790" s="270">
        <v>0</v>
      </c>
      <c r="S790" s="244">
        <v>0</v>
      </c>
      <c r="T790" s="244">
        <v>0</v>
      </c>
      <c r="U790" s="244">
        <v>0</v>
      </c>
      <c r="V790" s="244">
        <v>0</v>
      </c>
      <c r="W790" s="270">
        <v>0</v>
      </c>
    </row>
    <row r="791" spans="1:23" s="263" customFormat="1" ht="10.15" customHeight="1" x14ac:dyDescent="0.2">
      <c r="A791" s="2657"/>
      <c r="B791" s="251" t="s">
        <v>1006</v>
      </c>
      <c r="C791" s="200"/>
      <c r="D791" s="244"/>
      <c r="E791" s="244">
        <v>0</v>
      </c>
      <c r="F791" s="200">
        <v>20</v>
      </c>
      <c r="G791" s="200">
        <v>20</v>
      </c>
      <c r="H791" s="270">
        <v>40</v>
      </c>
      <c r="I791" s="200">
        <v>13</v>
      </c>
      <c r="J791" s="200">
        <v>13.52</v>
      </c>
      <c r="K791" s="200">
        <v>15</v>
      </c>
      <c r="L791" s="200">
        <v>15.600000000000001</v>
      </c>
      <c r="M791" s="270">
        <v>57.12</v>
      </c>
      <c r="N791" s="244">
        <v>17</v>
      </c>
      <c r="O791" s="244">
        <v>17.68</v>
      </c>
      <c r="P791" s="244">
        <v>20</v>
      </c>
      <c r="Q791" s="244">
        <v>20</v>
      </c>
      <c r="R791" s="270">
        <v>74.680000000000007</v>
      </c>
      <c r="S791" s="244">
        <v>20</v>
      </c>
      <c r="T791" s="244">
        <v>20</v>
      </c>
      <c r="U791" s="244">
        <v>22</v>
      </c>
      <c r="V791" s="244">
        <v>23</v>
      </c>
      <c r="W791" s="270">
        <v>85</v>
      </c>
    </row>
    <row r="792" spans="1:23" s="263" customFormat="1" ht="10.15" customHeight="1" x14ac:dyDescent="0.2">
      <c r="A792" s="2658"/>
      <c r="B792" s="251" t="s">
        <v>1007</v>
      </c>
      <c r="C792" s="200"/>
      <c r="D792" s="244"/>
      <c r="E792" s="244">
        <v>0</v>
      </c>
      <c r="F792" s="200">
        <v>15</v>
      </c>
      <c r="G792" s="200">
        <v>15</v>
      </c>
      <c r="H792" s="270">
        <v>30</v>
      </c>
      <c r="I792" s="200">
        <v>12</v>
      </c>
      <c r="J792" s="200">
        <v>12</v>
      </c>
      <c r="K792" s="200">
        <v>13</v>
      </c>
      <c r="L792" s="200">
        <v>13.52</v>
      </c>
      <c r="M792" s="270">
        <v>50.519999999999996</v>
      </c>
      <c r="N792" s="244">
        <v>16</v>
      </c>
      <c r="O792" s="244">
        <v>18</v>
      </c>
      <c r="P792" s="244">
        <v>20</v>
      </c>
      <c r="Q792" s="244">
        <v>20</v>
      </c>
      <c r="R792" s="270">
        <v>74</v>
      </c>
      <c r="S792" s="244">
        <v>20</v>
      </c>
      <c r="T792" s="244">
        <v>20</v>
      </c>
      <c r="U792" s="244">
        <v>21</v>
      </c>
      <c r="V792" s="244">
        <v>22</v>
      </c>
      <c r="W792" s="270">
        <v>83</v>
      </c>
    </row>
    <row r="793" spans="1:23" s="263" customFormat="1" ht="10.15" customHeight="1" x14ac:dyDescent="0.2">
      <c r="A793" s="2656" t="s">
        <v>1024</v>
      </c>
      <c r="B793" s="251" t="s">
        <v>712</v>
      </c>
      <c r="C793" s="200">
        <v>173</v>
      </c>
      <c r="D793" s="244">
        <v>173.69200000000001</v>
      </c>
      <c r="E793" s="244">
        <v>154</v>
      </c>
      <c r="F793" s="200">
        <v>223</v>
      </c>
      <c r="G793" s="200">
        <v>160</v>
      </c>
      <c r="H793" s="270">
        <v>710.69200000000001</v>
      </c>
      <c r="I793" s="200">
        <v>159</v>
      </c>
      <c r="J793" s="200">
        <v>169</v>
      </c>
      <c r="K793" s="200">
        <v>168</v>
      </c>
      <c r="L793" s="200">
        <v>179</v>
      </c>
      <c r="M793" s="270">
        <v>675</v>
      </c>
      <c r="N793" s="200">
        <v>190</v>
      </c>
      <c r="O793" s="200">
        <v>206</v>
      </c>
      <c r="P793" s="200">
        <v>225</v>
      </c>
      <c r="Q793" s="200">
        <v>225</v>
      </c>
      <c r="R793" s="270">
        <v>846</v>
      </c>
      <c r="S793" s="200">
        <v>225</v>
      </c>
      <c r="T793" s="200">
        <v>225</v>
      </c>
      <c r="U793" s="200">
        <v>238</v>
      </c>
      <c r="V793" s="200">
        <v>238</v>
      </c>
      <c r="W793" s="270">
        <v>926</v>
      </c>
    </row>
    <row r="794" spans="1:23" s="263" customFormat="1" ht="10.15" customHeight="1" x14ac:dyDescent="0.2">
      <c r="A794" s="2657"/>
      <c r="B794" s="251" t="s">
        <v>1019</v>
      </c>
      <c r="C794" s="200"/>
      <c r="D794" s="244"/>
      <c r="E794" s="244">
        <v>0</v>
      </c>
      <c r="F794" s="200">
        <v>0</v>
      </c>
      <c r="G794" s="200">
        <v>0</v>
      </c>
      <c r="H794" s="270">
        <v>0</v>
      </c>
      <c r="I794" s="200">
        <v>0</v>
      </c>
      <c r="J794" s="200">
        <v>0</v>
      </c>
      <c r="K794" s="200">
        <v>0</v>
      </c>
      <c r="L794" s="200">
        <v>0</v>
      </c>
      <c r="M794" s="270">
        <v>0</v>
      </c>
      <c r="N794" s="200">
        <v>0</v>
      </c>
      <c r="O794" s="200">
        <v>0</v>
      </c>
      <c r="P794" s="200">
        <v>0</v>
      </c>
      <c r="Q794" s="200">
        <v>0</v>
      </c>
      <c r="R794" s="270">
        <v>0</v>
      </c>
      <c r="S794" s="244"/>
      <c r="T794" s="244"/>
      <c r="U794" s="244"/>
      <c r="V794" s="244"/>
      <c r="W794" s="270">
        <v>0</v>
      </c>
    </row>
    <row r="795" spans="1:23" s="263" customFormat="1" ht="10.15" customHeight="1" x14ac:dyDescent="0.2">
      <c r="A795" s="2657"/>
      <c r="B795" s="251" t="s">
        <v>1020</v>
      </c>
      <c r="C795" s="200"/>
      <c r="D795" s="244"/>
      <c r="E795" s="244">
        <v>0</v>
      </c>
      <c r="F795" s="200">
        <v>0</v>
      </c>
      <c r="G795" s="200">
        <v>0</v>
      </c>
      <c r="H795" s="270">
        <v>0</v>
      </c>
      <c r="I795" s="200">
        <v>0</v>
      </c>
      <c r="J795" s="200">
        <v>0</v>
      </c>
      <c r="K795" s="200">
        <v>0</v>
      </c>
      <c r="L795" s="200">
        <v>0</v>
      </c>
      <c r="M795" s="270">
        <v>0</v>
      </c>
      <c r="N795" s="200">
        <v>0</v>
      </c>
      <c r="O795" s="200">
        <v>0</v>
      </c>
      <c r="P795" s="200">
        <v>0</v>
      </c>
      <c r="Q795" s="200">
        <v>0</v>
      </c>
      <c r="R795" s="270">
        <v>0</v>
      </c>
      <c r="S795" s="244"/>
      <c r="T795" s="244"/>
      <c r="U795" s="244"/>
      <c r="V795" s="244"/>
      <c r="W795" s="270">
        <v>0</v>
      </c>
    </row>
    <row r="796" spans="1:23" s="263" customFormat="1" ht="10.15" customHeight="1" x14ac:dyDescent="0.2">
      <c r="A796" s="2657"/>
      <c r="B796" s="251" t="s">
        <v>1004</v>
      </c>
      <c r="C796" s="200"/>
      <c r="D796" s="244"/>
      <c r="E796" s="244">
        <v>0</v>
      </c>
      <c r="F796" s="200">
        <v>0</v>
      </c>
      <c r="G796" s="200">
        <v>0</v>
      </c>
      <c r="H796" s="270">
        <v>0</v>
      </c>
      <c r="I796" s="200">
        <v>0</v>
      </c>
      <c r="J796" s="200">
        <v>0</v>
      </c>
      <c r="K796" s="200">
        <v>0</v>
      </c>
      <c r="L796" s="200">
        <v>0</v>
      </c>
      <c r="M796" s="270">
        <v>0</v>
      </c>
      <c r="N796" s="200">
        <v>0</v>
      </c>
      <c r="O796" s="200">
        <v>0</v>
      </c>
      <c r="P796" s="200">
        <v>0</v>
      </c>
      <c r="Q796" s="200">
        <v>0</v>
      </c>
      <c r="R796" s="270">
        <v>0</v>
      </c>
      <c r="S796" s="244"/>
      <c r="T796" s="244"/>
      <c r="U796" s="244"/>
      <c r="V796" s="244"/>
      <c r="W796" s="270">
        <v>0</v>
      </c>
    </row>
    <row r="797" spans="1:23" s="263" customFormat="1" ht="20.45" customHeight="1" x14ac:dyDescent="0.2">
      <c r="A797" s="2657"/>
      <c r="B797" s="251" t="s">
        <v>1005</v>
      </c>
      <c r="C797" s="200"/>
      <c r="D797" s="244"/>
      <c r="E797" s="244">
        <v>0</v>
      </c>
      <c r="F797" s="200">
        <v>0</v>
      </c>
      <c r="G797" s="200">
        <v>0</v>
      </c>
      <c r="H797" s="270">
        <v>0</v>
      </c>
      <c r="I797" s="200">
        <v>0</v>
      </c>
      <c r="J797" s="200">
        <v>0</v>
      </c>
      <c r="K797" s="200">
        <v>0</v>
      </c>
      <c r="L797" s="200">
        <v>0</v>
      </c>
      <c r="M797" s="270">
        <v>0</v>
      </c>
      <c r="N797" s="200">
        <v>0</v>
      </c>
      <c r="O797" s="200">
        <v>0</v>
      </c>
      <c r="P797" s="200">
        <v>0</v>
      </c>
      <c r="Q797" s="200">
        <v>0</v>
      </c>
      <c r="R797" s="270">
        <v>0</v>
      </c>
      <c r="S797" s="244"/>
      <c r="T797" s="244"/>
      <c r="U797" s="244"/>
      <c r="V797" s="244"/>
      <c r="W797" s="270">
        <v>0</v>
      </c>
    </row>
    <row r="798" spans="1:23" s="263" customFormat="1" ht="10.15" customHeight="1" x14ac:dyDescent="0.2">
      <c r="A798" s="2657"/>
      <c r="B798" s="251" t="s">
        <v>1006</v>
      </c>
      <c r="C798" s="200"/>
      <c r="D798" s="244"/>
      <c r="E798" s="244">
        <v>0</v>
      </c>
      <c r="F798" s="200">
        <v>0</v>
      </c>
      <c r="G798" s="200">
        <v>0</v>
      </c>
      <c r="H798" s="270">
        <v>0</v>
      </c>
      <c r="I798" s="200">
        <v>0</v>
      </c>
      <c r="J798" s="200">
        <v>0</v>
      </c>
      <c r="K798" s="200">
        <v>0</v>
      </c>
      <c r="L798" s="200">
        <v>0</v>
      </c>
      <c r="M798" s="270">
        <v>0</v>
      </c>
      <c r="N798" s="200">
        <v>0</v>
      </c>
      <c r="O798" s="200">
        <v>0</v>
      </c>
      <c r="P798" s="200">
        <v>0</v>
      </c>
      <c r="Q798" s="200">
        <v>0</v>
      </c>
      <c r="R798" s="270">
        <v>0</v>
      </c>
      <c r="S798" s="244"/>
      <c r="T798" s="244"/>
      <c r="U798" s="244"/>
      <c r="V798" s="244"/>
      <c r="W798" s="270">
        <v>0</v>
      </c>
    </row>
    <row r="799" spans="1:23" s="226" customFormat="1" ht="12.75" x14ac:dyDescent="0.2">
      <c r="A799" s="2658"/>
      <c r="B799" s="251" t="s">
        <v>1007</v>
      </c>
      <c r="C799" s="200"/>
      <c r="D799" s="244"/>
      <c r="E799" s="244">
        <v>0</v>
      </c>
      <c r="F799" s="200">
        <v>0</v>
      </c>
      <c r="G799" s="200">
        <v>0</v>
      </c>
      <c r="H799" s="270">
        <v>0</v>
      </c>
      <c r="I799" s="200">
        <v>0</v>
      </c>
      <c r="J799" s="200">
        <v>0</v>
      </c>
      <c r="K799" s="200">
        <v>0</v>
      </c>
      <c r="L799" s="200">
        <v>0</v>
      </c>
      <c r="M799" s="270">
        <v>0</v>
      </c>
      <c r="N799" s="200">
        <v>0</v>
      </c>
      <c r="O799" s="200">
        <v>0</v>
      </c>
      <c r="P799" s="200">
        <v>0</v>
      </c>
      <c r="Q799" s="200">
        <v>0</v>
      </c>
      <c r="R799" s="270">
        <v>0</v>
      </c>
      <c r="S799" s="244"/>
      <c r="T799" s="244"/>
      <c r="U799" s="244"/>
      <c r="V799" s="244"/>
      <c r="W799" s="270">
        <v>0</v>
      </c>
    </row>
    <row r="800" spans="1:23" s="226" customFormat="1" ht="12.75" x14ac:dyDescent="0.2">
      <c r="A800" s="2656" t="s">
        <v>1025</v>
      </c>
      <c r="B800" s="251" t="s">
        <v>712</v>
      </c>
      <c r="C800" s="200"/>
      <c r="D800" s="244"/>
      <c r="E800" s="244">
        <v>0</v>
      </c>
      <c r="F800" s="200">
        <v>0</v>
      </c>
      <c r="G800" s="200">
        <v>0</v>
      </c>
      <c r="H800" s="270">
        <v>0</v>
      </c>
      <c r="I800" s="200">
        <v>0</v>
      </c>
      <c r="J800" s="200">
        <v>0</v>
      </c>
      <c r="K800" s="200">
        <v>0</v>
      </c>
      <c r="L800" s="200">
        <v>0</v>
      </c>
      <c r="M800" s="270">
        <v>0</v>
      </c>
      <c r="N800" s="200">
        <v>0</v>
      </c>
      <c r="O800" s="200">
        <v>0</v>
      </c>
      <c r="P800" s="200">
        <v>0</v>
      </c>
      <c r="Q800" s="200">
        <v>0</v>
      </c>
      <c r="R800" s="270">
        <v>0</v>
      </c>
      <c r="S800" s="244"/>
      <c r="T800" s="244"/>
      <c r="U800" s="244"/>
      <c r="V800" s="244"/>
      <c r="W800" s="270">
        <v>0</v>
      </c>
    </row>
    <row r="801" spans="1:24" s="226" customFormat="1" ht="12.75" x14ac:dyDescent="0.2">
      <c r="A801" s="2657"/>
      <c r="B801" s="251" t="s">
        <v>1019</v>
      </c>
      <c r="C801" s="200">
        <v>35</v>
      </c>
      <c r="D801" s="244">
        <v>36.4</v>
      </c>
      <c r="E801" s="244">
        <v>30</v>
      </c>
      <c r="F801" s="200">
        <v>32</v>
      </c>
      <c r="G801" s="200">
        <v>36</v>
      </c>
      <c r="H801" s="270">
        <v>134.4</v>
      </c>
      <c r="I801" s="200">
        <v>38</v>
      </c>
      <c r="J801" s="200">
        <v>38</v>
      </c>
      <c r="K801" s="200">
        <v>40</v>
      </c>
      <c r="L801" s="200">
        <v>48</v>
      </c>
      <c r="M801" s="270">
        <v>164</v>
      </c>
      <c r="N801" s="200">
        <v>53</v>
      </c>
      <c r="O801" s="200">
        <v>54</v>
      </c>
      <c r="P801" s="200">
        <v>53</v>
      </c>
      <c r="Q801" s="200">
        <v>53</v>
      </c>
      <c r="R801" s="270">
        <v>213</v>
      </c>
      <c r="S801" s="200">
        <v>56</v>
      </c>
      <c r="T801" s="200">
        <v>56</v>
      </c>
      <c r="U801" s="200">
        <v>56</v>
      </c>
      <c r="V801" s="200">
        <v>56</v>
      </c>
      <c r="W801" s="270">
        <v>224</v>
      </c>
    </row>
    <row r="802" spans="1:24" s="226" customFormat="1" ht="12.75" x14ac:dyDescent="0.2">
      <c r="A802" s="2657"/>
      <c r="B802" s="251" t="s">
        <v>1020</v>
      </c>
      <c r="C802" s="200"/>
      <c r="D802" s="244">
        <v>0</v>
      </c>
      <c r="E802" s="244">
        <v>0</v>
      </c>
      <c r="F802" s="200">
        <v>6</v>
      </c>
      <c r="G802" s="200">
        <v>10</v>
      </c>
      <c r="H802" s="270">
        <v>16</v>
      </c>
      <c r="I802" s="200">
        <v>7</v>
      </c>
      <c r="J802" s="200">
        <v>8</v>
      </c>
      <c r="K802" s="200">
        <v>8</v>
      </c>
      <c r="L802" s="200">
        <v>9</v>
      </c>
      <c r="M802" s="270">
        <v>32</v>
      </c>
      <c r="N802" s="200">
        <v>10</v>
      </c>
      <c r="O802" s="200">
        <v>10.4</v>
      </c>
      <c r="P802" s="200">
        <v>10</v>
      </c>
      <c r="Q802" s="200">
        <v>10.4</v>
      </c>
      <c r="R802" s="270">
        <v>40.799999999999997</v>
      </c>
      <c r="S802" s="200">
        <v>10</v>
      </c>
      <c r="T802" s="200">
        <v>10</v>
      </c>
      <c r="U802" s="200">
        <v>10</v>
      </c>
      <c r="V802" s="200">
        <v>10</v>
      </c>
      <c r="W802" s="270">
        <v>40</v>
      </c>
    </row>
    <row r="803" spans="1:24" s="226" customFormat="1" ht="12.75" x14ac:dyDescent="0.2">
      <c r="A803" s="2657"/>
      <c r="B803" s="251" t="s">
        <v>1004</v>
      </c>
      <c r="C803" s="200">
        <v>10</v>
      </c>
      <c r="D803" s="244">
        <v>10.4</v>
      </c>
      <c r="E803" s="244">
        <v>12</v>
      </c>
      <c r="F803" s="200">
        <v>14</v>
      </c>
      <c r="G803" s="200">
        <v>20</v>
      </c>
      <c r="H803" s="270">
        <v>56.4</v>
      </c>
      <c r="I803" s="200">
        <v>22</v>
      </c>
      <c r="J803" s="200">
        <v>24</v>
      </c>
      <c r="K803" s="200">
        <v>25</v>
      </c>
      <c r="L803" s="200">
        <v>27</v>
      </c>
      <c r="M803" s="270">
        <v>98</v>
      </c>
      <c r="N803" s="200">
        <v>28</v>
      </c>
      <c r="O803" s="200">
        <v>29.12</v>
      </c>
      <c r="P803" s="200">
        <v>29</v>
      </c>
      <c r="Q803" s="200">
        <v>28</v>
      </c>
      <c r="R803" s="270">
        <v>114.12</v>
      </c>
      <c r="S803" s="200">
        <v>28</v>
      </c>
      <c r="T803" s="200">
        <v>28</v>
      </c>
      <c r="U803" s="200">
        <v>28</v>
      </c>
      <c r="V803" s="200">
        <v>28</v>
      </c>
      <c r="W803" s="270">
        <v>112</v>
      </c>
    </row>
    <row r="804" spans="1:24" s="271" customFormat="1" ht="48.6" customHeight="1" x14ac:dyDescent="0.2">
      <c r="A804" s="2657"/>
      <c r="B804" s="251" t="s">
        <v>1005</v>
      </c>
      <c r="C804" s="200">
        <v>25</v>
      </c>
      <c r="D804" s="244">
        <v>26</v>
      </c>
      <c r="E804" s="244">
        <v>34</v>
      </c>
      <c r="F804" s="200">
        <v>0</v>
      </c>
      <c r="G804" s="200">
        <v>0</v>
      </c>
      <c r="H804" s="270">
        <v>60</v>
      </c>
      <c r="I804" s="200">
        <v>0</v>
      </c>
      <c r="J804" s="200">
        <v>0</v>
      </c>
      <c r="K804" s="200">
        <v>0</v>
      </c>
      <c r="L804" s="200">
        <v>0</v>
      </c>
      <c r="M804" s="270">
        <v>0</v>
      </c>
      <c r="N804" s="200">
        <v>0</v>
      </c>
      <c r="O804" s="200">
        <v>0</v>
      </c>
      <c r="P804" s="200">
        <v>0</v>
      </c>
      <c r="Q804" s="200">
        <v>0</v>
      </c>
      <c r="R804" s="270">
        <v>0</v>
      </c>
      <c r="S804" s="200">
        <v>0</v>
      </c>
      <c r="T804" s="200">
        <v>0</v>
      </c>
      <c r="U804" s="200">
        <v>0</v>
      </c>
      <c r="V804" s="200">
        <v>0</v>
      </c>
      <c r="W804" s="270">
        <v>0</v>
      </c>
    </row>
    <row r="805" spans="1:24" s="119" customFormat="1" ht="24" customHeight="1" x14ac:dyDescent="0.2">
      <c r="A805" s="2657"/>
      <c r="B805" s="251" t="s">
        <v>1006</v>
      </c>
      <c r="C805" s="200">
        <v>5</v>
      </c>
      <c r="D805" s="244">
        <v>5.2</v>
      </c>
      <c r="E805" s="244">
        <v>5.4080000000000004</v>
      </c>
      <c r="F805" s="200">
        <v>35</v>
      </c>
      <c r="G805" s="200">
        <v>40</v>
      </c>
      <c r="H805" s="270">
        <v>85.608000000000004</v>
      </c>
      <c r="I805" s="200">
        <v>44</v>
      </c>
      <c r="J805" s="200">
        <v>47</v>
      </c>
      <c r="K805" s="200">
        <v>49</v>
      </c>
      <c r="L805" s="200">
        <v>52</v>
      </c>
      <c r="M805" s="270">
        <v>192</v>
      </c>
      <c r="N805" s="200">
        <v>59</v>
      </c>
      <c r="O805" s="200">
        <v>59</v>
      </c>
      <c r="P805" s="200">
        <v>59</v>
      </c>
      <c r="Q805" s="200">
        <v>59</v>
      </c>
      <c r="R805" s="270">
        <v>236</v>
      </c>
      <c r="S805" s="200">
        <v>62</v>
      </c>
      <c r="T805" s="200">
        <v>62</v>
      </c>
      <c r="U805" s="200">
        <v>63</v>
      </c>
      <c r="V805" s="200">
        <v>62</v>
      </c>
      <c r="W805" s="270">
        <v>249</v>
      </c>
    </row>
    <row r="806" spans="1:24" s="119" customFormat="1" ht="24" customHeight="1" x14ac:dyDescent="0.2">
      <c r="A806" s="2658"/>
      <c r="B806" s="251" t="s">
        <v>1007</v>
      </c>
      <c r="C806" s="200">
        <v>10</v>
      </c>
      <c r="D806" s="244">
        <v>10.4</v>
      </c>
      <c r="E806" s="244">
        <v>12</v>
      </c>
      <c r="F806" s="200">
        <v>14</v>
      </c>
      <c r="G806" s="200">
        <v>20</v>
      </c>
      <c r="H806" s="270">
        <v>56.4</v>
      </c>
      <c r="I806" s="200">
        <v>16</v>
      </c>
      <c r="J806" s="200">
        <v>17</v>
      </c>
      <c r="K806" s="200">
        <v>18</v>
      </c>
      <c r="L806" s="200">
        <v>18.72</v>
      </c>
      <c r="M806" s="270">
        <v>69.72</v>
      </c>
      <c r="N806" s="200">
        <v>21</v>
      </c>
      <c r="O806" s="200">
        <v>21.84</v>
      </c>
      <c r="P806" s="200">
        <v>21</v>
      </c>
      <c r="Q806" s="200">
        <v>21</v>
      </c>
      <c r="R806" s="270">
        <v>84.84</v>
      </c>
      <c r="S806" s="200">
        <v>23</v>
      </c>
      <c r="T806" s="200">
        <v>23</v>
      </c>
      <c r="U806" s="200">
        <v>23</v>
      </c>
      <c r="V806" s="200">
        <v>22</v>
      </c>
      <c r="W806" s="270">
        <v>91</v>
      </c>
    </row>
    <row r="807" spans="1:24" s="119" customFormat="1" ht="24" customHeight="1" x14ac:dyDescent="0.2">
      <c r="A807" s="2656" t="s">
        <v>1026</v>
      </c>
      <c r="B807" s="251" t="s">
        <v>712</v>
      </c>
      <c r="C807" s="200"/>
      <c r="D807" s="244">
        <v>0</v>
      </c>
      <c r="E807" s="244">
        <v>0</v>
      </c>
      <c r="F807" s="200">
        <v>0</v>
      </c>
      <c r="G807" s="200">
        <v>0</v>
      </c>
      <c r="H807" s="270">
        <v>0</v>
      </c>
      <c r="I807" s="200">
        <v>0</v>
      </c>
      <c r="J807" s="200">
        <v>0</v>
      </c>
      <c r="K807" s="200">
        <v>0</v>
      </c>
      <c r="L807" s="200">
        <v>0</v>
      </c>
      <c r="M807" s="270">
        <v>0</v>
      </c>
      <c r="N807" s="200">
        <v>0</v>
      </c>
      <c r="O807" s="200">
        <v>0</v>
      </c>
      <c r="P807" s="200">
        <v>0</v>
      </c>
      <c r="Q807" s="200">
        <v>0</v>
      </c>
      <c r="R807" s="270">
        <v>0</v>
      </c>
      <c r="S807" s="200"/>
      <c r="T807" s="200"/>
      <c r="U807" s="200">
        <v>0</v>
      </c>
      <c r="V807" s="200"/>
      <c r="W807" s="270">
        <v>0</v>
      </c>
    </row>
    <row r="808" spans="1:24" s="119" customFormat="1" ht="24" customHeight="1" x14ac:dyDescent="0.2">
      <c r="A808" s="2657"/>
      <c r="B808" s="251" t="s">
        <v>1019</v>
      </c>
      <c r="C808" s="200">
        <v>10</v>
      </c>
      <c r="D808" s="244">
        <v>10.4</v>
      </c>
      <c r="E808" s="244">
        <v>10.816000000000001</v>
      </c>
      <c r="F808" s="200">
        <v>14</v>
      </c>
      <c r="G808" s="200">
        <v>20</v>
      </c>
      <c r="H808" s="270">
        <v>55.216000000000001</v>
      </c>
      <c r="I808" s="200">
        <v>13</v>
      </c>
      <c r="J808" s="200">
        <v>13</v>
      </c>
      <c r="K808" s="200">
        <v>13</v>
      </c>
      <c r="L808" s="200">
        <v>13.52</v>
      </c>
      <c r="M808" s="270">
        <v>52.519999999999996</v>
      </c>
      <c r="N808" s="200">
        <v>16</v>
      </c>
      <c r="O808" s="200">
        <v>16</v>
      </c>
      <c r="P808" s="200">
        <v>16</v>
      </c>
      <c r="Q808" s="200">
        <v>16</v>
      </c>
      <c r="R808" s="270">
        <v>64</v>
      </c>
      <c r="S808" s="200">
        <v>17</v>
      </c>
      <c r="T808" s="200">
        <v>17</v>
      </c>
      <c r="U808" s="200">
        <v>17</v>
      </c>
      <c r="V808" s="200">
        <v>17</v>
      </c>
      <c r="W808" s="270">
        <v>68</v>
      </c>
    </row>
    <row r="809" spans="1:24" s="119" customFormat="1" ht="24" customHeight="1" x14ac:dyDescent="0.2">
      <c r="A809" s="2657"/>
      <c r="B809" s="251" t="s">
        <v>1020</v>
      </c>
      <c r="C809" s="200"/>
      <c r="D809" s="244">
        <v>0</v>
      </c>
      <c r="E809" s="244">
        <v>0</v>
      </c>
      <c r="F809" s="200">
        <v>4</v>
      </c>
      <c r="G809" s="200">
        <v>5</v>
      </c>
      <c r="H809" s="270">
        <v>9</v>
      </c>
      <c r="I809" s="200">
        <v>5</v>
      </c>
      <c r="J809" s="200">
        <v>5</v>
      </c>
      <c r="K809" s="200">
        <v>6</v>
      </c>
      <c r="L809" s="200">
        <v>6.24</v>
      </c>
      <c r="M809" s="270">
        <v>22.240000000000002</v>
      </c>
      <c r="N809" s="200">
        <v>7</v>
      </c>
      <c r="O809" s="200">
        <v>8</v>
      </c>
      <c r="P809" s="200">
        <v>7</v>
      </c>
      <c r="Q809" s="200">
        <v>7.28</v>
      </c>
      <c r="R809" s="270">
        <v>29.28</v>
      </c>
      <c r="S809" s="200">
        <v>7</v>
      </c>
      <c r="T809" s="200">
        <v>7</v>
      </c>
      <c r="U809" s="200">
        <v>7</v>
      </c>
      <c r="V809" s="200">
        <v>8</v>
      </c>
      <c r="W809" s="270">
        <v>29</v>
      </c>
    </row>
    <row r="810" spans="1:24" s="119" customFormat="1" ht="24" customHeight="1" x14ac:dyDescent="0.2">
      <c r="A810" s="2657"/>
      <c r="B810" s="251" t="s">
        <v>1004</v>
      </c>
      <c r="C810" s="200">
        <v>4</v>
      </c>
      <c r="D810" s="244">
        <v>4.16</v>
      </c>
      <c r="E810" s="244">
        <v>6</v>
      </c>
      <c r="F810" s="200">
        <v>7</v>
      </c>
      <c r="G810" s="200">
        <v>10</v>
      </c>
      <c r="H810" s="270">
        <v>27.16</v>
      </c>
      <c r="I810" s="200">
        <v>13</v>
      </c>
      <c r="J810" s="200">
        <v>14</v>
      </c>
      <c r="K810" s="200">
        <v>15</v>
      </c>
      <c r="L810" s="200">
        <v>15.600000000000001</v>
      </c>
      <c r="M810" s="270">
        <v>57.6</v>
      </c>
      <c r="N810" s="200">
        <v>11</v>
      </c>
      <c r="O810" s="200">
        <v>11.440000000000001</v>
      </c>
      <c r="P810" s="200">
        <v>11</v>
      </c>
      <c r="Q810" s="200">
        <v>11.440000000000001</v>
      </c>
      <c r="R810" s="270">
        <v>44.879999999999995</v>
      </c>
      <c r="S810" s="200">
        <v>11</v>
      </c>
      <c r="T810" s="200">
        <v>11</v>
      </c>
      <c r="U810" s="200">
        <v>11</v>
      </c>
      <c r="V810" s="200">
        <v>11</v>
      </c>
      <c r="W810" s="270">
        <v>44</v>
      </c>
    </row>
    <row r="811" spans="1:24" s="119" customFormat="1" ht="24" customHeight="1" x14ac:dyDescent="0.2">
      <c r="A811" s="2657"/>
      <c r="B811" s="251" t="s">
        <v>1005</v>
      </c>
      <c r="C811" s="200">
        <v>30</v>
      </c>
      <c r="D811" s="244">
        <v>31.200000000000003</v>
      </c>
      <c r="E811" s="244">
        <v>16</v>
      </c>
      <c r="F811" s="200">
        <v>0</v>
      </c>
      <c r="G811" s="200">
        <v>0</v>
      </c>
      <c r="H811" s="270">
        <v>47.2</v>
      </c>
      <c r="I811" s="200">
        <v>0</v>
      </c>
      <c r="J811" s="200">
        <v>0</v>
      </c>
      <c r="K811" s="200">
        <v>0</v>
      </c>
      <c r="L811" s="200">
        <v>0</v>
      </c>
      <c r="M811" s="270">
        <v>0</v>
      </c>
      <c r="N811" s="200">
        <v>0</v>
      </c>
      <c r="O811" s="200">
        <v>0</v>
      </c>
      <c r="P811" s="200">
        <v>0</v>
      </c>
      <c r="Q811" s="200">
        <v>0</v>
      </c>
      <c r="R811" s="270">
        <v>0</v>
      </c>
      <c r="S811" s="200">
        <v>0</v>
      </c>
      <c r="T811" s="200">
        <v>0</v>
      </c>
      <c r="U811" s="200">
        <v>0</v>
      </c>
      <c r="V811" s="200">
        <v>0</v>
      </c>
      <c r="W811" s="270">
        <v>0</v>
      </c>
    </row>
    <row r="812" spans="1:24" s="119" customFormat="1" ht="24" customHeight="1" x14ac:dyDescent="0.2">
      <c r="A812" s="2657"/>
      <c r="B812" s="251" t="s">
        <v>1006</v>
      </c>
      <c r="C812" s="200">
        <v>4</v>
      </c>
      <c r="D812" s="244">
        <v>4.16</v>
      </c>
      <c r="E812" s="244">
        <v>4.3264000000000005</v>
      </c>
      <c r="F812" s="200">
        <v>17</v>
      </c>
      <c r="G812" s="200">
        <v>20</v>
      </c>
      <c r="H812" s="270">
        <v>45.486400000000003</v>
      </c>
      <c r="I812" s="200">
        <v>22</v>
      </c>
      <c r="J812" s="200">
        <v>23</v>
      </c>
      <c r="K812" s="200">
        <v>24</v>
      </c>
      <c r="L812" s="200">
        <v>26</v>
      </c>
      <c r="M812" s="270">
        <v>95</v>
      </c>
      <c r="N812" s="200">
        <v>29</v>
      </c>
      <c r="O812" s="200">
        <v>30.16</v>
      </c>
      <c r="P812" s="200">
        <v>29</v>
      </c>
      <c r="Q812" s="200">
        <v>30.16</v>
      </c>
      <c r="R812" s="270">
        <v>118.32</v>
      </c>
      <c r="S812" s="200">
        <v>33</v>
      </c>
      <c r="T812" s="200">
        <v>33</v>
      </c>
      <c r="U812" s="200">
        <v>33</v>
      </c>
      <c r="V812" s="200">
        <v>33</v>
      </c>
      <c r="W812" s="270">
        <v>132</v>
      </c>
    </row>
    <row r="813" spans="1:24" s="119" customFormat="1" ht="24" customHeight="1" x14ac:dyDescent="0.2">
      <c r="A813" s="2658"/>
      <c r="B813" s="251" t="s">
        <v>1007</v>
      </c>
      <c r="C813" s="200">
        <v>8</v>
      </c>
      <c r="D813" s="244">
        <v>8.32</v>
      </c>
      <c r="E813" s="244">
        <v>8.6528000000000009</v>
      </c>
      <c r="F813" s="200">
        <v>11</v>
      </c>
      <c r="G813" s="200">
        <v>12</v>
      </c>
      <c r="H813" s="270">
        <v>39.972799999999999</v>
      </c>
      <c r="I813" s="200">
        <v>11</v>
      </c>
      <c r="J813" s="200">
        <v>12</v>
      </c>
      <c r="K813" s="200">
        <v>13</v>
      </c>
      <c r="L813" s="200">
        <v>13</v>
      </c>
      <c r="M813" s="270">
        <v>49</v>
      </c>
      <c r="N813" s="200">
        <v>16</v>
      </c>
      <c r="O813" s="200">
        <v>15</v>
      </c>
      <c r="P813" s="200">
        <v>15</v>
      </c>
      <c r="Q813" s="200">
        <v>15</v>
      </c>
      <c r="R813" s="270">
        <v>61</v>
      </c>
      <c r="S813" s="200">
        <v>14</v>
      </c>
      <c r="T813" s="200">
        <v>15</v>
      </c>
      <c r="U813" s="200">
        <v>15</v>
      </c>
      <c r="V813" s="200">
        <v>15</v>
      </c>
      <c r="W813" s="270">
        <v>59</v>
      </c>
    </row>
    <row r="814" spans="1:24" s="187" customFormat="1" ht="32.25" customHeight="1" x14ac:dyDescent="0.2">
      <c r="A814" s="183" t="s">
        <v>1027</v>
      </c>
      <c r="B814" s="184"/>
      <c r="C814" s="185">
        <f>SUM(C815:C820)</f>
        <v>70</v>
      </c>
      <c r="D814" s="185">
        <f>SUM(D815:D820)</f>
        <v>72.800000000000011</v>
      </c>
      <c r="E814" s="185">
        <f>SUM(E815:E820)</f>
        <v>125</v>
      </c>
      <c r="F814" s="185">
        <f>SUM(F815:F820)</f>
        <v>110</v>
      </c>
      <c r="G814" s="185">
        <f>SUM(G815:G820)</f>
        <v>175</v>
      </c>
      <c r="H814" s="184">
        <f>SUM(D814:G814)</f>
        <v>482.8</v>
      </c>
      <c r="I814" s="185">
        <f>SUM(I815:I820)</f>
        <v>155</v>
      </c>
      <c r="J814" s="185">
        <f>SUM(J815:J820)</f>
        <v>146</v>
      </c>
      <c r="K814" s="185">
        <f>SUM(K815:K820)</f>
        <v>156</v>
      </c>
      <c r="L814" s="185">
        <f>SUM(L815:L820)</f>
        <v>152.28</v>
      </c>
      <c r="M814" s="184">
        <f>SUM(I814:L814)</f>
        <v>609.28</v>
      </c>
      <c r="N814" s="185">
        <f>SUM(N815:N820)</f>
        <v>161.08159999999998</v>
      </c>
      <c r="O814" s="185">
        <f>SUM(O815:O820)</f>
        <v>149.16486399999999</v>
      </c>
      <c r="P814" s="185">
        <f>SUM(P815:P820)</f>
        <v>133.16985855999999</v>
      </c>
      <c r="Q814" s="185">
        <f>SUM(Q815:Q820)</f>
        <v>121.2166529024</v>
      </c>
      <c r="R814" s="184">
        <f>SUM(N814:Q814)</f>
        <v>564.63297546239994</v>
      </c>
      <c r="S814" s="185">
        <f>SUM(S815:S820)</f>
        <v>102</v>
      </c>
      <c r="T814" s="185">
        <f>SUM(T815:T820)</f>
        <v>83</v>
      </c>
      <c r="U814" s="185">
        <f>SUM(U815:U820)</f>
        <v>70</v>
      </c>
      <c r="V814" s="185">
        <f>SUM(V815:V820)</f>
        <v>45</v>
      </c>
      <c r="W814" s="184">
        <f>SUM(S814:V814)</f>
        <v>300</v>
      </c>
      <c r="X814" s="186"/>
    </row>
    <row r="815" spans="1:24" s="119" customFormat="1" ht="24" customHeight="1" x14ac:dyDescent="0.2">
      <c r="A815" s="2656"/>
      <c r="B815" s="251" t="s">
        <v>1019</v>
      </c>
      <c r="C815" s="200">
        <v>20</v>
      </c>
      <c r="D815" s="244">
        <v>20.8</v>
      </c>
      <c r="E815" s="244">
        <v>50</v>
      </c>
      <c r="F815" s="200">
        <v>38</v>
      </c>
      <c r="G815" s="200">
        <v>70</v>
      </c>
      <c r="H815" s="270">
        <v>178.8</v>
      </c>
      <c r="I815" s="200">
        <v>62</v>
      </c>
      <c r="J815" s="200">
        <v>62</v>
      </c>
      <c r="K815" s="200">
        <v>66</v>
      </c>
      <c r="L815" s="200">
        <v>70</v>
      </c>
      <c r="M815" s="270">
        <v>260</v>
      </c>
      <c r="N815" s="200">
        <v>68</v>
      </c>
      <c r="O815" s="200">
        <v>56</v>
      </c>
      <c r="P815" s="200">
        <v>57</v>
      </c>
      <c r="Q815" s="200">
        <v>44</v>
      </c>
      <c r="R815" s="270">
        <v>225</v>
      </c>
      <c r="S815" s="272">
        <v>25</v>
      </c>
      <c r="T815" s="272">
        <v>6</v>
      </c>
      <c r="U815" s="272">
        <v>6</v>
      </c>
      <c r="V815" s="272">
        <v>6</v>
      </c>
      <c r="W815" s="270">
        <v>43</v>
      </c>
    </row>
    <row r="816" spans="1:24" s="119" customFormat="1" ht="24" customHeight="1" x14ac:dyDescent="0.2">
      <c r="A816" s="2657"/>
      <c r="B816" s="251" t="s">
        <v>1020</v>
      </c>
      <c r="C816" s="200"/>
      <c r="D816" s="244">
        <v>0</v>
      </c>
      <c r="E816" s="244">
        <v>0</v>
      </c>
      <c r="F816" s="200">
        <v>8</v>
      </c>
      <c r="G816" s="200">
        <v>10</v>
      </c>
      <c r="H816" s="270">
        <v>18</v>
      </c>
      <c r="I816" s="200">
        <v>8</v>
      </c>
      <c r="J816" s="200">
        <v>1</v>
      </c>
      <c r="K816" s="200">
        <v>1</v>
      </c>
      <c r="L816" s="200">
        <v>1.04</v>
      </c>
      <c r="M816" s="270">
        <v>11.04</v>
      </c>
      <c r="N816" s="200">
        <v>1.0816000000000001</v>
      </c>
      <c r="O816" s="200">
        <v>1.1248640000000001</v>
      </c>
      <c r="P816" s="200">
        <v>1.1698585600000002</v>
      </c>
      <c r="Q816" s="200">
        <v>1.2166529024000003</v>
      </c>
      <c r="R816" s="270">
        <v>4.592975462400001</v>
      </c>
      <c r="S816" s="272">
        <v>1</v>
      </c>
      <c r="T816" s="272">
        <v>1</v>
      </c>
      <c r="U816" s="272">
        <v>2</v>
      </c>
      <c r="V816" s="272">
        <v>2</v>
      </c>
      <c r="W816" s="270">
        <v>6</v>
      </c>
    </row>
    <row r="817" spans="1:24" s="119" customFormat="1" ht="24" customHeight="1" x14ac:dyDescent="0.2">
      <c r="A817" s="2657"/>
      <c r="B817" s="251" t="s">
        <v>1004</v>
      </c>
      <c r="C817" s="200">
        <v>8</v>
      </c>
      <c r="D817" s="244">
        <v>8.32</v>
      </c>
      <c r="E817" s="244">
        <v>7</v>
      </c>
      <c r="F817" s="200">
        <v>9</v>
      </c>
      <c r="G817" s="200">
        <v>10</v>
      </c>
      <c r="H817" s="270">
        <v>34.32</v>
      </c>
      <c r="I817" s="200">
        <v>11</v>
      </c>
      <c r="J817" s="200">
        <v>5</v>
      </c>
      <c r="K817" s="200">
        <v>5</v>
      </c>
      <c r="L817" s="200">
        <v>1</v>
      </c>
      <c r="M817" s="270">
        <v>22</v>
      </c>
      <c r="N817" s="200">
        <v>1</v>
      </c>
      <c r="O817" s="200">
        <v>1.04</v>
      </c>
      <c r="P817" s="200">
        <v>2</v>
      </c>
      <c r="Q817" s="200">
        <v>3</v>
      </c>
      <c r="R817" s="270">
        <v>7.04</v>
      </c>
      <c r="S817" s="272">
        <v>3</v>
      </c>
      <c r="T817" s="272">
        <v>3</v>
      </c>
      <c r="U817" s="272">
        <v>3</v>
      </c>
      <c r="V817" s="272">
        <v>3</v>
      </c>
      <c r="W817" s="270">
        <v>12</v>
      </c>
    </row>
    <row r="818" spans="1:24" s="119" customFormat="1" ht="24" customHeight="1" x14ac:dyDescent="0.2">
      <c r="A818" s="2657"/>
      <c r="B818" s="251" t="s">
        <v>1005</v>
      </c>
      <c r="C818" s="200">
        <v>30</v>
      </c>
      <c r="D818" s="244">
        <v>31.200000000000003</v>
      </c>
      <c r="E818" s="244">
        <v>39</v>
      </c>
      <c r="F818" s="200">
        <v>0</v>
      </c>
      <c r="G818" s="200">
        <v>0</v>
      </c>
      <c r="H818" s="270">
        <v>70.2</v>
      </c>
      <c r="I818" s="200">
        <v>0</v>
      </c>
      <c r="J818" s="200">
        <v>0</v>
      </c>
      <c r="K818" s="200">
        <v>0</v>
      </c>
      <c r="L818" s="200">
        <v>0</v>
      </c>
      <c r="M818" s="270">
        <v>0</v>
      </c>
      <c r="N818" s="200">
        <v>0</v>
      </c>
      <c r="O818" s="200">
        <v>0</v>
      </c>
      <c r="P818" s="200">
        <v>0</v>
      </c>
      <c r="Q818" s="200">
        <v>0</v>
      </c>
      <c r="R818" s="270">
        <v>0</v>
      </c>
      <c r="S818" s="272">
        <v>0</v>
      </c>
      <c r="T818" s="272">
        <v>0</v>
      </c>
      <c r="U818" s="272">
        <v>0</v>
      </c>
      <c r="V818" s="272">
        <v>0</v>
      </c>
      <c r="W818" s="270">
        <v>0</v>
      </c>
    </row>
    <row r="819" spans="1:24" s="119" customFormat="1" ht="24" customHeight="1" x14ac:dyDescent="0.2">
      <c r="A819" s="2657"/>
      <c r="B819" s="251" t="s">
        <v>1006</v>
      </c>
      <c r="C819" s="200">
        <v>4</v>
      </c>
      <c r="D819" s="244">
        <v>4.16</v>
      </c>
      <c r="E819" s="244">
        <v>6</v>
      </c>
      <c r="F819" s="200">
        <v>35</v>
      </c>
      <c r="G819" s="200">
        <v>55</v>
      </c>
      <c r="H819" s="270">
        <v>100.16</v>
      </c>
      <c r="I819" s="200">
        <v>46</v>
      </c>
      <c r="J819" s="200">
        <v>49</v>
      </c>
      <c r="K819" s="200">
        <v>53</v>
      </c>
      <c r="L819" s="200">
        <v>48</v>
      </c>
      <c r="M819" s="270">
        <v>196</v>
      </c>
      <c r="N819" s="200">
        <v>54</v>
      </c>
      <c r="O819" s="200">
        <v>54</v>
      </c>
      <c r="P819" s="200">
        <v>54</v>
      </c>
      <c r="Q819" s="200">
        <v>54</v>
      </c>
      <c r="R819" s="270">
        <v>216</v>
      </c>
      <c r="S819" s="272">
        <v>54</v>
      </c>
      <c r="T819" s="272">
        <v>54</v>
      </c>
      <c r="U819" s="272">
        <v>40</v>
      </c>
      <c r="V819" s="272">
        <v>15</v>
      </c>
      <c r="W819" s="270">
        <v>163</v>
      </c>
    </row>
    <row r="820" spans="1:24" s="119" customFormat="1" ht="24" customHeight="1" x14ac:dyDescent="0.2">
      <c r="A820" s="2658"/>
      <c r="B820" s="251" t="s">
        <v>1007</v>
      </c>
      <c r="C820" s="200">
        <v>8</v>
      </c>
      <c r="D820" s="244">
        <v>8.32</v>
      </c>
      <c r="E820" s="244">
        <v>23</v>
      </c>
      <c r="F820" s="200">
        <v>20</v>
      </c>
      <c r="G820" s="200">
        <v>30</v>
      </c>
      <c r="H820" s="270">
        <v>81.319999999999993</v>
      </c>
      <c r="I820" s="200">
        <v>28</v>
      </c>
      <c r="J820" s="200">
        <v>29</v>
      </c>
      <c r="K820" s="200">
        <v>31</v>
      </c>
      <c r="L820" s="200">
        <v>32.24</v>
      </c>
      <c r="M820" s="270">
        <v>120.24000000000001</v>
      </c>
      <c r="N820" s="200">
        <v>37</v>
      </c>
      <c r="O820" s="200">
        <v>37</v>
      </c>
      <c r="P820" s="200">
        <v>19</v>
      </c>
      <c r="Q820" s="200">
        <v>19</v>
      </c>
      <c r="R820" s="270">
        <v>112</v>
      </c>
      <c r="S820" s="272">
        <v>19</v>
      </c>
      <c r="T820" s="272">
        <v>19</v>
      </c>
      <c r="U820" s="272">
        <v>19</v>
      </c>
      <c r="V820" s="272">
        <v>19</v>
      </c>
      <c r="W820" s="270">
        <v>76</v>
      </c>
    </row>
    <row r="821" spans="1:24" s="187" customFormat="1" ht="74.45" customHeight="1" x14ac:dyDescent="0.2">
      <c r="A821" s="183" t="s">
        <v>1028</v>
      </c>
      <c r="B821" s="184"/>
      <c r="C821" s="185">
        <f>SUM(C822:C856)</f>
        <v>2185</v>
      </c>
      <c r="D821" s="185">
        <f>SUM(D822:D856)</f>
        <v>2945</v>
      </c>
      <c r="E821" s="185">
        <f t="shared" ref="E821:G821" si="78">SUM(E822:E856)</f>
        <v>3185.6000000000008</v>
      </c>
      <c r="F821" s="185">
        <f t="shared" si="78"/>
        <v>4775.84</v>
      </c>
      <c r="G821" s="185">
        <f t="shared" si="78"/>
        <v>22197.9136</v>
      </c>
      <c r="H821" s="184">
        <f>SUM(D821:G821)</f>
        <v>33104.353600000002</v>
      </c>
      <c r="I821" s="185">
        <f t="shared" ref="I821:L821" si="79">SUM(I822:I856)</f>
        <v>6380.2301439999992</v>
      </c>
      <c r="J821" s="185">
        <f t="shared" si="79"/>
        <v>7552.79934976</v>
      </c>
      <c r="K821" s="185">
        <f t="shared" si="79"/>
        <v>7740.6313237504</v>
      </c>
      <c r="L821" s="185">
        <f t="shared" si="79"/>
        <v>7311.7365767004158</v>
      </c>
      <c r="M821" s="184">
        <f>SUM(I821:L821)</f>
        <v>28985.397394210813</v>
      </c>
      <c r="N821" s="185">
        <f t="shared" ref="N821:Q821" si="80">SUM(N822:N856)</f>
        <v>28863.126039768431</v>
      </c>
      <c r="O821" s="185">
        <f t="shared" si="80"/>
        <v>7727.8110813591702</v>
      </c>
      <c r="P821" s="185">
        <f t="shared" si="80"/>
        <v>9046.8035246135369</v>
      </c>
      <c r="Q821" s="185">
        <f t="shared" si="80"/>
        <v>9935.1156655980776</v>
      </c>
      <c r="R821" s="184">
        <f>SUM(N821:Q821)</f>
        <v>55572.856311339216</v>
      </c>
      <c r="S821" s="185">
        <f t="shared" ref="S821:V821" si="81">SUM(S822:S856)</f>
        <v>9035</v>
      </c>
      <c r="T821" s="185">
        <f t="shared" si="81"/>
        <v>36597</v>
      </c>
      <c r="U821" s="185">
        <f t="shared" si="81"/>
        <v>9740</v>
      </c>
      <c r="V821" s="185">
        <f t="shared" si="81"/>
        <v>11211</v>
      </c>
      <c r="W821" s="184">
        <f>SUM(S821:V821)</f>
        <v>66583</v>
      </c>
      <c r="X821" s="186">
        <v>42976</v>
      </c>
    </row>
    <row r="822" spans="1:24" s="119" customFormat="1" ht="12.75" x14ac:dyDescent="0.2">
      <c r="A822" s="273"/>
      <c r="B822" s="274" t="s">
        <v>450</v>
      </c>
      <c r="C822" s="275">
        <v>50</v>
      </c>
      <c r="D822" s="275">
        <v>70</v>
      </c>
      <c r="E822" s="275">
        <v>73</v>
      </c>
      <c r="F822" s="275">
        <v>79</v>
      </c>
      <c r="G822" s="275">
        <v>363</v>
      </c>
      <c r="H822" s="129">
        <v>585</v>
      </c>
      <c r="I822" s="275">
        <v>105</v>
      </c>
      <c r="J822" s="275">
        <v>156</v>
      </c>
      <c r="K822" s="275">
        <v>115</v>
      </c>
      <c r="L822" s="275">
        <v>121</v>
      </c>
      <c r="M822" s="129">
        <v>497</v>
      </c>
      <c r="N822" s="275">
        <v>466</v>
      </c>
      <c r="O822" s="275">
        <v>133</v>
      </c>
      <c r="P822" s="275">
        <v>199</v>
      </c>
      <c r="Q822" s="275">
        <v>147</v>
      </c>
      <c r="R822" s="129">
        <v>945</v>
      </c>
      <c r="S822" s="275">
        <v>154</v>
      </c>
      <c r="T822" s="275">
        <v>595</v>
      </c>
      <c r="U822" s="275">
        <v>170</v>
      </c>
      <c r="V822" s="275">
        <v>254</v>
      </c>
      <c r="W822" s="129">
        <v>1173</v>
      </c>
    </row>
    <row r="823" spans="1:24" s="119" customFormat="1" ht="12.75" x14ac:dyDescent="0.2">
      <c r="A823" s="276"/>
      <c r="B823" s="274" t="s">
        <v>443</v>
      </c>
      <c r="C823" s="275">
        <v>100</v>
      </c>
      <c r="D823" s="275">
        <v>120</v>
      </c>
      <c r="E823" s="275">
        <v>124.8</v>
      </c>
      <c r="F823" s="275">
        <v>160</v>
      </c>
      <c r="G823" s="275">
        <v>748</v>
      </c>
      <c r="H823" s="129">
        <v>1152.8</v>
      </c>
      <c r="I823" s="275">
        <v>195</v>
      </c>
      <c r="J823" s="275">
        <v>205</v>
      </c>
      <c r="K823" s="275">
        <v>312</v>
      </c>
      <c r="L823" s="275">
        <v>226</v>
      </c>
      <c r="M823" s="129">
        <v>938</v>
      </c>
      <c r="N823" s="275">
        <v>955</v>
      </c>
      <c r="O823" s="275">
        <v>149</v>
      </c>
      <c r="P823" s="275">
        <v>261</v>
      </c>
      <c r="Q823" s="275">
        <v>398</v>
      </c>
      <c r="R823" s="129">
        <v>1763</v>
      </c>
      <c r="S823" s="275">
        <v>288</v>
      </c>
      <c r="T823" s="275">
        <v>1219</v>
      </c>
      <c r="U823" s="275">
        <v>318</v>
      </c>
      <c r="V823" s="275">
        <v>333</v>
      </c>
      <c r="W823" s="129">
        <v>2158</v>
      </c>
    </row>
    <row r="824" spans="1:24" s="119" customFormat="1" ht="13.5" customHeight="1" x14ac:dyDescent="0.2">
      <c r="A824" s="276"/>
      <c r="B824" s="274" t="s">
        <v>451</v>
      </c>
      <c r="C824" s="275">
        <v>100</v>
      </c>
      <c r="D824" s="275">
        <v>120</v>
      </c>
      <c r="E824" s="275">
        <v>124.8</v>
      </c>
      <c r="F824" s="275">
        <v>158</v>
      </c>
      <c r="G824" s="275">
        <v>740</v>
      </c>
      <c r="H824" s="129">
        <v>1142.8</v>
      </c>
      <c r="I824" s="275">
        <v>186</v>
      </c>
      <c r="J824" s="275">
        <v>195</v>
      </c>
      <c r="K824" s="275">
        <v>259</v>
      </c>
      <c r="L824" s="275">
        <v>272</v>
      </c>
      <c r="M824" s="129">
        <v>912</v>
      </c>
      <c r="N824" s="275">
        <v>950</v>
      </c>
      <c r="O824" s="275">
        <v>243</v>
      </c>
      <c r="P824" s="275">
        <v>255</v>
      </c>
      <c r="Q824" s="275">
        <v>268</v>
      </c>
      <c r="R824" s="129">
        <v>1716</v>
      </c>
      <c r="S824" s="275">
        <v>346</v>
      </c>
      <c r="T824" s="275">
        <v>1280</v>
      </c>
      <c r="U824" s="275">
        <v>310</v>
      </c>
      <c r="V824" s="275">
        <v>326</v>
      </c>
      <c r="W824" s="129">
        <v>2262</v>
      </c>
    </row>
    <row r="825" spans="1:24" s="119" customFormat="1" ht="11.25" customHeight="1" x14ac:dyDescent="0.2">
      <c r="A825" s="276"/>
      <c r="B825" s="274" t="s">
        <v>452</v>
      </c>
      <c r="C825" s="275">
        <v>175</v>
      </c>
      <c r="D825" s="275"/>
      <c r="E825" s="275">
        <v>0</v>
      </c>
      <c r="F825" s="275">
        <v>0</v>
      </c>
      <c r="G825" s="275">
        <v>0</v>
      </c>
      <c r="H825" s="129">
        <v>0</v>
      </c>
      <c r="I825" s="275">
        <v>0</v>
      </c>
      <c r="J825" s="275">
        <v>0</v>
      </c>
      <c r="K825" s="275">
        <v>0</v>
      </c>
      <c r="L825" s="275">
        <v>0</v>
      </c>
      <c r="M825" s="129">
        <v>0</v>
      </c>
      <c r="N825" s="275">
        <v>0</v>
      </c>
      <c r="O825" s="275">
        <v>0</v>
      </c>
      <c r="P825" s="275">
        <v>0</v>
      </c>
      <c r="Q825" s="275">
        <v>0</v>
      </c>
      <c r="R825" s="129">
        <v>0</v>
      </c>
      <c r="S825" s="275"/>
      <c r="T825" s="275"/>
      <c r="U825" s="275"/>
      <c r="V825" s="275"/>
      <c r="W825" s="129">
        <v>0</v>
      </c>
    </row>
    <row r="826" spans="1:24" s="119" customFormat="1" ht="12.75" x14ac:dyDescent="0.2">
      <c r="A826" s="276"/>
      <c r="B826" s="274" t="s">
        <v>444</v>
      </c>
      <c r="C826" s="275">
        <v>100</v>
      </c>
      <c r="D826" s="275">
        <v>120</v>
      </c>
      <c r="E826" s="275">
        <v>124.8</v>
      </c>
      <c r="F826" s="275">
        <v>158</v>
      </c>
      <c r="G826" s="275">
        <v>740</v>
      </c>
      <c r="H826" s="129">
        <v>1142.8</v>
      </c>
      <c r="I826" s="275">
        <v>186</v>
      </c>
      <c r="J826" s="275">
        <v>195</v>
      </c>
      <c r="K826" s="275">
        <v>259</v>
      </c>
      <c r="L826" s="275">
        <v>272</v>
      </c>
      <c r="M826" s="129">
        <v>912</v>
      </c>
      <c r="N826" s="275">
        <v>950</v>
      </c>
      <c r="O826" s="275">
        <v>243</v>
      </c>
      <c r="P826" s="275">
        <v>255</v>
      </c>
      <c r="Q826" s="275">
        <v>268</v>
      </c>
      <c r="R826" s="129">
        <v>1716</v>
      </c>
      <c r="S826" s="275">
        <v>346</v>
      </c>
      <c r="T826" s="275">
        <v>1280</v>
      </c>
      <c r="U826" s="275">
        <v>310</v>
      </c>
      <c r="V826" s="275">
        <v>326</v>
      </c>
      <c r="W826" s="129">
        <v>2262</v>
      </c>
    </row>
    <row r="827" spans="1:24" s="119" customFormat="1" ht="12.75" x14ac:dyDescent="0.2">
      <c r="A827" s="276"/>
      <c r="B827" s="274" t="s">
        <v>454</v>
      </c>
      <c r="C827" s="275">
        <v>25</v>
      </c>
      <c r="D827" s="275">
        <v>70</v>
      </c>
      <c r="E827" s="275">
        <v>72.8</v>
      </c>
      <c r="F827" s="275">
        <v>146</v>
      </c>
      <c r="G827" s="275">
        <v>363</v>
      </c>
      <c r="H827" s="129">
        <v>651.79999999999995</v>
      </c>
      <c r="I827" s="275">
        <v>105</v>
      </c>
      <c r="J827" s="275">
        <v>156</v>
      </c>
      <c r="K827" s="275">
        <v>115</v>
      </c>
      <c r="L827" s="275">
        <v>121</v>
      </c>
      <c r="M827" s="129">
        <v>497</v>
      </c>
      <c r="N827" s="275">
        <v>466</v>
      </c>
      <c r="O827" s="275">
        <v>133</v>
      </c>
      <c r="P827" s="275">
        <v>199</v>
      </c>
      <c r="Q827" s="275">
        <v>147</v>
      </c>
      <c r="R827" s="129">
        <v>945</v>
      </c>
      <c r="S827" s="275">
        <v>154</v>
      </c>
      <c r="T827" s="275">
        <v>595</v>
      </c>
      <c r="U827" s="275">
        <v>170</v>
      </c>
      <c r="V827" s="275">
        <v>254</v>
      </c>
      <c r="W827" s="129">
        <v>1173</v>
      </c>
    </row>
    <row r="828" spans="1:24" s="119" customFormat="1" ht="12.75" x14ac:dyDescent="0.2">
      <c r="A828" s="276"/>
      <c r="B828" s="274" t="s">
        <v>692</v>
      </c>
      <c r="C828" s="275">
        <v>165</v>
      </c>
      <c r="D828" s="275">
        <v>150</v>
      </c>
      <c r="E828" s="275">
        <v>200</v>
      </c>
      <c r="F828" s="275">
        <v>375</v>
      </c>
      <c r="G828" s="275">
        <v>1746</v>
      </c>
      <c r="H828" s="129">
        <v>2471</v>
      </c>
      <c r="I828" s="275">
        <v>438</v>
      </c>
      <c r="J828" s="275">
        <v>553</v>
      </c>
      <c r="K828" s="275">
        <v>483</v>
      </c>
      <c r="L828" s="275">
        <v>507</v>
      </c>
      <c r="M828" s="129">
        <v>1981</v>
      </c>
      <c r="N828" s="275">
        <v>2228</v>
      </c>
      <c r="O828" s="275">
        <v>559</v>
      </c>
      <c r="P828" s="275">
        <v>587</v>
      </c>
      <c r="Q828" s="275">
        <v>617</v>
      </c>
      <c r="R828" s="129">
        <v>3991</v>
      </c>
      <c r="S828" s="275">
        <v>777</v>
      </c>
      <c r="T828" s="275">
        <v>2843</v>
      </c>
      <c r="U828" s="275">
        <v>714</v>
      </c>
      <c r="V828" s="275">
        <v>750</v>
      </c>
      <c r="W828" s="129">
        <v>5084</v>
      </c>
    </row>
    <row r="829" spans="1:24" s="119" customFormat="1" ht="12.75" x14ac:dyDescent="0.2">
      <c r="A829" s="276"/>
      <c r="B829" s="274" t="s">
        <v>440</v>
      </c>
      <c r="C829" s="275">
        <v>100</v>
      </c>
      <c r="D829" s="275">
        <v>120</v>
      </c>
      <c r="E829" s="275">
        <v>124.8</v>
      </c>
      <c r="F829" s="275">
        <v>176</v>
      </c>
      <c r="G829" s="275">
        <v>747</v>
      </c>
      <c r="H829" s="129">
        <v>1167.8</v>
      </c>
      <c r="I829" s="275">
        <v>237</v>
      </c>
      <c r="J829" s="275">
        <v>325</v>
      </c>
      <c r="K829" s="275">
        <v>292</v>
      </c>
      <c r="L829" s="275">
        <v>307</v>
      </c>
      <c r="M829" s="129">
        <v>1161</v>
      </c>
      <c r="N829" s="275">
        <v>1379</v>
      </c>
      <c r="O829" s="275">
        <v>338</v>
      </c>
      <c r="P829" s="275">
        <v>414</v>
      </c>
      <c r="Q829" s="275">
        <v>435</v>
      </c>
      <c r="R829" s="129">
        <v>2566</v>
      </c>
      <c r="S829" s="275">
        <v>350</v>
      </c>
      <c r="T829" s="275">
        <v>1649</v>
      </c>
      <c r="U829" s="275">
        <v>432</v>
      </c>
      <c r="V829" s="275">
        <v>453</v>
      </c>
      <c r="W829" s="129">
        <v>2884</v>
      </c>
    </row>
    <row r="830" spans="1:24" s="119" customFormat="1" ht="12.75" x14ac:dyDescent="0.2">
      <c r="A830" s="276"/>
      <c r="B830" s="274" t="s">
        <v>460</v>
      </c>
      <c r="C830" s="275">
        <v>50</v>
      </c>
      <c r="D830" s="275">
        <v>70</v>
      </c>
      <c r="E830" s="275">
        <v>73</v>
      </c>
      <c r="F830" s="275">
        <v>78</v>
      </c>
      <c r="G830" s="275">
        <v>363</v>
      </c>
      <c r="H830" s="129">
        <v>584</v>
      </c>
      <c r="I830" s="275">
        <v>102</v>
      </c>
      <c r="J830" s="275">
        <v>154</v>
      </c>
      <c r="K830" s="275">
        <v>113</v>
      </c>
      <c r="L830" s="275">
        <v>119</v>
      </c>
      <c r="M830" s="129">
        <v>488</v>
      </c>
      <c r="N830" s="275">
        <v>463</v>
      </c>
      <c r="O830" s="275">
        <v>131</v>
      </c>
      <c r="P830" s="275">
        <v>196</v>
      </c>
      <c r="Q830" s="275">
        <v>144</v>
      </c>
      <c r="R830" s="129">
        <v>934</v>
      </c>
      <c r="S830" s="275">
        <v>151</v>
      </c>
      <c r="T830" s="275">
        <v>591</v>
      </c>
      <c r="U830" s="275">
        <v>167</v>
      </c>
      <c r="V830" s="275">
        <v>251</v>
      </c>
      <c r="W830" s="129">
        <v>1160</v>
      </c>
    </row>
    <row r="831" spans="1:24" s="119" customFormat="1" ht="12.75" x14ac:dyDescent="0.2">
      <c r="A831" s="276"/>
      <c r="B831" s="274" t="s">
        <v>459</v>
      </c>
      <c r="C831" s="275">
        <v>50</v>
      </c>
      <c r="D831" s="275">
        <v>70</v>
      </c>
      <c r="E831" s="275">
        <v>125</v>
      </c>
      <c r="F831" s="275">
        <v>154</v>
      </c>
      <c r="G831" s="275">
        <v>735</v>
      </c>
      <c r="H831" s="129">
        <v>1084</v>
      </c>
      <c r="I831" s="275">
        <v>181</v>
      </c>
      <c r="J831" s="275">
        <v>358</v>
      </c>
      <c r="K831" s="275">
        <v>279</v>
      </c>
      <c r="L831" s="275">
        <v>293</v>
      </c>
      <c r="M831" s="129">
        <v>1111</v>
      </c>
      <c r="N831" s="275">
        <v>1026</v>
      </c>
      <c r="O831" s="275">
        <v>323</v>
      </c>
      <c r="P831" s="275">
        <v>339</v>
      </c>
      <c r="Q831" s="275">
        <v>356</v>
      </c>
      <c r="R831" s="129">
        <v>2044</v>
      </c>
      <c r="S831" s="275">
        <v>398</v>
      </c>
      <c r="T831" s="275">
        <v>1197</v>
      </c>
      <c r="U831" s="275">
        <v>412</v>
      </c>
      <c r="V831" s="275">
        <v>433</v>
      </c>
      <c r="W831" s="129">
        <v>2440</v>
      </c>
    </row>
    <row r="832" spans="1:24" s="119" customFormat="1" ht="12.75" x14ac:dyDescent="0.2">
      <c r="A832" s="276"/>
      <c r="B832" s="274" t="s">
        <v>461</v>
      </c>
      <c r="C832" s="275">
        <v>50</v>
      </c>
      <c r="D832" s="275">
        <v>70</v>
      </c>
      <c r="E832" s="275">
        <v>0</v>
      </c>
      <c r="F832" s="275">
        <v>83</v>
      </c>
      <c r="G832" s="275">
        <v>363</v>
      </c>
      <c r="H832" s="129">
        <v>516</v>
      </c>
      <c r="I832" s="275">
        <v>102</v>
      </c>
      <c r="J832" s="275">
        <v>154</v>
      </c>
      <c r="K832" s="275">
        <v>113</v>
      </c>
      <c r="L832" s="275">
        <v>119</v>
      </c>
      <c r="M832" s="129">
        <v>488</v>
      </c>
      <c r="N832" s="275">
        <v>463</v>
      </c>
      <c r="O832" s="275">
        <v>130</v>
      </c>
      <c r="P832" s="275">
        <v>196</v>
      </c>
      <c r="Q832" s="275">
        <v>144</v>
      </c>
      <c r="R832" s="129">
        <v>933</v>
      </c>
      <c r="S832" s="275">
        <v>151</v>
      </c>
      <c r="T832" s="275">
        <v>591</v>
      </c>
      <c r="U832" s="275">
        <v>167</v>
      </c>
      <c r="V832" s="275">
        <v>251</v>
      </c>
      <c r="W832" s="129">
        <v>1160</v>
      </c>
    </row>
    <row r="833" spans="1:23" s="119" customFormat="1" ht="12.75" x14ac:dyDescent="0.2">
      <c r="A833" s="276"/>
      <c r="B833" s="274" t="s">
        <v>462</v>
      </c>
      <c r="C833" s="275">
        <v>50</v>
      </c>
      <c r="D833" s="275">
        <v>70</v>
      </c>
      <c r="E833" s="275"/>
      <c r="F833" s="275">
        <v>144</v>
      </c>
      <c r="G833" s="275">
        <v>736</v>
      </c>
      <c r="H833" s="129">
        <v>950</v>
      </c>
      <c r="I833" s="275">
        <v>182</v>
      </c>
      <c r="J833" s="275">
        <v>191</v>
      </c>
      <c r="K833" s="275">
        <v>298</v>
      </c>
      <c r="L833" s="275">
        <v>210</v>
      </c>
      <c r="M833" s="129">
        <v>881</v>
      </c>
      <c r="N833" s="275">
        <v>939</v>
      </c>
      <c r="O833" s="275">
        <v>232</v>
      </c>
      <c r="P833" s="275">
        <v>244</v>
      </c>
      <c r="Q833" s="275">
        <v>380</v>
      </c>
      <c r="R833" s="129">
        <v>1795</v>
      </c>
      <c r="S833" s="275">
        <v>268</v>
      </c>
      <c r="T833" s="275">
        <v>1198</v>
      </c>
      <c r="U833" s="275">
        <v>296</v>
      </c>
      <c r="V833" s="275">
        <v>311</v>
      </c>
      <c r="W833" s="129">
        <v>2073</v>
      </c>
    </row>
    <row r="834" spans="1:23" s="119" customFormat="1" ht="12.75" x14ac:dyDescent="0.2">
      <c r="A834" s="276"/>
      <c r="B834" s="274" t="s">
        <v>436</v>
      </c>
      <c r="C834" s="275">
        <v>50</v>
      </c>
      <c r="D834" s="275">
        <v>70</v>
      </c>
      <c r="E834" s="275"/>
      <c r="F834" s="275">
        <v>152</v>
      </c>
      <c r="G834" s="275">
        <v>733</v>
      </c>
      <c r="H834" s="129">
        <v>955</v>
      </c>
      <c r="I834" s="275">
        <v>179</v>
      </c>
      <c r="J834" s="275">
        <v>188</v>
      </c>
      <c r="K834" s="275">
        <v>295</v>
      </c>
      <c r="L834" s="275">
        <v>207</v>
      </c>
      <c r="M834" s="129">
        <v>869</v>
      </c>
      <c r="N834" s="275">
        <v>936</v>
      </c>
      <c r="O834" s="275">
        <v>229</v>
      </c>
      <c r="P834" s="275">
        <v>240</v>
      </c>
      <c r="Q834" s="275">
        <v>376</v>
      </c>
      <c r="R834" s="129">
        <v>1781</v>
      </c>
      <c r="S834" s="275">
        <v>265</v>
      </c>
      <c r="T834" s="275">
        <v>1194</v>
      </c>
      <c r="U834" s="275">
        <v>292</v>
      </c>
      <c r="V834" s="275">
        <v>307</v>
      </c>
      <c r="W834" s="129">
        <v>2058</v>
      </c>
    </row>
    <row r="835" spans="1:23" s="119" customFormat="1" ht="12.75" x14ac:dyDescent="0.2">
      <c r="A835" s="276"/>
      <c r="B835" s="274" t="s">
        <v>463</v>
      </c>
      <c r="C835" s="275">
        <v>25</v>
      </c>
      <c r="D835" s="275">
        <v>70</v>
      </c>
      <c r="E835" s="275"/>
      <c r="F835" s="275">
        <v>83</v>
      </c>
      <c r="G835" s="275">
        <v>363</v>
      </c>
      <c r="H835" s="129">
        <v>516</v>
      </c>
      <c r="I835" s="275">
        <v>105</v>
      </c>
      <c r="J835" s="275">
        <v>156</v>
      </c>
      <c r="K835" s="275">
        <v>115</v>
      </c>
      <c r="L835" s="275">
        <v>121</v>
      </c>
      <c r="M835" s="129">
        <v>497</v>
      </c>
      <c r="N835" s="275">
        <v>466</v>
      </c>
      <c r="O835" s="275">
        <v>133</v>
      </c>
      <c r="P835" s="275">
        <v>199</v>
      </c>
      <c r="Q835" s="275">
        <v>147</v>
      </c>
      <c r="R835" s="129">
        <v>945</v>
      </c>
      <c r="S835" s="275">
        <v>154</v>
      </c>
      <c r="T835" s="275">
        <v>595</v>
      </c>
      <c r="U835" s="275">
        <v>170</v>
      </c>
      <c r="V835" s="275">
        <v>254</v>
      </c>
      <c r="W835" s="129">
        <v>1173</v>
      </c>
    </row>
    <row r="836" spans="1:23" s="119" customFormat="1" ht="12.75" x14ac:dyDescent="0.2">
      <c r="A836" s="276"/>
      <c r="B836" s="274" t="s">
        <v>438</v>
      </c>
      <c r="C836" s="275">
        <v>50</v>
      </c>
      <c r="D836" s="275">
        <v>120</v>
      </c>
      <c r="E836" s="275">
        <v>124.8</v>
      </c>
      <c r="F836" s="275">
        <v>156</v>
      </c>
      <c r="G836" s="275">
        <v>1079</v>
      </c>
      <c r="H836" s="129">
        <v>1479.8</v>
      </c>
      <c r="I836" s="275">
        <v>300</v>
      </c>
      <c r="J836" s="275">
        <v>322</v>
      </c>
      <c r="K836" s="275">
        <v>338</v>
      </c>
      <c r="L836" s="275">
        <v>304</v>
      </c>
      <c r="M836" s="129">
        <v>1264</v>
      </c>
      <c r="N836" s="275">
        <v>1377</v>
      </c>
      <c r="O836" s="275">
        <v>335</v>
      </c>
      <c r="P836" s="275">
        <v>352</v>
      </c>
      <c r="Q836" s="275">
        <v>432</v>
      </c>
      <c r="R836" s="129">
        <v>2496</v>
      </c>
      <c r="S836" s="275">
        <v>347</v>
      </c>
      <c r="T836" s="275">
        <v>1713</v>
      </c>
      <c r="U836" s="275">
        <v>428</v>
      </c>
      <c r="V836" s="275">
        <v>450</v>
      </c>
      <c r="W836" s="129">
        <v>2938</v>
      </c>
    </row>
    <row r="837" spans="1:23" s="119" customFormat="1" ht="12.75" x14ac:dyDescent="0.2">
      <c r="A837" s="276"/>
      <c r="B837" s="274" t="s">
        <v>694</v>
      </c>
      <c r="C837" s="275">
        <v>25</v>
      </c>
      <c r="D837" s="275">
        <v>70</v>
      </c>
      <c r="E837" s="275">
        <v>72.8</v>
      </c>
      <c r="F837" s="275">
        <v>150</v>
      </c>
      <c r="G837" s="275">
        <v>804</v>
      </c>
      <c r="H837" s="129">
        <v>1096.8</v>
      </c>
      <c r="I837" s="275">
        <v>253</v>
      </c>
      <c r="J837" s="275">
        <v>271</v>
      </c>
      <c r="K837" s="275">
        <v>381</v>
      </c>
      <c r="L837" s="275">
        <v>298</v>
      </c>
      <c r="M837" s="129">
        <v>1203</v>
      </c>
      <c r="N837" s="275">
        <v>1031</v>
      </c>
      <c r="O837" s="275">
        <v>329</v>
      </c>
      <c r="P837" s="275">
        <v>345</v>
      </c>
      <c r="Q837" s="275">
        <v>487</v>
      </c>
      <c r="R837" s="129">
        <v>2192</v>
      </c>
      <c r="S837" s="275">
        <v>274</v>
      </c>
      <c r="T837" s="275">
        <v>1204</v>
      </c>
      <c r="U837" s="275">
        <v>420</v>
      </c>
      <c r="V837" s="275">
        <v>441</v>
      </c>
      <c r="W837" s="129">
        <v>2339</v>
      </c>
    </row>
    <row r="838" spans="1:23" s="119" customFormat="1" ht="12.75" x14ac:dyDescent="0.2">
      <c r="A838" s="276"/>
      <c r="B838" s="274" t="s">
        <v>465</v>
      </c>
      <c r="C838" s="275">
        <v>50</v>
      </c>
      <c r="D838" s="275">
        <v>70</v>
      </c>
      <c r="E838" s="275">
        <v>72.8</v>
      </c>
      <c r="F838" s="275">
        <v>83</v>
      </c>
      <c r="G838" s="275">
        <v>365</v>
      </c>
      <c r="H838" s="129">
        <v>590.79999999999995</v>
      </c>
      <c r="I838" s="275">
        <v>105</v>
      </c>
      <c r="J838" s="275">
        <v>156</v>
      </c>
      <c r="K838" s="275">
        <v>115</v>
      </c>
      <c r="L838" s="275">
        <v>121</v>
      </c>
      <c r="M838" s="129">
        <v>497</v>
      </c>
      <c r="N838" s="275">
        <v>466</v>
      </c>
      <c r="O838" s="275">
        <v>133</v>
      </c>
      <c r="P838" s="275">
        <v>199</v>
      </c>
      <c r="Q838" s="275">
        <v>147</v>
      </c>
      <c r="R838" s="129">
        <v>945</v>
      </c>
      <c r="S838" s="275">
        <v>154</v>
      </c>
      <c r="T838" s="275">
        <v>595</v>
      </c>
      <c r="U838" s="275">
        <v>170</v>
      </c>
      <c r="V838" s="275">
        <v>254</v>
      </c>
      <c r="W838" s="129">
        <v>1173</v>
      </c>
    </row>
    <row r="839" spans="1:23" s="119" customFormat="1" ht="12.75" x14ac:dyDescent="0.2">
      <c r="A839" s="276"/>
      <c r="B839" s="274" t="s">
        <v>467</v>
      </c>
      <c r="C839" s="275">
        <v>90</v>
      </c>
      <c r="D839" s="275">
        <v>120</v>
      </c>
      <c r="E839" s="275">
        <v>124.8</v>
      </c>
      <c r="F839" s="275">
        <v>227</v>
      </c>
      <c r="G839" s="275">
        <v>1078</v>
      </c>
      <c r="H839" s="129">
        <v>1549.8</v>
      </c>
      <c r="I839" s="275">
        <v>306</v>
      </c>
      <c r="J839" s="275">
        <v>321</v>
      </c>
      <c r="K839" s="275">
        <v>337</v>
      </c>
      <c r="L839" s="275">
        <v>303</v>
      </c>
      <c r="M839" s="129">
        <v>1267</v>
      </c>
      <c r="N839" s="275">
        <v>1376</v>
      </c>
      <c r="O839" s="275">
        <v>334</v>
      </c>
      <c r="P839" s="275">
        <v>351</v>
      </c>
      <c r="Q839" s="275">
        <v>431</v>
      </c>
      <c r="R839" s="129">
        <v>2492</v>
      </c>
      <c r="S839" s="275">
        <v>452</v>
      </c>
      <c r="T839" s="275">
        <v>1823</v>
      </c>
      <c r="U839" s="275">
        <v>427</v>
      </c>
      <c r="V839" s="275">
        <v>448</v>
      </c>
      <c r="W839" s="129">
        <v>3150</v>
      </c>
    </row>
    <row r="840" spans="1:23" s="119" customFormat="1" ht="12.75" x14ac:dyDescent="0.2">
      <c r="A840" s="276"/>
      <c r="B840" s="274" t="s">
        <v>445</v>
      </c>
      <c r="C840" s="275">
        <v>90</v>
      </c>
      <c r="D840" s="275">
        <v>120</v>
      </c>
      <c r="E840" s="275">
        <v>124.8</v>
      </c>
      <c r="F840" s="275">
        <v>152</v>
      </c>
      <c r="G840" s="275">
        <v>736</v>
      </c>
      <c r="H840" s="129">
        <v>1132.8</v>
      </c>
      <c r="I840" s="275">
        <v>182</v>
      </c>
      <c r="J840" s="275">
        <v>191</v>
      </c>
      <c r="K840" s="275">
        <v>298</v>
      </c>
      <c r="L840" s="275">
        <v>210</v>
      </c>
      <c r="M840" s="129">
        <v>881</v>
      </c>
      <c r="N840" s="275">
        <v>939</v>
      </c>
      <c r="O840" s="275">
        <v>232</v>
      </c>
      <c r="P840" s="275">
        <v>244</v>
      </c>
      <c r="Q840" s="275">
        <v>380</v>
      </c>
      <c r="R840" s="129">
        <v>1795</v>
      </c>
      <c r="S840" s="275">
        <v>268</v>
      </c>
      <c r="T840" s="275">
        <v>1198</v>
      </c>
      <c r="U840" s="275">
        <v>296</v>
      </c>
      <c r="V840" s="275">
        <v>311</v>
      </c>
      <c r="W840" s="129">
        <v>2073</v>
      </c>
    </row>
    <row r="841" spans="1:23" s="119" customFormat="1" ht="12.75" x14ac:dyDescent="0.2">
      <c r="A841" s="276"/>
      <c r="B841" s="274" t="s">
        <v>469</v>
      </c>
      <c r="C841" s="275">
        <v>90</v>
      </c>
      <c r="D841" s="275">
        <v>70</v>
      </c>
      <c r="E841" s="275">
        <v>72.8</v>
      </c>
      <c r="F841" s="275">
        <v>156</v>
      </c>
      <c r="G841" s="275">
        <v>738</v>
      </c>
      <c r="H841" s="129">
        <v>1036.8</v>
      </c>
      <c r="I841" s="275">
        <v>184</v>
      </c>
      <c r="J841" s="275">
        <v>193</v>
      </c>
      <c r="K841" s="275">
        <v>300</v>
      </c>
      <c r="L841" s="275">
        <v>213</v>
      </c>
      <c r="M841" s="129">
        <v>890</v>
      </c>
      <c r="N841" s="275">
        <v>942</v>
      </c>
      <c r="O841" s="275">
        <v>235</v>
      </c>
      <c r="P841" s="275">
        <v>246</v>
      </c>
      <c r="Q841" s="275">
        <v>383</v>
      </c>
      <c r="R841" s="129">
        <v>1806</v>
      </c>
      <c r="S841" s="275">
        <v>272</v>
      </c>
      <c r="T841" s="275">
        <v>1201</v>
      </c>
      <c r="U841" s="275">
        <v>300</v>
      </c>
      <c r="V841" s="275">
        <v>315</v>
      </c>
      <c r="W841" s="129">
        <v>2088</v>
      </c>
    </row>
    <row r="842" spans="1:23" s="119" customFormat="1" ht="12.75" x14ac:dyDescent="0.2">
      <c r="A842" s="276"/>
      <c r="B842" s="274" t="s">
        <v>470</v>
      </c>
      <c r="C842" s="275">
        <v>25</v>
      </c>
      <c r="D842" s="275">
        <v>70</v>
      </c>
      <c r="E842" s="275">
        <v>72.8</v>
      </c>
      <c r="F842" s="275">
        <v>82</v>
      </c>
      <c r="G842" s="275">
        <v>365</v>
      </c>
      <c r="H842" s="129">
        <v>589.79999999999995</v>
      </c>
      <c r="I842" s="275">
        <v>105</v>
      </c>
      <c r="J842" s="275">
        <v>156</v>
      </c>
      <c r="K842" s="275">
        <v>115</v>
      </c>
      <c r="L842" s="275">
        <v>121</v>
      </c>
      <c r="M842" s="129">
        <v>497</v>
      </c>
      <c r="N842" s="275">
        <v>466</v>
      </c>
      <c r="O842" s="275">
        <v>133</v>
      </c>
      <c r="P842" s="275">
        <v>199</v>
      </c>
      <c r="Q842" s="275">
        <v>147</v>
      </c>
      <c r="R842" s="129">
        <v>945</v>
      </c>
      <c r="S842" s="275">
        <v>154</v>
      </c>
      <c r="T842" s="275">
        <v>595</v>
      </c>
      <c r="U842" s="275">
        <v>170</v>
      </c>
      <c r="V842" s="275">
        <v>254</v>
      </c>
      <c r="W842" s="129">
        <v>1173</v>
      </c>
    </row>
    <row r="843" spans="1:23" s="119" customFormat="1" ht="12.75" x14ac:dyDescent="0.2">
      <c r="A843" s="276"/>
      <c r="B843" s="274" t="s">
        <v>471</v>
      </c>
      <c r="C843" s="275">
        <v>50</v>
      </c>
      <c r="D843" s="275">
        <v>70</v>
      </c>
      <c r="E843" s="275">
        <v>72.8</v>
      </c>
      <c r="F843" s="275">
        <v>83</v>
      </c>
      <c r="G843" s="275">
        <v>365</v>
      </c>
      <c r="H843" s="129">
        <v>590.79999999999995</v>
      </c>
      <c r="I843" s="275">
        <v>105</v>
      </c>
      <c r="J843" s="275">
        <v>156</v>
      </c>
      <c r="K843" s="275">
        <v>115</v>
      </c>
      <c r="L843" s="275">
        <v>121</v>
      </c>
      <c r="M843" s="129">
        <v>497</v>
      </c>
      <c r="N843" s="275">
        <v>466</v>
      </c>
      <c r="O843" s="275">
        <v>133</v>
      </c>
      <c r="P843" s="275">
        <v>199</v>
      </c>
      <c r="Q843" s="275">
        <v>147</v>
      </c>
      <c r="R843" s="129">
        <v>945</v>
      </c>
      <c r="S843" s="275">
        <v>154</v>
      </c>
      <c r="T843" s="275">
        <v>595</v>
      </c>
      <c r="U843" s="275">
        <v>170</v>
      </c>
      <c r="V843" s="275">
        <v>254</v>
      </c>
      <c r="W843" s="129">
        <v>1173</v>
      </c>
    </row>
    <row r="844" spans="1:23" s="119" customFormat="1" ht="12.75" x14ac:dyDescent="0.2">
      <c r="A844" s="276"/>
      <c r="B844" s="274" t="s">
        <v>473</v>
      </c>
      <c r="C844" s="275">
        <v>100</v>
      </c>
      <c r="D844" s="275">
        <v>120</v>
      </c>
      <c r="E844" s="275">
        <v>124.8</v>
      </c>
      <c r="F844" s="275">
        <v>162</v>
      </c>
      <c r="G844" s="275">
        <v>736</v>
      </c>
      <c r="H844" s="129">
        <v>1142.8</v>
      </c>
      <c r="I844" s="275">
        <v>226</v>
      </c>
      <c r="J844" s="275">
        <v>191</v>
      </c>
      <c r="K844" s="275">
        <v>200</v>
      </c>
      <c r="L844" s="275">
        <v>261</v>
      </c>
      <c r="M844" s="129">
        <v>878</v>
      </c>
      <c r="N844" s="275">
        <v>939</v>
      </c>
      <c r="O844" s="275">
        <v>232</v>
      </c>
      <c r="P844" s="275">
        <v>244</v>
      </c>
      <c r="Q844" s="275">
        <v>318</v>
      </c>
      <c r="R844" s="129">
        <v>1733</v>
      </c>
      <c r="S844" s="275">
        <v>268</v>
      </c>
      <c r="T844" s="275">
        <v>1266</v>
      </c>
      <c r="U844" s="275">
        <v>296</v>
      </c>
      <c r="V844" s="275">
        <v>311</v>
      </c>
      <c r="W844" s="129">
        <v>2141</v>
      </c>
    </row>
    <row r="845" spans="1:23" s="136" customFormat="1" ht="12.75" x14ac:dyDescent="0.2">
      <c r="A845" s="276"/>
      <c r="B845" s="274" t="s">
        <v>1029</v>
      </c>
      <c r="C845" s="275"/>
      <c r="D845" s="275">
        <v>45</v>
      </c>
      <c r="E845" s="275">
        <v>46.8</v>
      </c>
      <c r="F845" s="275">
        <v>83</v>
      </c>
      <c r="G845" s="275">
        <v>365</v>
      </c>
      <c r="H845" s="129">
        <v>539.79999999999995</v>
      </c>
      <c r="I845" s="275">
        <v>105</v>
      </c>
      <c r="J845" s="275">
        <v>156</v>
      </c>
      <c r="K845" s="275">
        <v>115</v>
      </c>
      <c r="L845" s="275">
        <v>121</v>
      </c>
      <c r="M845" s="129">
        <v>497</v>
      </c>
      <c r="N845" s="275">
        <v>466</v>
      </c>
      <c r="O845" s="275">
        <v>133</v>
      </c>
      <c r="P845" s="275">
        <v>199</v>
      </c>
      <c r="Q845" s="275">
        <v>147</v>
      </c>
      <c r="R845" s="129">
        <v>945</v>
      </c>
      <c r="S845" s="275">
        <v>154</v>
      </c>
      <c r="T845" s="275">
        <v>595</v>
      </c>
      <c r="U845" s="275">
        <v>170</v>
      </c>
      <c r="V845" s="275">
        <v>254</v>
      </c>
      <c r="W845" s="129">
        <v>1173</v>
      </c>
    </row>
    <row r="846" spans="1:23" s="119" customFormat="1" ht="12.75" x14ac:dyDescent="0.2">
      <c r="A846" s="276"/>
      <c r="B846" s="274" t="s">
        <v>1030</v>
      </c>
      <c r="C846" s="275"/>
      <c r="D846" s="275"/>
      <c r="E846" s="275">
        <v>73</v>
      </c>
      <c r="F846" s="275">
        <v>75.92</v>
      </c>
      <c r="G846" s="275">
        <v>78.956800000000001</v>
      </c>
      <c r="H846" s="129">
        <v>227.8768</v>
      </c>
      <c r="I846" s="275">
        <v>82.115071999999998</v>
      </c>
      <c r="J846" s="275">
        <v>85.399674879999992</v>
      </c>
      <c r="K846" s="275">
        <v>88.815661875199993</v>
      </c>
      <c r="L846" s="275">
        <v>92.36828835020799</v>
      </c>
      <c r="M846" s="129">
        <v>348.69869710540797</v>
      </c>
      <c r="N846" s="275">
        <v>96.063019884216317</v>
      </c>
      <c r="O846" s="275">
        <v>99.905540679584973</v>
      </c>
      <c r="P846" s="275">
        <v>103.90176230676838</v>
      </c>
      <c r="Q846" s="275">
        <v>108.0578327990391</v>
      </c>
      <c r="R846" s="129">
        <v>407.92815566960877</v>
      </c>
      <c r="S846" s="275"/>
      <c r="T846" s="275"/>
      <c r="U846" s="275"/>
      <c r="V846" s="275"/>
      <c r="W846" s="129">
        <v>0</v>
      </c>
    </row>
    <row r="847" spans="1:23" s="119" customFormat="1" ht="12.75" x14ac:dyDescent="0.2">
      <c r="A847" s="276"/>
      <c r="B847" s="274" t="s">
        <v>446</v>
      </c>
      <c r="C847" s="275">
        <v>100</v>
      </c>
      <c r="D847" s="275">
        <v>120</v>
      </c>
      <c r="E847" s="275">
        <v>124.8</v>
      </c>
      <c r="F847" s="275">
        <v>167</v>
      </c>
      <c r="G847" s="275">
        <v>1079</v>
      </c>
      <c r="H847" s="129">
        <v>1490.8</v>
      </c>
      <c r="I847" s="275">
        <v>307</v>
      </c>
      <c r="J847" s="275">
        <v>323</v>
      </c>
      <c r="K847" s="275">
        <v>339</v>
      </c>
      <c r="L847" s="275">
        <v>305</v>
      </c>
      <c r="M847" s="129">
        <v>1274</v>
      </c>
      <c r="N847" s="275">
        <v>1377</v>
      </c>
      <c r="O847" s="275">
        <v>336</v>
      </c>
      <c r="P847" s="275">
        <v>353</v>
      </c>
      <c r="Q847" s="275">
        <v>433</v>
      </c>
      <c r="R847" s="129">
        <v>2499</v>
      </c>
      <c r="S847" s="275">
        <v>454</v>
      </c>
      <c r="T847" s="275">
        <v>1826</v>
      </c>
      <c r="U847" s="275">
        <v>429</v>
      </c>
      <c r="V847" s="275">
        <v>450</v>
      </c>
      <c r="W847" s="129">
        <v>3159</v>
      </c>
    </row>
    <row r="848" spans="1:23" s="119" customFormat="1" ht="12.75" x14ac:dyDescent="0.2">
      <c r="A848" s="276"/>
      <c r="B848" s="274" t="s">
        <v>699</v>
      </c>
      <c r="C848" s="275"/>
      <c r="D848" s="275"/>
      <c r="E848" s="275">
        <v>73</v>
      </c>
      <c r="F848" s="275">
        <v>75.92</v>
      </c>
      <c r="G848" s="275">
        <v>78.956800000000001</v>
      </c>
      <c r="H848" s="129">
        <v>227.8768</v>
      </c>
      <c r="I848" s="275">
        <v>82.115071999999998</v>
      </c>
      <c r="J848" s="275">
        <v>85.399674879999992</v>
      </c>
      <c r="K848" s="275">
        <v>88.815661875199993</v>
      </c>
      <c r="L848" s="275">
        <v>92.36828835020799</v>
      </c>
      <c r="M848" s="129">
        <v>348.69869710540797</v>
      </c>
      <c r="N848" s="275">
        <v>96.063019884216317</v>
      </c>
      <c r="O848" s="275">
        <v>99.905540679584973</v>
      </c>
      <c r="P848" s="275">
        <v>103.90176230676838</v>
      </c>
      <c r="Q848" s="275">
        <v>108.0578327990391</v>
      </c>
      <c r="R848" s="129">
        <v>407.92815566960877</v>
      </c>
      <c r="S848" s="275"/>
      <c r="T848" s="275"/>
      <c r="U848" s="275"/>
      <c r="V848" s="275"/>
      <c r="W848" s="129">
        <v>0</v>
      </c>
    </row>
    <row r="849" spans="1:24" s="119" customFormat="1" ht="12.75" x14ac:dyDescent="0.2">
      <c r="A849" s="276"/>
      <c r="B849" s="274" t="s">
        <v>476</v>
      </c>
      <c r="C849" s="275">
        <v>50</v>
      </c>
      <c r="D849" s="275">
        <v>70</v>
      </c>
      <c r="E849" s="275">
        <v>72.8</v>
      </c>
      <c r="F849" s="275">
        <v>154</v>
      </c>
      <c r="G849" s="275">
        <v>507</v>
      </c>
      <c r="H849" s="129">
        <v>803.8</v>
      </c>
      <c r="I849" s="275">
        <v>253</v>
      </c>
      <c r="J849" s="275">
        <v>312</v>
      </c>
      <c r="K849" s="275">
        <v>279</v>
      </c>
      <c r="L849" s="275">
        <v>293</v>
      </c>
      <c r="M849" s="129">
        <v>1137</v>
      </c>
      <c r="N849" s="275">
        <v>647</v>
      </c>
      <c r="O849" s="275">
        <v>323</v>
      </c>
      <c r="P849" s="275">
        <v>398</v>
      </c>
      <c r="Q849" s="275">
        <v>356</v>
      </c>
      <c r="R849" s="129">
        <v>1724</v>
      </c>
      <c r="S849" s="275">
        <v>268</v>
      </c>
      <c r="T849" s="275">
        <v>713</v>
      </c>
      <c r="U849" s="275">
        <v>412</v>
      </c>
      <c r="V849" s="275">
        <v>509</v>
      </c>
      <c r="W849" s="129">
        <v>1902</v>
      </c>
    </row>
    <row r="850" spans="1:24" s="119" customFormat="1" ht="12.75" x14ac:dyDescent="0.2">
      <c r="A850" s="276"/>
      <c r="B850" s="274" t="s">
        <v>477</v>
      </c>
      <c r="C850" s="275">
        <v>50</v>
      </c>
      <c r="D850" s="275">
        <v>70</v>
      </c>
      <c r="E850" s="275">
        <v>72.8</v>
      </c>
      <c r="F850" s="275">
        <v>83</v>
      </c>
      <c r="G850" s="275">
        <v>363</v>
      </c>
      <c r="H850" s="129">
        <v>588.79999999999995</v>
      </c>
      <c r="I850" s="275">
        <v>105</v>
      </c>
      <c r="J850" s="275">
        <v>156</v>
      </c>
      <c r="K850" s="275">
        <v>115</v>
      </c>
      <c r="L850" s="275">
        <v>121</v>
      </c>
      <c r="M850" s="129">
        <v>497</v>
      </c>
      <c r="N850" s="275">
        <v>466</v>
      </c>
      <c r="O850" s="275">
        <v>133</v>
      </c>
      <c r="P850" s="275">
        <v>199</v>
      </c>
      <c r="Q850" s="275">
        <v>147</v>
      </c>
      <c r="R850" s="129">
        <v>945</v>
      </c>
      <c r="S850" s="275">
        <v>154</v>
      </c>
      <c r="T850" s="275">
        <v>595</v>
      </c>
      <c r="U850" s="275">
        <v>170</v>
      </c>
      <c r="V850" s="275">
        <v>254</v>
      </c>
      <c r="W850" s="129">
        <v>1173</v>
      </c>
    </row>
    <row r="851" spans="1:24" s="119" customFormat="1" ht="12.75" x14ac:dyDescent="0.2">
      <c r="A851" s="276"/>
      <c r="B851" s="274" t="s">
        <v>478</v>
      </c>
      <c r="C851" s="275">
        <v>25</v>
      </c>
      <c r="D851" s="275">
        <v>70</v>
      </c>
      <c r="E851" s="275">
        <v>72.8</v>
      </c>
      <c r="F851" s="275">
        <v>83</v>
      </c>
      <c r="G851" s="275">
        <v>363</v>
      </c>
      <c r="H851" s="129">
        <v>588.79999999999995</v>
      </c>
      <c r="I851" s="275">
        <v>105</v>
      </c>
      <c r="J851" s="275">
        <v>156</v>
      </c>
      <c r="K851" s="275">
        <v>115</v>
      </c>
      <c r="L851" s="275">
        <v>121</v>
      </c>
      <c r="M851" s="129">
        <v>497</v>
      </c>
      <c r="N851" s="275">
        <v>466</v>
      </c>
      <c r="O851" s="275">
        <v>133</v>
      </c>
      <c r="P851" s="275">
        <v>199</v>
      </c>
      <c r="Q851" s="275">
        <v>147</v>
      </c>
      <c r="R851" s="129">
        <v>945</v>
      </c>
      <c r="S851" s="275">
        <v>154</v>
      </c>
      <c r="T851" s="275">
        <v>594</v>
      </c>
      <c r="U851" s="275">
        <v>170</v>
      </c>
      <c r="V851" s="275">
        <v>254</v>
      </c>
      <c r="W851" s="129">
        <v>1172</v>
      </c>
    </row>
    <row r="852" spans="1:24" s="119" customFormat="1" ht="12.75" x14ac:dyDescent="0.2">
      <c r="A852" s="276"/>
      <c r="B852" s="274" t="s">
        <v>479</v>
      </c>
      <c r="C852" s="275">
        <v>100</v>
      </c>
      <c r="D852" s="275">
        <v>120</v>
      </c>
      <c r="E852" s="275">
        <v>124.8</v>
      </c>
      <c r="F852" s="275">
        <v>154</v>
      </c>
      <c r="G852" s="275">
        <v>736</v>
      </c>
      <c r="H852" s="129">
        <v>1134.8</v>
      </c>
      <c r="I852" s="275">
        <v>226</v>
      </c>
      <c r="J852" s="275">
        <v>191</v>
      </c>
      <c r="K852" s="275">
        <v>200</v>
      </c>
      <c r="L852" s="275">
        <v>261</v>
      </c>
      <c r="M852" s="129">
        <v>878</v>
      </c>
      <c r="N852" s="275">
        <v>939</v>
      </c>
      <c r="O852" s="275">
        <v>232</v>
      </c>
      <c r="P852" s="275">
        <v>244</v>
      </c>
      <c r="Q852" s="275">
        <v>318</v>
      </c>
      <c r="R852" s="129">
        <v>1733</v>
      </c>
      <c r="S852" s="275">
        <v>268</v>
      </c>
      <c r="T852" s="275">
        <v>1266</v>
      </c>
      <c r="U852" s="275">
        <v>296</v>
      </c>
      <c r="V852" s="275">
        <v>311</v>
      </c>
      <c r="W852" s="129">
        <v>2141</v>
      </c>
    </row>
    <row r="853" spans="1:24" s="119" customFormat="1" ht="12.75" x14ac:dyDescent="0.2">
      <c r="A853" s="276"/>
      <c r="B853" s="274" t="s">
        <v>481</v>
      </c>
      <c r="C853" s="275">
        <v>100</v>
      </c>
      <c r="D853" s="275">
        <v>120</v>
      </c>
      <c r="E853" s="275">
        <v>124.8</v>
      </c>
      <c r="F853" s="275">
        <v>156</v>
      </c>
      <c r="G853" s="275">
        <v>1087</v>
      </c>
      <c r="H853" s="129">
        <v>1487.8</v>
      </c>
      <c r="I853" s="275">
        <v>316</v>
      </c>
      <c r="J853" s="275">
        <v>332</v>
      </c>
      <c r="K853" s="275">
        <v>348</v>
      </c>
      <c r="L853" s="275">
        <v>314</v>
      </c>
      <c r="M853" s="129">
        <v>1310</v>
      </c>
      <c r="N853" s="275">
        <v>1387</v>
      </c>
      <c r="O853" s="275">
        <v>347</v>
      </c>
      <c r="P853" s="275">
        <v>364</v>
      </c>
      <c r="Q853" s="275">
        <v>444</v>
      </c>
      <c r="R853" s="129">
        <v>2542</v>
      </c>
      <c r="S853" s="275">
        <v>360</v>
      </c>
      <c r="T853" s="275">
        <v>1727</v>
      </c>
      <c r="U853" s="275">
        <v>442</v>
      </c>
      <c r="V853" s="275">
        <v>465</v>
      </c>
      <c r="W853" s="129">
        <v>2994</v>
      </c>
    </row>
    <row r="854" spans="1:24" s="119" customFormat="1" ht="12.75" x14ac:dyDescent="0.2">
      <c r="A854" s="276"/>
      <c r="B854" s="274" t="s">
        <v>442</v>
      </c>
      <c r="C854" s="275">
        <v>100</v>
      </c>
      <c r="D854" s="275">
        <v>120</v>
      </c>
      <c r="E854" s="275">
        <v>124.8</v>
      </c>
      <c r="F854" s="275">
        <v>220</v>
      </c>
      <c r="G854" s="275">
        <v>1079</v>
      </c>
      <c r="H854" s="129">
        <v>1543.8</v>
      </c>
      <c r="I854" s="275">
        <v>307</v>
      </c>
      <c r="J854" s="275">
        <v>323</v>
      </c>
      <c r="K854" s="275">
        <v>339</v>
      </c>
      <c r="L854" s="275">
        <v>305</v>
      </c>
      <c r="M854" s="129">
        <v>1274</v>
      </c>
      <c r="N854" s="275">
        <v>1377</v>
      </c>
      <c r="O854" s="275">
        <v>336</v>
      </c>
      <c r="P854" s="275">
        <v>353</v>
      </c>
      <c r="Q854" s="275">
        <v>433</v>
      </c>
      <c r="R854" s="129">
        <v>2499</v>
      </c>
      <c r="S854" s="275">
        <v>454</v>
      </c>
      <c r="T854" s="275">
        <v>1826</v>
      </c>
      <c r="U854" s="275">
        <v>429</v>
      </c>
      <c r="V854" s="275">
        <v>450</v>
      </c>
      <c r="W854" s="129">
        <v>3159</v>
      </c>
    </row>
    <row r="855" spans="1:24" s="119" customFormat="1" ht="12.75" x14ac:dyDescent="0.2">
      <c r="A855" s="276"/>
      <c r="B855" s="274" t="s">
        <v>435</v>
      </c>
      <c r="C855" s="275"/>
      <c r="D855" s="275">
        <v>120</v>
      </c>
      <c r="E855" s="275">
        <v>239</v>
      </c>
      <c r="F855" s="275">
        <v>243</v>
      </c>
      <c r="G855" s="275">
        <v>1090</v>
      </c>
      <c r="H855" s="129">
        <v>1692</v>
      </c>
      <c r="I855" s="275">
        <v>318</v>
      </c>
      <c r="J855" s="275">
        <v>334</v>
      </c>
      <c r="K855" s="275">
        <v>351</v>
      </c>
      <c r="L855" s="275">
        <v>318</v>
      </c>
      <c r="M855" s="129">
        <v>1321</v>
      </c>
      <c r="N855" s="275">
        <v>1391</v>
      </c>
      <c r="O855" s="275">
        <v>350</v>
      </c>
      <c r="P855" s="275">
        <v>368</v>
      </c>
      <c r="Q855" s="275">
        <v>448</v>
      </c>
      <c r="R855" s="129">
        <v>2557</v>
      </c>
      <c r="S855" s="275">
        <v>470</v>
      </c>
      <c r="T855" s="275">
        <v>1843</v>
      </c>
      <c r="U855" s="275">
        <v>447</v>
      </c>
      <c r="V855" s="275">
        <v>469</v>
      </c>
      <c r="W855" s="129">
        <v>3229</v>
      </c>
    </row>
    <row r="856" spans="1:24" s="119" customFormat="1" ht="12.75" x14ac:dyDescent="0.2">
      <c r="A856" s="276"/>
      <c r="B856" s="274" t="s">
        <v>1031</v>
      </c>
      <c r="C856" s="275"/>
      <c r="D856" s="275">
        <v>70</v>
      </c>
      <c r="E856" s="275">
        <v>130</v>
      </c>
      <c r="F856" s="275">
        <v>84</v>
      </c>
      <c r="G856" s="275">
        <v>365</v>
      </c>
      <c r="H856" s="129">
        <v>649</v>
      </c>
      <c r="I856" s="275">
        <v>105</v>
      </c>
      <c r="J856" s="275">
        <v>156</v>
      </c>
      <c r="K856" s="275">
        <v>115</v>
      </c>
      <c r="L856" s="275">
        <v>121</v>
      </c>
      <c r="M856" s="129">
        <v>497</v>
      </c>
      <c r="N856" s="275">
        <v>466</v>
      </c>
      <c r="O856" s="275">
        <v>133</v>
      </c>
      <c r="P856" s="275">
        <v>199</v>
      </c>
      <c r="Q856" s="275">
        <v>147</v>
      </c>
      <c r="R856" s="129">
        <v>945</v>
      </c>
      <c r="S856" s="275">
        <v>154</v>
      </c>
      <c r="T856" s="275">
        <v>595</v>
      </c>
      <c r="U856" s="275">
        <v>170</v>
      </c>
      <c r="V856" s="275">
        <v>254</v>
      </c>
      <c r="W856" s="129">
        <v>1173</v>
      </c>
    </row>
    <row r="857" spans="1:24" s="187" customFormat="1" ht="63.75" x14ac:dyDescent="0.2">
      <c r="A857" s="183" t="s">
        <v>1032</v>
      </c>
      <c r="B857" s="184"/>
      <c r="C857" s="185">
        <f>SUM(C858:C892)</f>
        <v>2745</v>
      </c>
      <c r="D857" s="185">
        <f>SUM(D858:D892)</f>
        <v>2945</v>
      </c>
      <c r="E857" s="185">
        <f>SUM(E858:E892)</f>
        <v>3266.0000000000009</v>
      </c>
      <c r="F857" s="185">
        <f>SUM(F858:F892)</f>
        <v>3646.6079999999997</v>
      </c>
      <c r="G857" s="185">
        <f>SUM(G858:G892)</f>
        <v>4817.6787199999999</v>
      </c>
      <c r="H857" s="184">
        <f>SUM(D857:G857)</f>
        <v>14675.28672</v>
      </c>
      <c r="I857" s="185">
        <f>SUM(I858:I892)</f>
        <v>5010.3858687999982</v>
      </c>
      <c r="J857" s="185">
        <f>SUM(J858:J892)</f>
        <v>5210.8013035520016</v>
      </c>
      <c r="K857" s="185">
        <f>SUM(K858:K892)</f>
        <v>5419.2333556940785</v>
      </c>
      <c r="L857" s="185">
        <f>SUM(L858:L892)</f>
        <v>5636.0026899218437</v>
      </c>
      <c r="M857" s="184">
        <f>SUM(I857:L857)</f>
        <v>21276.42321796792</v>
      </c>
      <c r="N857" s="185">
        <f>SUM(N858:N892)</f>
        <v>5861.4427975187173</v>
      </c>
      <c r="O857" s="185">
        <f>SUM(O858:O892)</f>
        <v>6095.9005094194636</v>
      </c>
      <c r="P857" s="185">
        <f>SUM(P858:P892)</f>
        <v>6339.7365297962442</v>
      </c>
      <c r="Q857" s="185">
        <f>SUM(Q858:Q892)</f>
        <v>6593.3259909880926</v>
      </c>
      <c r="R857" s="184">
        <f>SUM(N857:Q857)</f>
        <v>24890.405827722519</v>
      </c>
      <c r="S857" s="185">
        <f>SUM(S858:S892)</f>
        <v>25886.022060831412</v>
      </c>
      <c r="T857" s="185">
        <f>SUM(T858:T892)</f>
        <v>26921.462943264676</v>
      </c>
      <c r="U857" s="185">
        <f>SUM(U858:U892)</f>
        <v>27998.32146099527</v>
      </c>
      <c r="V857" s="185">
        <f>SUM(V858:V892)</f>
        <v>29118.25431943508</v>
      </c>
      <c r="W857" s="184">
        <f>SUM(S857:V857)</f>
        <v>109924.06078452643</v>
      </c>
      <c r="X857" s="186">
        <v>42976</v>
      </c>
    </row>
    <row r="858" spans="1:24" s="119" customFormat="1" ht="12.75" x14ac:dyDescent="0.2">
      <c r="A858" s="213"/>
      <c r="B858" s="277" t="s">
        <v>450</v>
      </c>
      <c r="C858" s="278">
        <v>60</v>
      </c>
      <c r="D858" s="278">
        <v>70</v>
      </c>
      <c r="E858" s="278">
        <v>73</v>
      </c>
      <c r="F858" s="278">
        <v>77</v>
      </c>
      <c r="G858" s="278">
        <v>103</v>
      </c>
      <c r="H858" s="129">
        <f t="shared" ref="H858:H892" si="82">SUM(D858:G858)</f>
        <v>323</v>
      </c>
      <c r="I858" s="278">
        <f>(G858*4%+G858)</f>
        <v>107.12</v>
      </c>
      <c r="J858" s="278">
        <f>(I858*4%+I858)</f>
        <v>111.40480000000001</v>
      </c>
      <c r="K858" s="278">
        <f t="shared" ref="K858:L858" si="83">(J858*4%+J858)</f>
        <v>115.86099200000001</v>
      </c>
      <c r="L858" s="278">
        <f t="shared" si="83"/>
        <v>120.49543168000001</v>
      </c>
      <c r="M858" s="129">
        <f>SUM(I858:L858)</f>
        <v>454.88122368000006</v>
      </c>
      <c r="N858" s="278">
        <f>(L858*4%+L858)</f>
        <v>125.3152489472</v>
      </c>
      <c r="O858" s="278">
        <f>(N858*4%+N858)</f>
        <v>130.32785890508799</v>
      </c>
      <c r="P858" s="278">
        <f>(O858*4%+O858)</f>
        <v>135.54097326129153</v>
      </c>
      <c r="Q858" s="278">
        <f>(P858*4%+P858)</f>
        <v>140.96261219174318</v>
      </c>
      <c r="R858" s="129">
        <f>SUM(N858:Q858)</f>
        <v>532.14669330532274</v>
      </c>
      <c r="S858" s="278">
        <f>(R858*4%+R858)</f>
        <v>553.43256103753561</v>
      </c>
      <c r="T858" s="278">
        <f t="shared" ref="T858:V858" si="84">(S858*4%+S858)</f>
        <v>575.56986347903705</v>
      </c>
      <c r="U858" s="278">
        <f t="shared" si="84"/>
        <v>598.59265801819856</v>
      </c>
      <c r="V858" s="278">
        <f t="shared" si="84"/>
        <v>622.53636433892655</v>
      </c>
      <c r="W858" s="129">
        <f>SUM(S858:V858)</f>
        <v>2350.1314468736978</v>
      </c>
    </row>
    <row r="859" spans="1:24" s="119" customFormat="1" ht="60" customHeight="1" x14ac:dyDescent="0.2">
      <c r="A859" s="217"/>
      <c r="B859" s="277" t="s">
        <v>443</v>
      </c>
      <c r="C859" s="278">
        <v>100</v>
      </c>
      <c r="D859" s="278">
        <v>115</v>
      </c>
      <c r="E859" s="278">
        <f t="shared" ref="E859:G880" si="85">(D859*4%+D859)</f>
        <v>119.6</v>
      </c>
      <c r="F859" s="278">
        <f t="shared" si="85"/>
        <v>124.384</v>
      </c>
      <c r="G859" s="278">
        <v>165</v>
      </c>
      <c r="H859" s="129">
        <f t="shared" si="82"/>
        <v>523.98399999999992</v>
      </c>
      <c r="I859" s="278">
        <f t="shared" ref="I859:I892" si="86">(G859*4%+G859)</f>
        <v>171.6</v>
      </c>
      <c r="J859" s="278">
        <f t="shared" ref="J859:L892" si="87">(I859*4%+I859)</f>
        <v>178.464</v>
      </c>
      <c r="K859" s="278">
        <f t="shared" si="87"/>
        <v>185.60256000000001</v>
      </c>
      <c r="L859" s="278">
        <f t="shared" si="87"/>
        <v>193.02666240000002</v>
      </c>
      <c r="M859" s="129">
        <f t="shared" ref="M859:M892" si="88">SUM(I859:L859)</f>
        <v>728.69322239999997</v>
      </c>
      <c r="N859" s="278">
        <f t="shared" ref="N859:N892" si="89">(L859*4%+L859)</f>
        <v>200.74772889600001</v>
      </c>
      <c r="O859" s="278">
        <f t="shared" ref="O859:Q892" si="90">(N859*4%+N859)</f>
        <v>208.77763805184</v>
      </c>
      <c r="P859" s="278">
        <f t="shared" si="90"/>
        <v>217.1287435739136</v>
      </c>
      <c r="Q859" s="278">
        <f t="shared" si="90"/>
        <v>225.81389331687015</v>
      </c>
      <c r="R859" s="129">
        <f t="shared" ref="R859:R892" si="91">SUM(N859:Q859)</f>
        <v>852.46800383862376</v>
      </c>
      <c r="S859" s="278">
        <f t="shared" ref="S859:V892" si="92">(R859*4%+R859)</f>
        <v>886.5667239921687</v>
      </c>
      <c r="T859" s="278">
        <f t="shared" si="92"/>
        <v>922.02939295185547</v>
      </c>
      <c r="U859" s="278">
        <f t="shared" si="92"/>
        <v>958.91056866992972</v>
      </c>
      <c r="V859" s="278">
        <f t="shared" si="92"/>
        <v>997.26699141672691</v>
      </c>
      <c r="W859" s="129">
        <f t="shared" ref="W859:W892" si="93">SUM(S859:V859)</f>
        <v>3764.7736770306806</v>
      </c>
    </row>
    <row r="860" spans="1:24" s="119" customFormat="1" ht="12.75" x14ac:dyDescent="0.2">
      <c r="A860" s="217"/>
      <c r="B860" s="277" t="s">
        <v>451</v>
      </c>
      <c r="C860" s="278">
        <v>100</v>
      </c>
      <c r="D860" s="278">
        <v>115</v>
      </c>
      <c r="E860" s="278">
        <f t="shared" si="85"/>
        <v>119.6</v>
      </c>
      <c r="F860" s="278">
        <f t="shared" si="85"/>
        <v>124.384</v>
      </c>
      <c r="G860" s="278">
        <f t="shared" si="85"/>
        <v>129.35936000000001</v>
      </c>
      <c r="H860" s="129">
        <f t="shared" si="82"/>
        <v>488.34335999999996</v>
      </c>
      <c r="I860" s="278">
        <f t="shared" si="86"/>
        <v>134.53373440000001</v>
      </c>
      <c r="J860" s="278">
        <f t="shared" si="87"/>
        <v>139.91508377600002</v>
      </c>
      <c r="K860" s="278">
        <f t="shared" si="87"/>
        <v>145.51168712704001</v>
      </c>
      <c r="L860" s="278">
        <f t="shared" si="87"/>
        <v>151.3321546121216</v>
      </c>
      <c r="M860" s="129">
        <f t="shared" si="88"/>
        <v>571.29265991516161</v>
      </c>
      <c r="N860" s="278">
        <f t="shared" si="89"/>
        <v>157.38544079660647</v>
      </c>
      <c r="O860" s="278">
        <f t="shared" si="90"/>
        <v>163.68085842847074</v>
      </c>
      <c r="P860" s="278">
        <f t="shared" si="90"/>
        <v>170.22809276560957</v>
      </c>
      <c r="Q860" s="278">
        <f t="shared" si="90"/>
        <v>177.03721647623397</v>
      </c>
      <c r="R860" s="129">
        <f t="shared" si="91"/>
        <v>668.33160846692078</v>
      </c>
      <c r="S860" s="278">
        <f t="shared" si="92"/>
        <v>695.06487280559759</v>
      </c>
      <c r="T860" s="278">
        <f t="shared" si="92"/>
        <v>722.86746771782146</v>
      </c>
      <c r="U860" s="278">
        <f t="shared" si="92"/>
        <v>751.78216642653433</v>
      </c>
      <c r="V860" s="278">
        <f t="shared" si="92"/>
        <v>781.8534530835957</v>
      </c>
      <c r="W860" s="129">
        <f t="shared" si="93"/>
        <v>2951.5679600335488</v>
      </c>
    </row>
    <row r="861" spans="1:24" s="119" customFormat="1" ht="12.75" x14ac:dyDescent="0.2">
      <c r="A861" s="217"/>
      <c r="B861" s="277" t="s">
        <v>452</v>
      </c>
      <c r="C861" s="278">
        <v>155</v>
      </c>
      <c r="D861" s="278"/>
      <c r="E861" s="278">
        <f t="shared" si="85"/>
        <v>0</v>
      </c>
      <c r="F861" s="278">
        <f t="shared" si="85"/>
        <v>0</v>
      </c>
      <c r="G861" s="278">
        <f t="shared" si="85"/>
        <v>0</v>
      </c>
      <c r="H861" s="129">
        <f t="shared" si="82"/>
        <v>0</v>
      </c>
      <c r="I861" s="278">
        <f t="shared" si="86"/>
        <v>0</v>
      </c>
      <c r="J861" s="278">
        <f t="shared" si="87"/>
        <v>0</v>
      </c>
      <c r="K861" s="278">
        <f t="shared" si="87"/>
        <v>0</v>
      </c>
      <c r="L861" s="278">
        <f t="shared" si="87"/>
        <v>0</v>
      </c>
      <c r="M861" s="129">
        <f t="shared" si="88"/>
        <v>0</v>
      </c>
      <c r="N861" s="278">
        <f t="shared" si="89"/>
        <v>0</v>
      </c>
      <c r="O861" s="278">
        <f t="shared" si="90"/>
        <v>0</v>
      </c>
      <c r="P861" s="278">
        <f t="shared" si="90"/>
        <v>0</v>
      </c>
      <c r="Q861" s="278">
        <f t="shared" si="90"/>
        <v>0</v>
      </c>
      <c r="R861" s="129">
        <f t="shared" si="91"/>
        <v>0</v>
      </c>
      <c r="S861" s="278">
        <f t="shared" si="92"/>
        <v>0</v>
      </c>
      <c r="T861" s="278">
        <f t="shared" si="92"/>
        <v>0</v>
      </c>
      <c r="U861" s="278">
        <f t="shared" si="92"/>
        <v>0</v>
      </c>
      <c r="V861" s="278">
        <f t="shared" si="92"/>
        <v>0</v>
      </c>
      <c r="W861" s="129">
        <f t="shared" si="93"/>
        <v>0</v>
      </c>
    </row>
    <row r="862" spans="1:24" s="119" customFormat="1" ht="12.75" x14ac:dyDescent="0.2">
      <c r="A862" s="217"/>
      <c r="B862" s="277" t="s">
        <v>444</v>
      </c>
      <c r="C862" s="278">
        <v>100</v>
      </c>
      <c r="D862" s="278">
        <v>120</v>
      </c>
      <c r="E862" s="278">
        <f t="shared" si="85"/>
        <v>124.8</v>
      </c>
      <c r="F862" s="278">
        <f t="shared" si="85"/>
        <v>129.792</v>
      </c>
      <c r="G862" s="278">
        <v>165</v>
      </c>
      <c r="H862" s="129">
        <f t="shared" si="82"/>
        <v>539.59199999999998</v>
      </c>
      <c r="I862" s="278">
        <f t="shared" si="86"/>
        <v>171.6</v>
      </c>
      <c r="J862" s="278">
        <f t="shared" si="87"/>
        <v>178.464</v>
      </c>
      <c r="K862" s="278">
        <f t="shared" si="87"/>
        <v>185.60256000000001</v>
      </c>
      <c r="L862" s="278">
        <f t="shared" si="87"/>
        <v>193.02666240000002</v>
      </c>
      <c r="M862" s="129">
        <f t="shared" si="88"/>
        <v>728.69322239999997</v>
      </c>
      <c r="N862" s="278">
        <f t="shared" si="89"/>
        <v>200.74772889600001</v>
      </c>
      <c r="O862" s="278">
        <f t="shared" si="90"/>
        <v>208.77763805184</v>
      </c>
      <c r="P862" s="278">
        <f t="shared" si="90"/>
        <v>217.1287435739136</v>
      </c>
      <c r="Q862" s="278">
        <f t="shared" si="90"/>
        <v>225.81389331687015</v>
      </c>
      <c r="R862" s="129">
        <f t="shared" si="91"/>
        <v>852.46800383862376</v>
      </c>
      <c r="S862" s="278">
        <f t="shared" si="92"/>
        <v>886.5667239921687</v>
      </c>
      <c r="T862" s="278">
        <f t="shared" si="92"/>
        <v>922.02939295185547</v>
      </c>
      <c r="U862" s="278">
        <f t="shared" si="92"/>
        <v>958.91056866992972</v>
      </c>
      <c r="V862" s="278">
        <f t="shared" si="92"/>
        <v>997.26699141672691</v>
      </c>
      <c r="W862" s="129">
        <f t="shared" si="93"/>
        <v>3764.7736770306806</v>
      </c>
    </row>
    <row r="863" spans="1:24" s="119" customFormat="1" ht="12.75" x14ac:dyDescent="0.2">
      <c r="A863" s="217"/>
      <c r="B863" s="277" t="s">
        <v>454</v>
      </c>
      <c r="C863" s="278">
        <v>55</v>
      </c>
      <c r="D863" s="278">
        <v>70</v>
      </c>
      <c r="E863" s="278">
        <v>70</v>
      </c>
      <c r="F863" s="278">
        <f t="shared" si="85"/>
        <v>72.8</v>
      </c>
      <c r="G863" s="278">
        <v>125</v>
      </c>
      <c r="H863" s="129">
        <f t="shared" si="82"/>
        <v>337.8</v>
      </c>
      <c r="I863" s="278">
        <f t="shared" si="86"/>
        <v>130</v>
      </c>
      <c r="J863" s="278">
        <f t="shared" si="87"/>
        <v>135.19999999999999</v>
      </c>
      <c r="K863" s="278">
        <f t="shared" si="87"/>
        <v>140.60799999999998</v>
      </c>
      <c r="L863" s="278">
        <f t="shared" si="87"/>
        <v>146.23231999999999</v>
      </c>
      <c r="M863" s="129">
        <f t="shared" si="88"/>
        <v>552.04031999999995</v>
      </c>
      <c r="N863" s="278">
        <f t="shared" si="89"/>
        <v>152.08161279999999</v>
      </c>
      <c r="O863" s="278">
        <f t="shared" si="90"/>
        <v>158.16487731199999</v>
      </c>
      <c r="P863" s="278">
        <f t="shared" si="90"/>
        <v>164.49147240447999</v>
      </c>
      <c r="Q863" s="278">
        <f t="shared" si="90"/>
        <v>171.0711313006592</v>
      </c>
      <c r="R863" s="129">
        <f t="shared" si="91"/>
        <v>645.80909381713911</v>
      </c>
      <c r="S863" s="278">
        <f t="shared" si="92"/>
        <v>671.64145756982464</v>
      </c>
      <c r="T863" s="278">
        <f t="shared" si="92"/>
        <v>698.50711587261765</v>
      </c>
      <c r="U863" s="278">
        <f t="shared" si="92"/>
        <v>726.44740050752239</v>
      </c>
      <c r="V863" s="278">
        <f t="shared" si="92"/>
        <v>755.50529652782325</v>
      </c>
      <c r="W863" s="129">
        <f t="shared" si="93"/>
        <v>2852.1012704777881</v>
      </c>
    </row>
    <row r="864" spans="1:24" s="119" customFormat="1" ht="12.75" x14ac:dyDescent="0.2">
      <c r="A864" s="217"/>
      <c r="B864" s="277" t="s">
        <v>692</v>
      </c>
      <c r="C864" s="278">
        <v>165</v>
      </c>
      <c r="D864" s="278">
        <v>150</v>
      </c>
      <c r="E864" s="278">
        <v>180</v>
      </c>
      <c r="F864" s="278">
        <f t="shared" si="85"/>
        <v>187.2</v>
      </c>
      <c r="G864" s="278">
        <v>305</v>
      </c>
      <c r="H864" s="129">
        <f t="shared" si="82"/>
        <v>822.2</v>
      </c>
      <c r="I864" s="278">
        <f t="shared" si="86"/>
        <v>317.2</v>
      </c>
      <c r="J864" s="278">
        <f t="shared" si="87"/>
        <v>329.88799999999998</v>
      </c>
      <c r="K864" s="278">
        <f t="shared" si="87"/>
        <v>343.08351999999996</v>
      </c>
      <c r="L864" s="278">
        <f t="shared" si="87"/>
        <v>356.80686079999998</v>
      </c>
      <c r="M864" s="129">
        <f t="shared" si="88"/>
        <v>1346.9783807999997</v>
      </c>
      <c r="N864" s="278">
        <f t="shared" si="89"/>
        <v>371.079135232</v>
      </c>
      <c r="O864" s="278">
        <f t="shared" si="90"/>
        <v>385.92230064128</v>
      </c>
      <c r="P864" s="278">
        <f t="shared" si="90"/>
        <v>401.35919266693122</v>
      </c>
      <c r="Q864" s="278">
        <f t="shared" si="90"/>
        <v>417.41356037360845</v>
      </c>
      <c r="R864" s="129">
        <f t="shared" si="91"/>
        <v>1575.7741889138197</v>
      </c>
      <c r="S864" s="278">
        <f t="shared" si="92"/>
        <v>1638.8051564703724</v>
      </c>
      <c r="T864" s="278">
        <f t="shared" si="92"/>
        <v>1704.3573627291873</v>
      </c>
      <c r="U864" s="278">
        <f t="shared" si="92"/>
        <v>1772.5316572383549</v>
      </c>
      <c r="V864" s="278">
        <f t="shared" si="92"/>
        <v>1843.4329235278892</v>
      </c>
      <c r="W864" s="129">
        <f t="shared" si="93"/>
        <v>6959.1270999658045</v>
      </c>
    </row>
    <row r="865" spans="1:23" s="119" customFormat="1" ht="12.75" x14ac:dyDescent="0.2">
      <c r="A865" s="217"/>
      <c r="B865" s="277" t="s">
        <v>440</v>
      </c>
      <c r="C865" s="278">
        <v>100</v>
      </c>
      <c r="D865" s="278">
        <v>120</v>
      </c>
      <c r="E865" s="278">
        <f t="shared" si="85"/>
        <v>124.8</v>
      </c>
      <c r="F865" s="278">
        <f t="shared" si="85"/>
        <v>129.792</v>
      </c>
      <c r="G865" s="278">
        <v>165</v>
      </c>
      <c r="H865" s="129">
        <f t="shared" si="82"/>
        <v>539.59199999999998</v>
      </c>
      <c r="I865" s="278">
        <f t="shared" si="86"/>
        <v>171.6</v>
      </c>
      <c r="J865" s="278">
        <f t="shared" si="87"/>
        <v>178.464</v>
      </c>
      <c r="K865" s="278">
        <f t="shared" si="87"/>
        <v>185.60256000000001</v>
      </c>
      <c r="L865" s="278">
        <f t="shared" si="87"/>
        <v>193.02666240000002</v>
      </c>
      <c r="M865" s="129">
        <f t="shared" si="88"/>
        <v>728.69322239999997</v>
      </c>
      <c r="N865" s="278">
        <f t="shared" si="89"/>
        <v>200.74772889600001</v>
      </c>
      <c r="O865" s="278">
        <f t="shared" si="90"/>
        <v>208.77763805184</v>
      </c>
      <c r="P865" s="278">
        <f t="shared" si="90"/>
        <v>217.1287435739136</v>
      </c>
      <c r="Q865" s="278">
        <f t="shared" si="90"/>
        <v>225.81389331687015</v>
      </c>
      <c r="R865" s="129">
        <f t="shared" si="91"/>
        <v>852.46800383862376</v>
      </c>
      <c r="S865" s="278">
        <f t="shared" si="92"/>
        <v>886.5667239921687</v>
      </c>
      <c r="T865" s="278">
        <f t="shared" si="92"/>
        <v>922.02939295185547</v>
      </c>
      <c r="U865" s="278">
        <f t="shared" si="92"/>
        <v>958.91056866992972</v>
      </c>
      <c r="V865" s="278">
        <f t="shared" si="92"/>
        <v>997.26699141672691</v>
      </c>
      <c r="W865" s="129">
        <f t="shared" si="93"/>
        <v>3764.7736770306806</v>
      </c>
    </row>
    <row r="866" spans="1:23" s="119" customFormat="1" ht="12.75" x14ac:dyDescent="0.2">
      <c r="A866" s="217"/>
      <c r="B866" s="277" t="s">
        <v>460</v>
      </c>
      <c r="C866" s="278">
        <v>72</v>
      </c>
      <c r="D866" s="278">
        <v>70</v>
      </c>
      <c r="E866" s="278">
        <v>70</v>
      </c>
      <c r="F866" s="278">
        <v>79</v>
      </c>
      <c r="G866" s="278">
        <v>102</v>
      </c>
      <c r="H866" s="129">
        <f t="shared" si="82"/>
        <v>321</v>
      </c>
      <c r="I866" s="278">
        <f t="shared" si="86"/>
        <v>106.08</v>
      </c>
      <c r="J866" s="278">
        <f t="shared" si="87"/>
        <v>110.3232</v>
      </c>
      <c r="K866" s="278">
        <f t="shared" si="87"/>
        <v>114.73612799999999</v>
      </c>
      <c r="L866" s="278">
        <f t="shared" si="87"/>
        <v>119.32557311999999</v>
      </c>
      <c r="M866" s="129">
        <f t="shared" si="88"/>
        <v>450.46490111999998</v>
      </c>
      <c r="N866" s="278">
        <f t="shared" si="89"/>
        <v>124.09859604479999</v>
      </c>
      <c r="O866" s="278">
        <f t="shared" si="90"/>
        <v>129.06253988659199</v>
      </c>
      <c r="P866" s="278">
        <f t="shared" si="90"/>
        <v>134.22504148205567</v>
      </c>
      <c r="Q866" s="278">
        <f t="shared" si="90"/>
        <v>139.59404314133789</v>
      </c>
      <c r="R866" s="129">
        <f t="shared" si="91"/>
        <v>526.98022055478555</v>
      </c>
      <c r="S866" s="278">
        <f t="shared" si="92"/>
        <v>548.05942937697694</v>
      </c>
      <c r="T866" s="278">
        <f t="shared" si="92"/>
        <v>569.98180655205601</v>
      </c>
      <c r="U866" s="278">
        <f t="shared" si="92"/>
        <v>592.78107881413825</v>
      </c>
      <c r="V866" s="278">
        <f t="shared" si="92"/>
        <v>616.4923219667038</v>
      </c>
      <c r="W866" s="129">
        <f t="shared" si="93"/>
        <v>2327.3146367098752</v>
      </c>
    </row>
    <row r="867" spans="1:23" s="119" customFormat="1" ht="12.75" x14ac:dyDescent="0.2">
      <c r="A867" s="217"/>
      <c r="B867" s="277" t="s">
        <v>459</v>
      </c>
      <c r="C867" s="278">
        <v>90</v>
      </c>
      <c r="D867" s="278">
        <v>70</v>
      </c>
      <c r="E867" s="278">
        <v>70</v>
      </c>
      <c r="F867" s="278">
        <v>79</v>
      </c>
      <c r="G867" s="278">
        <v>125</v>
      </c>
      <c r="H867" s="129">
        <f t="shared" si="82"/>
        <v>344</v>
      </c>
      <c r="I867" s="278">
        <f t="shared" si="86"/>
        <v>130</v>
      </c>
      <c r="J867" s="278">
        <f t="shared" si="87"/>
        <v>135.19999999999999</v>
      </c>
      <c r="K867" s="278">
        <f t="shared" si="87"/>
        <v>140.60799999999998</v>
      </c>
      <c r="L867" s="278">
        <f t="shared" si="87"/>
        <v>146.23231999999999</v>
      </c>
      <c r="M867" s="129">
        <f t="shared" si="88"/>
        <v>552.04031999999995</v>
      </c>
      <c r="N867" s="278">
        <f t="shared" si="89"/>
        <v>152.08161279999999</v>
      </c>
      <c r="O867" s="278">
        <f t="shared" si="90"/>
        <v>158.16487731199999</v>
      </c>
      <c r="P867" s="278">
        <f t="shared" si="90"/>
        <v>164.49147240447999</v>
      </c>
      <c r="Q867" s="278">
        <f t="shared" si="90"/>
        <v>171.0711313006592</v>
      </c>
      <c r="R867" s="129">
        <f t="shared" si="91"/>
        <v>645.80909381713911</v>
      </c>
      <c r="S867" s="278">
        <f t="shared" si="92"/>
        <v>671.64145756982464</v>
      </c>
      <c r="T867" s="278">
        <f t="shared" si="92"/>
        <v>698.50711587261765</v>
      </c>
      <c r="U867" s="278">
        <f t="shared" si="92"/>
        <v>726.44740050752239</v>
      </c>
      <c r="V867" s="278">
        <f t="shared" si="92"/>
        <v>755.50529652782325</v>
      </c>
      <c r="W867" s="129">
        <f t="shared" si="93"/>
        <v>2852.1012704777881</v>
      </c>
    </row>
    <row r="868" spans="1:23" s="119" customFormat="1" ht="12.75" x14ac:dyDescent="0.2">
      <c r="A868" s="217"/>
      <c r="B868" s="277" t="s">
        <v>461</v>
      </c>
      <c r="C868" s="278">
        <v>98</v>
      </c>
      <c r="D868" s="278">
        <v>70</v>
      </c>
      <c r="E868" s="278">
        <v>10</v>
      </c>
      <c r="F868" s="278">
        <v>89</v>
      </c>
      <c r="G868" s="278">
        <v>100</v>
      </c>
      <c r="H868" s="129">
        <f t="shared" si="82"/>
        <v>269</v>
      </c>
      <c r="I868" s="278">
        <f t="shared" si="86"/>
        <v>104</v>
      </c>
      <c r="J868" s="278">
        <f t="shared" si="87"/>
        <v>108.16</v>
      </c>
      <c r="K868" s="278">
        <f t="shared" si="87"/>
        <v>112.4864</v>
      </c>
      <c r="L868" s="278">
        <f t="shared" si="87"/>
        <v>116.985856</v>
      </c>
      <c r="M868" s="129">
        <f t="shared" si="88"/>
        <v>441.63225599999998</v>
      </c>
      <c r="N868" s="278">
        <f t="shared" si="89"/>
        <v>121.66529024</v>
      </c>
      <c r="O868" s="278">
        <f t="shared" si="90"/>
        <v>126.5319018496</v>
      </c>
      <c r="P868" s="278">
        <f t="shared" si="90"/>
        <v>131.59317792358399</v>
      </c>
      <c r="Q868" s="278">
        <f t="shared" si="90"/>
        <v>136.85690504052735</v>
      </c>
      <c r="R868" s="129">
        <f t="shared" si="91"/>
        <v>516.64727505371138</v>
      </c>
      <c r="S868" s="278">
        <f t="shared" si="92"/>
        <v>537.31316605585982</v>
      </c>
      <c r="T868" s="278">
        <f t="shared" si="92"/>
        <v>558.80569269809416</v>
      </c>
      <c r="U868" s="278">
        <f t="shared" si="92"/>
        <v>581.15792040601798</v>
      </c>
      <c r="V868" s="278">
        <f t="shared" si="92"/>
        <v>604.40423722225864</v>
      </c>
      <c r="W868" s="129">
        <f t="shared" si="93"/>
        <v>2281.6810163822311</v>
      </c>
    </row>
    <row r="869" spans="1:23" s="119" customFormat="1" ht="12.75" x14ac:dyDescent="0.2">
      <c r="A869" s="217"/>
      <c r="B869" s="277" t="s">
        <v>462</v>
      </c>
      <c r="C869" s="278">
        <v>75</v>
      </c>
      <c r="D869" s="278">
        <v>70</v>
      </c>
      <c r="E869" s="278">
        <f>(D869*4%+D869)</f>
        <v>72.8</v>
      </c>
      <c r="F869" s="278">
        <v>105</v>
      </c>
      <c r="G869" s="278">
        <v>125</v>
      </c>
      <c r="H869" s="129">
        <f t="shared" si="82"/>
        <v>372.8</v>
      </c>
      <c r="I869" s="278">
        <f t="shared" si="86"/>
        <v>130</v>
      </c>
      <c r="J869" s="278">
        <f t="shared" si="87"/>
        <v>135.19999999999999</v>
      </c>
      <c r="K869" s="278">
        <f t="shared" si="87"/>
        <v>140.60799999999998</v>
      </c>
      <c r="L869" s="278">
        <f t="shared" si="87"/>
        <v>146.23231999999999</v>
      </c>
      <c r="M869" s="129">
        <f t="shared" si="88"/>
        <v>552.04031999999995</v>
      </c>
      <c r="N869" s="278">
        <f t="shared" si="89"/>
        <v>152.08161279999999</v>
      </c>
      <c r="O869" s="278">
        <f t="shared" si="90"/>
        <v>158.16487731199999</v>
      </c>
      <c r="P869" s="278">
        <f t="shared" si="90"/>
        <v>164.49147240447999</v>
      </c>
      <c r="Q869" s="278">
        <f t="shared" si="90"/>
        <v>171.0711313006592</v>
      </c>
      <c r="R869" s="129">
        <f t="shared" si="91"/>
        <v>645.80909381713911</v>
      </c>
      <c r="S869" s="278">
        <f t="shared" si="92"/>
        <v>671.64145756982464</v>
      </c>
      <c r="T869" s="278">
        <f t="shared" si="92"/>
        <v>698.50711587261765</v>
      </c>
      <c r="U869" s="278">
        <f t="shared" si="92"/>
        <v>726.44740050752239</v>
      </c>
      <c r="V869" s="278">
        <f t="shared" si="92"/>
        <v>755.50529652782325</v>
      </c>
      <c r="W869" s="129">
        <f t="shared" si="93"/>
        <v>2852.1012704777881</v>
      </c>
    </row>
    <row r="870" spans="1:23" s="119" customFormat="1" ht="12.75" x14ac:dyDescent="0.2">
      <c r="A870" s="217"/>
      <c r="B870" s="277" t="s">
        <v>436</v>
      </c>
      <c r="C870" s="278">
        <v>65</v>
      </c>
      <c r="D870" s="278">
        <v>70</v>
      </c>
      <c r="E870" s="278">
        <v>110</v>
      </c>
      <c r="F870" s="278">
        <f t="shared" si="85"/>
        <v>114.4</v>
      </c>
      <c r="G870" s="278">
        <v>205</v>
      </c>
      <c r="H870" s="129">
        <f t="shared" si="82"/>
        <v>499.4</v>
      </c>
      <c r="I870" s="278">
        <f t="shared" si="86"/>
        <v>213.2</v>
      </c>
      <c r="J870" s="278">
        <f t="shared" si="87"/>
        <v>221.72799999999998</v>
      </c>
      <c r="K870" s="278">
        <f t="shared" si="87"/>
        <v>230.59711999999999</v>
      </c>
      <c r="L870" s="278">
        <f t="shared" si="87"/>
        <v>239.8210048</v>
      </c>
      <c r="M870" s="129">
        <f t="shared" si="88"/>
        <v>905.34612479999998</v>
      </c>
      <c r="N870" s="278">
        <f t="shared" si="89"/>
        <v>249.41384499200001</v>
      </c>
      <c r="O870" s="278">
        <f t="shared" si="90"/>
        <v>259.39039879168001</v>
      </c>
      <c r="P870" s="278">
        <f t="shared" si="90"/>
        <v>269.76601474334723</v>
      </c>
      <c r="Q870" s="278">
        <f t="shared" si="90"/>
        <v>280.5566553330811</v>
      </c>
      <c r="R870" s="129">
        <f t="shared" si="91"/>
        <v>1059.1269138601083</v>
      </c>
      <c r="S870" s="278">
        <f t="shared" si="92"/>
        <v>1101.4919904145127</v>
      </c>
      <c r="T870" s="278">
        <f t="shared" si="92"/>
        <v>1145.5516700310932</v>
      </c>
      <c r="U870" s="278">
        <f t="shared" si="92"/>
        <v>1191.3737368323368</v>
      </c>
      <c r="V870" s="278">
        <f t="shared" si="92"/>
        <v>1239.0286863056303</v>
      </c>
      <c r="W870" s="129">
        <f t="shared" si="93"/>
        <v>4677.4460835835725</v>
      </c>
    </row>
    <row r="871" spans="1:23" s="119" customFormat="1" ht="12.75" x14ac:dyDescent="0.2">
      <c r="A871" s="217"/>
      <c r="B871" s="277" t="s">
        <v>463</v>
      </c>
      <c r="C871" s="278">
        <v>59</v>
      </c>
      <c r="D871" s="278">
        <v>70</v>
      </c>
      <c r="E871" s="278">
        <v>70</v>
      </c>
      <c r="F871" s="278">
        <v>102</v>
      </c>
      <c r="G871" s="278">
        <v>111</v>
      </c>
      <c r="H871" s="129">
        <f t="shared" si="82"/>
        <v>353</v>
      </c>
      <c r="I871" s="278">
        <f t="shared" si="86"/>
        <v>115.44</v>
      </c>
      <c r="J871" s="278">
        <f t="shared" si="87"/>
        <v>120.05759999999999</v>
      </c>
      <c r="K871" s="278">
        <f t="shared" si="87"/>
        <v>124.859904</v>
      </c>
      <c r="L871" s="278">
        <f t="shared" si="87"/>
        <v>129.85430016000001</v>
      </c>
      <c r="M871" s="129">
        <f t="shared" si="88"/>
        <v>490.21180415999993</v>
      </c>
      <c r="N871" s="278">
        <f t="shared" si="89"/>
        <v>135.04847216640002</v>
      </c>
      <c r="O871" s="278">
        <f t="shared" si="90"/>
        <v>140.45041105305603</v>
      </c>
      <c r="P871" s="278">
        <f t="shared" si="90"/>
        <v>146.06842749517827</v>
      </c>
      <c r="Q871" s="278">
        <f t="shared" si="90"/>
        <v>151.91116459498539</v>
      </c>
      <c r="R871" s="129">
        <f t="shared" si="91"/>
        <v>573.47847530961974</v>
      </c>
      <c r="S871" s="278">
        <f t="shared" si="92"/>
        <v>596.41761432200451</v>
      </c>
      <c r="T871" s="278">
        <f t="shared" si="92"/>
        <v>620.27431889488469</v>
      </c>
      <c r="U871" s="278">
        <f t="shared" si="92"/>
        <v>645.08529165068012</v>
      </c>
      <c r="V871" s="278">
        <f t="shared" si="92"/>
        <v>670.88870331670728</v>
      </c>
      <c r="W871" s="129">
        <f t="shared" si="93"/>
        <v>2532.6659281842767</v>
      </c>
    </row>
    <row r="872" spans="1:23" s="119" customFormat="1" ht="12.75" x14ac:dyDescent="0.2">
      <c r="A872" s="217"/>
      <c r="B872" s="277" t="s">
        <v>438</v>
      </c>
      <c r="C872" s="278">
        <v>98</v>
      </c>
      <c r="D872" s="278">
        <v>120</v>
      </c>
      <c r="E872" s="278">
        <v>120</v>
      </c>
      <c r="F872" s="278">
        <f t="shared" si="85"/>
        <v>124.8</v>
      </c>
      <c r="G872" s="278">
        <f t="shared" si="85"/>
        <v>129.792</v>
      </c>
      <c r="H872" s="129">
        <f t="shared" si="82"/>
        <v>494.59199999999998</v>
      </c>
      <c r="I872" s="278">
        <f t="shared" si="86"/>
        <v>134.98367999999999</v>
      </c>
      <c r="J872" s="278">
        <f t="shared" si="87"/>
        <v>140.38302719999999</v>
      </c>
      <c r="K872" s="278">
        <f t="shared" si="87"/>
        <v>145.99834828799999</v>
      </c>
      <c r="L872" s="278">
        <f t="shared" si="87"/>
        <v>151.83828221951998</v>
      </c>
      <c r="M872" s="129">
        <f t="shared" si="88"/>
        <v>573.20333770751995</v>
      </c>
      <c r="N872" s="278">
        <f t="shared" si="89"/>
        <v>157.91181350830078</v>
      </c>
      <c r="O872" s="278">
        <f t="shared" si="90"/>
        <v>164.22828604863281</v>
      </c>
      <c r="P872" s="278">
        <f t="shared" si="90"/>
        <v>170.79741749057811</v>
      </c>
      <c r="Q872" s="278">
        <f t="shared" si="90"/>
        <v>177.62931419020123</v>
      </c>
      <c r="R872" s="129">
        <f t="shared" si="91"/>
        <v>670.5668312377129</v>
      </c>
      <c r="S872" s="278">
        <f t="shared" si="92"/>
        <v>697.38950448722142</v>
      </c>
      <c r="T872" s="278">
        <f t="shared" si="92"/>
        <v>725.2850846667103</v>
      </c>
      <c r="U872" s="278">
        <f t="shared" si="92"/>
        <v>754.29648805337877</v>
      </c>
      <c r="V872" s="278">
        <f t="shared" si="92"/>
        <v>784.46834757551392</v>
      </c>
      <c r="W872" s="129">
        <f t="shared" si="93"/>
        <v>2961.4394247828241</v>
      </c>
    </row>
    <row r="873" spans="1:23" s="119" customFormat="1" ht="12.75" x14ac:dyDescent="0.2">
      <c r="A873" s="217"/>
      <c r="B873" s="277" t="s">
        <v>694</v>
      </c>
      <c r="C873" s="278">
        <v>35</v>
      </c>
      <c r="D873" s="278">
        <v>70</v>
      </c>
      <c r="E873" s="278">
        <v>70</v>
      </c>
      <c r="F873" s="278">
        <v>98</v>
      </c>
      <c r="G873" s="278">
        <v>106</v>
      </c>
      <c r="H873" s="129">
        <f t="shared" si="82"/>
        <v>344</v>
      </c>
      <c r="I873" s="278">
        <f t="shared" si="86"/>
        <v>110.24</v>
      </c>
      <c r="J873" s="278">
        <f t="shared" si="87"/>
        <v>114.64959999999999</v>
      </c>
      <c r="K873" s="278">
        <f t="shared" si="87"/>
        <v>119.23558399999999</v>
      </c>
      <c r="L873" s="278">
        <f t="shared" si="87"/>
        <v>124.00500735999999</v>
      </c>
      <c r="M873" s="129">
        <f t="shared" si="88"/>
        <v>468.13019135999997</v>
      </c>
      <c r="N873" s="278">
        <f t="shared" si="89"/>
        <v>128.96520765439999</v>
      </c>
      <c r="O873" s="278">
        <f t="shared" si="90"/>
        <v>134.123815960576</v>
      </c>
      <c r="P873" s="278">
        <f t="shared" si="90"/>
        <v>139.48876859899903</v>
      </c>
      <c r="Q873" s="278">
        <f t="shared" si="90"/>
        <v>145.068319342959</v>
      </c>
      <c r="R873" s="129">
        <f t="shared" si="91"/>
        <v>547.6461115569341</v>
      </c>
      <c r="S873" s="278">
        <f t="shared" si="92"/>
        <v>569.5519560192115</v>
      </c>
      <c r="T873" s="278">
        <f t="shared" si="92"/>
        <v>592.33403425997994</v>
      </c>
      <c r="U873" s="278">
        <f t="shared" si="92"/>
        <v>616.02739563037915</v>
      </c>
      <c r="V873" s="278">
        <f t="shared" si="92"/>
        <v>640.66849145559434</v>
      </c>
      <c r="W873" s="129">
        <f t="shared" si="93"/>
        <v>2418.5818773651649</v>
      </c>
    </row>
    <row r="874" spans="1:23" s="119" customFormat="1" ht="12.75" x14ac:dyDescent="0.2">
      <c r="A874" s="217"/>
      <c r="B874" s="277" t="s">
        <v>465</v>
      </c>
      <c r="C874" s="278">
        <v>72</v>
      </c>
      <c r="D874" s="278">
        <v>70</v>
      </c>
      <c r="E874" s="278">
        <v>70</v>
      </c>
      <c r="F874" s="278">
        <v>73</v>
      </c>
      <c r="G874" s="278">
        <v>105</v>
      </c>
      <c r="H874" s="129">
        <f t="shared" si="82"/>
        <v>318</v>
      </c>
      <c r="I874" s="278">
        <f t="shared" si="86"/>
        <v>109.2</v>
      </c>
      <c r="J874" s="278">
        <f t="shared" si="87"/>
        <v>113.568</v>
      </c>
      <c r="K874" s="278">
        <f t="shared" si="87"/>
        <v>118.11072</v>
      </c>
      <c r="L874" s="278">
        <f t="shared" si="87"/>
        <v>122.8351488</v>
      </c>
      <c r="M874" s="129">
        <f t="shared" si="88"/>
        <v>463.7138688</v>
      </c>
      <c r="N874" s="278">
        <f t="shared" si="89"/>
        <v>127.748554752</v>
      </c>
      <c r="O874" s="278">
        <f t="shared" si="90"/>
        <v>132.85849694208</v>
      </c>
      <c r="P874" s="278">
        <f t="shared" si="90"/>
        <v>138.17283681976321</v>
      </c>
      <c r="Q874" s="278">
        <f t="shared" si="90"/>
        <v>143.69975029255374</v>
      </c>
      <c r="R874" s="129">
        <f t="shared" si="91"/>
        <v>542.47963880639691</v>
      </c>
      <c r="S874" s="278">
        <f t="shared" si="92"/>
        <v>564.17882435865283</v>
      </c>
      <c r="T874" s="278">
        <f t="shared" si="92"/>
        <v>586.7459773329989</v>
      </c>
      <c r="U874" s="278">
        <f t="shared" si="92"/>
        <v>610.21581642631884</v>
      </c>
      <c r="V874" s="278">
        <f t="shared" si="92"/>
        <v>634.62444908337159</v>
      </c>
      <c r="W874" s="129">
        <f t="shared" si="93"/>
        <v>2395.7650672013419</v>
      </c>
    </row>
    <row r="875" spans="1:23" s="119" customFormat="1" ht="12.75" x14ac:dyDescent="0.2">
      <c r="A875" s="217"/>
      <c r="B875" s="277" t="s">
        <v>467</v>
      </c>
      <c r="C875" s="278">
        <v>102</v>
      </c>
      <c r="D875" s="278">
        <v>120</v>
      </c>
      <c r="E875" s="278">
        <v>120</v>
      </c>
      <c r="F875" s="278">
        <f t="shared" si="85"/>
        <v>124.8</v>
      </c>
      <c r="G875" s="278">
        <v>205</v>
      </c>
      <c r="H875" s="129">
        <f t="shared" si="82"/>
        <v>569.79999999999995</v>
      </c>
      <c r="I875" s="278">
        <f t="shared" si="86"/>
        <v>213.2</v>
      </c>
      <c r="J875" s="278">
        <f t="shared" si="87"/>
        <v>221.72799999999998</v>
      </c>
      <c r="K875" s="278">
        <f t="shared" si="87"/>
        <v>230.59711999999999</v>
      </c>
      <c r="L875" s="278">
        <f t="shared" si="87"/>
        <v>239.8210048</v>
      </c>
      <c r="M875" s="129">
        <f t="shared" si="88"/>
        <v>905.34612479999998</v>
      </c>
      <c r="N875" s="278">
        <f t="shared" si="89"/>
        <v>249.41384499200001</v>
      </c>
      <c r="O875" s="278">
        <f t="shared" si="90"/>
        <v>259.39039879168001</v>
      </c>
      <c r="P875" s="278">
        <f t="shared" si="90"/>
        <v>269.76601474334723</v>
      </c>
      <c r="Q875" s="278">
        <f t="shared" si="90"/>
        <v>280.5566553330811</v>
      </c>
      <c r="R875" s="129">
        <f t="shared" si="91"/>
        <v>1059.1269138601083</v>
      </c>
      <c r="S875" s="278">
        <f t="shared" si="92"/>
        <v>1101.4919904145127</v>
      </c>
      <c r="T875" s="278">
        <f t="shared" si="92"/>
        <v>1145.5516700310932</v>
      </c>
      <c r="U875" s="278">
        <f t="shared" si="92"/>
        <v>1191.3737368323368</v>
      </c>
      <c r="V875" s="278">
        <f t="shared" si="92"/>
        <v>1239.0286863056303</v>
      </c>
      <c r="W875" s="129">
        <f t="shared" si="93"/>
        <v>4677.4460835835725</v>
      </c>
    </row>
    <row r="876" spans="1:23" s="119" customFormat="1" ht="12.75" x14ac:dyDescent="0.2">
      <c r="A876" s="217"/>
      <c r="B876" s="277" t="s">
        <v>445</v>
      </c>
      <c r="C876" s="278">
        <v>98</v>
      </c>
      <c r="D876" s="278">
        <v>120</v>
      </c>
      <c r="E876" s="278">
        <v>120</v>
      </c>
      <c r="F876" s="278">
        <f t="shared" si="85"/>
        <v>124.8</v>
      </c>
      <c r="G876" s="278">
        <v>165</v>
      </c>
      <c r="H876" s="129">
        <f t="shared" si="82"/>
        <v>529.79999999999995</v>
      </c>
      <c r="I876" s="278">
        <f t="shared" si="86"/>
        <v>171.6</v>
      </c>
      <c r="J876" s="278">
        <f t="shared" si="87"/>
        <v>178.464</v>
      </c>
      <c r="K876" s="278">
        <f t="shared" si="87"/>
        <v>185.60256000000001</v>
      </c>
      <c r="L876" s="278">
        <f t="shared" si="87"/>
        <v>193.02666240000002</v>
      </c>
      <c r="M876" s="129">
        <f t="shared" si="88"/>
        <v>728.69322239999997</v>
      </c>
      <c r="N876" s="278">
        <f t="shared" si="89"/>
        <v>200.74772889600001</v>
      </c>
      <c r="O876" s="278">
        <f t="shared" si="90"/>
        <v>208.77763805184</v>
      </c>
      <c r="P876" s="278">
        <f t="shared" si="90"/>
        <v>217.1287435739136</v>
      </c>
      <c r="Q876" s="278">
        <f t="shared" si="90"/>
        <v>225.81389331687015</v>
      </c>
      <c r="R876" s="129">
        <f t="shared" si="91"/>
        <v>852.46800383862376</v>
      </c>
      <c r="S876" s="278">
        <f t="shared" si="92"/>
        <v>886.5667239921687</v>
      </c>
      <c r="T876" s="278">
        <f t="shared" si="92"/>
        <v>922.02939295185547</v>
      </c>
      <c r="U876" s="278">
        <f t="shared" si="92"/>
        <v>958.91056866992972</v>
      </c>
      <c r="V876" s="278">
        <f t="shared" si="92"/>
        <v>997.26699141672691</v>
      </c>
      <c r="W876" s="129">
        <f t="shared" si="93"/>
        <v>3764.7736770306806</v>
      </c>
    </row>
    <row r="877" spans="1:23" s="119" customFormat="1" ht="12.75" x14ac:dyDescent="0.2">
      <c r="A877" s="217"/>
      <c r="B877" s="277" t="s">
        <v>469</v>
      </c>
      <c r="C877" s="278">
        <v>90</v>
      </c>
      <c r="D877" s="278">
        <v>70</v>
      </c>
      <c r="E877" s="278">
        <f t="shared" si="85"/>
        <v>72.8</v>
      </c>
      <c r="F877" s="278">
        <v>96</v>
      </c>
      <c r="G877" s="278">
        <v>105</v>
      </c>
      <c r="H877" s="129">
        <f t="shared" si="82"/>
        <v>343.8</v>
      </c>
      <c r="I877" s="278">
        <f t="shared" si="86"/>
        <v>109.2</v>
      </c>
      <c r="J877" s="278">
        <f t="shared" si="87"/>
        <v>113.568</v>
      </c>
      <c r="K877" s="278">
        <f t="shared" si="87"/>
        <v>118.11072</v>
      </c>
      <c r="L877" s="278">
        <f t="shared" si="87"/>
        <v>122.8351488</v>
      </c>
      <c r="M877" s="129">
        <f t="shared" si="88"/>
        <v>463.7138688</v>
      </c>
      <c r="N877" s="278">
        <f t="shared" si="89"/>
        <v>127.748554752</v>
      </c>
      <c r="O877" s="278">
        <f t="shared" si="90"/>
        <v>132.85849694208</v>
      </c>
      <c r="P877" s="278">
        <f t="shared" si="90"/>
        <v>138.17283681976321</v>
      </c>
      <c r="Q877" s="278">
        <f t="shared" si="90"/>
        <v>143.69975029255374</v>
      </c>
      <c r="R877" s="129">
        <f t="shared" si="91"/>
        <v>542.47963880639691</v>
      </c>
      <c r="S877" s="278">
        <f t="shared" si="92"/>
        <v>564.17882435865283</v>
      </c>
      <c r="T877" s="278">
        <f t="shared" si="92"/>
        <v>586.7459773329989</v>
      </c>
      <c r="U877" s="278">
        <f t="shared" si="92"/>
        <v>610.21581642631884</v>
      </c>
      <c r="V877" s="278">
        <f t="shared" si="92"/>
        <v>634.62444908337159</v>
      </c>
      <c r="W877" s="129">
        <f t="shared" si="93"/>
        <v>2395.7650672013419</v>
      </c>
    </row>
    <row r="878" spans="1:23" s="119" customFormat="1" ht="12.75" x14ac:dyDescent="0.2">
      <c r="A878" s="217"/>
      <c r="B878" s="277" t="s">
        <v>470</v>
      </c>
      <c r="C878" s="278">
        <v>59</v>
      </c>
      <c r="D878" s="278">
        <v>70</v>
      </c>
      <c r="E878" s="278">
        <v>65</v>
      </c>
      <c r="F878" s="278">
        <v>72</v>
      </c>
      <c r="G878" s="278">
        <v>135</v>
      </c>
      <c r="H878" s="129">
        <f t="shared" si="82"/>
        <v>342</v>
      </c>
      <c r="I878" s="278">
        <f t="shared" si="86"/>
        <v>140.4</v>
      </c>
      <c r="J878" s="278">
        <f t="shared" si="87"/>
        <v>146.01600000000002</v>
      </c>
      <c r="K878" s="278">
        <f t="shared" si="87"/>
        <v>151.85664000000003</v>
      </c>
      <c r="L878" s="278">
        <f t="shared" si="87"/>
        <v>157.93090560000002</v>
      </c>
      <c r="M878" s="129">
        <f t="shared" si="88"/>
        <v>596.2035456000001</v>
      </c>
      <c r="N878" s="278">
        <f t="shared" si="89"/>
        <v>164.24814182400002</v>
      </c>
      <c r="O878" s="278">
        <f t="shared" si="90"/>
        <v>170.81806749696003</v>
      </c>
      <c r="P878" s="278">
        <f t="shared" si="90"/>
        <v>177.65079019683841</v>
      </c>
      <c r="Q878" s="278">
        <f t="shared" si="90"/>
        <v>184.75682180471196</v>
      </c>
      <c r="R878" s="129">
        <f t="shared" si="91"/>
        <v>697.4738213225105</v>
      </c>
      <c r="S878" s="278">
        <f t="shared" si="92"/>
        <v>725.37277417541088</v>
      </c>
      <c r="T878" s="278">
        <f t="shared" si="92"/>
        <v>754.38768514242736</v>
      </c>
      <c r="U878" s="278">
        <f t="shared" si="92"/>
        <v>784.56319254812445</v>
      </c>
      <c r="V878" s="278">
        <f t="shared" si="92"/>
        <v>815.94572025004948</v>
      </c>
      <c r="W878" s="129">
        <f t="shared" si="93"/>
        <v>3080.2693721160122</v>
      </c>
    </row>
    <row r="879" spans="1:23" s="119" customFormat="1" ht="12.75" x14ac:dyDescent="0.2">
      <c r="A879" s="217"/>
      <c r="B879" s="277" t="s">
        <v>471</v>
      </c>
      <c r="C879" s="278">
        <v>76</v>
      </c>
      <c r="D879" s="278">
        <v>70</v>
      </c>
      <c r="E879" s="278">
        <v>72</v>
      </c>
      <c r="F879" s="278">
        <f t="shared" si="85"/>
        <v>74.88</v>
      </c>
      <c r="G879" s="278">
        <v>125</v>
      </c>
      <c r="H879" s="129">
        <f t="shared" si="82"/>
        <v>341.88</v>
      </c>
      <c r="I879" s="278">
        <f t="shared" si="86"/>
        <v>130</v>
      </c>
      <c r="J879" s="278">
        <f t="shared" si="87"/>
        <v>135.19999999999999</v>
      </c>
      <c r="K879" s="278">
        <f t="shared" si="87"/>
        <v>140.60799999999998</v>
      </c>
      <c r="L879" s="278">
        <f t="shared" si="87"/>
        <v>146.23231999999999</v>
      </c>
      <c r="M879" s="129">
        <f t="shared" si="88"/>
        <v>552.04031999999995</v>
      </c>
      <c r="N879" s="278">
        <f t="shared" si="89"/>
        <v>152.08161279999999</v>
      </c>
      <c r="O879" s="278">
        <f t="shared" si="90"/>
        <v>158.16487731199999</v>
      </c>
      <c r="P879" s="278">
        <f t="shared" si="90"/>
        <v>164.49147240447999</v>
      </c>
      <c r="Q879" s="278">
        <f t="shared" si="90"/>
        <v>171.0711313006592</v>
      </c>
      <c r="R879" s="129">
        <f t="shared" si="91"/>
        <v>645.80909381713911</v>
      </c>
      <c r="S879" s="278">
        <f t="shared" si="92"/>
        <v>671.64145756982464</v>
      </c>
      <c r="T879" s="278">
        <f t="shared" si="92"/>
        <v>698.50711587261765</v>
      </c>
      <c r="U879" s="278">
        <f t="shared" si="92"/>
        <v>726.44740050752239</v>
      </c>
      <c r="V879" s="278">
        <f t="shared" si="92"/>
        <v>755.50529652782325</v>
      </c>
      <c r="W879" s="129">
        <f t="shared" si="93"/>
        <v>2852.1012704777881</v>
      </c>
    </row>
    <row r="880" spans="1:23" s="119" customFormat="1" ht="12.75" x14ac:dyDescent="0.2">
      <c r="A880" s="217"/>
      <c r="B880" s="277" t="s">
        <v>473</v>
      </c>
      <c r="C880" s="278">
        <v>100</v>
      </c>
      <c r="D880" s="278">
        <v>120</v>
      </c>
      <c r="E880" s="278">
        <f t="shared" si="85"/>
        <v>124.8</v>
      </c>
      <c r="F880" s="278">
        <f t="shared" si="85"/>
        <v>129.792</v>
      </c>
      <c r="G880" s="278">
        <f t="shared" si="85"/>
        <v>134.98367999999999</v>
      </c>
      <c r="H880" s="129">
        <f t="shared" si="82"/>
        <v>509.57567999999998</v>
      </c>
      <c r="I880" s="278">
        <f t="shared" si="86"/>
        <v>140.38302719999999</v>
      </c>
      <c r="J880" s="278">
        <f t="shared" si="87"/>
        <v>145.99834828799999</v>
      </c>
      <c r="K880" s="278">
        <f t="shared" si="87"/>
        <v>151.83828221951998</v>
      </c>
      <c r="L880" s="278">
        <f t="shared" si="87"/>
        <v>157.91181350830078</v>
      </c>
      <c r="M880" s="129">
        <f t="shared" si="88"/>
        <v>596.13147121582074</v>
      </c>
      <c r="N880" s="278">
        <f t="shared" si="89"/>
        <v>164.22828604863281</v>
      </c>
      <c r="O880" s="278">
        <f t="shared" si="90"/>
        <v>170.79741749057811</v>
      </c>
      <c r="P880" s="278">
        <f t="shared" si="90"/>
        <v>177.62931419020123</v>
      </c>
      <c r="Q880" s="278">
        <f t="shared" si="90"/>
        <v>184.73448675780926</v>
      </c>
      <c r="R880" s="129">
        <f t="shared" si="91"/>
        <v>697.3895044872213</v>
      </c>
      <c r="S880" s="278">
        <f t="shared" si="92"/>
        <v>725.28508466671019</v>
      </c>
      <c r="T880" s="278">
        <f t="shared" si="92"/>
        <v>754.29648805337865</v>
      </c>
      <c r="U880" s="278">
        <f t="shared" si="92"/>
        <v>784.4683475755138</v>
      </c>
      <c r="V880" s="278">
        <f t="shared" si="92"/>
        <v>815.84708147853439</v>
      </c>
      <c r="W880" s="129">
        <f t="shared" si="93"/>
        <v>3079.8970017741367</v>
      </c>
    </row>
    <row r="881" spans="1:24" s="119" customFormat="1" ht="12.75" x14ac:dyDescent="0.2">
      <c r="A881" s="217"/>
      <c r="B881" s="277" t="s">
        <v>1029</v>
      </c>
      <c r="C881" s="278">
        <v>55</v>
      </c>
      <c r="D881" s="278">
        <v>55</v>
      </c>
      <c r="E881" s="278">
        <f>(D881*4%+D881)</f>
        <v>57.2</v>
      </c>
      <c r="F881" s="278">
        <v>89</v>
      </c>
      <c r="G881" s="278">
        <f t="shared" ref="G881:G883" si="94">(F881*4%+F881)</f>
        <v>92.56</v>
      </c>
      <c r="H881" s="129">
        <f t="shared" si="82"/>
        <v>293.76</v>
      </c>
      <c r="I881" s="278">
        <f t="shared" si="86"/>
        <v>96.2624</v>
      </c>
      <c r="J881" s="278">
        <f t="shared" si="87"/>
        <v>100.11289600000001</v>
      </c>
      <c r="K881" s="278">
        <f t="shared" si="87"/>
        <v>104.11741184</v>
      </c>
      <c r="L881" s="278">
        <f t="shared" si="87"/>
        <v>108.28210831360001</v>
      </c>
      <c r="M881" s="129">
        <f t="shared" si="88"/>
        <v>408.7748161536</v>
      </c>
      <c r="N881" s="278">
        <f t="shared" si="89"/>
        <v>112.61339264614401</v>
      </c>
      <c r="O881" s="278">
        <f t="shared" si="90"/>
        <v>117.11792835198976</v>
      </c>
      <c r="P881" s="278">
        <f t="shared" si="90"/>
        <v>121.80264548606935</v>
      </c>
      <c r="Q881" s="278">
        <f t="shared" si="90"/>
        <v>126.67475130551213</v>
      </c>
      <c r="R881" s="129">
        <f t="shared" si="91"/>
        <v>478.20871778971525</v>
      </c>
      <c r="S881" s="278">
        <f t="shared" si="92"/>
        <v>497.33706650130387</v>
      </c>
      <c r="T881" s="278">
        <f t="shared" si="92"/>
        <v>517.23054916135607</v>
      </c>
      <c r="U881" s="278">
        <f t="shared" si="92"/>
        <v>537.91977112781035</v>
      </c>
      <c r="V881" s="278">
        <f t="shared" si="92"/>
        <v>559.43656197292273</v>
      </c>
      <c r="W881" s="129">
        <f t="shared" si="93"/>
        <v>2111.9239487633931</v>
      </c>
    </row>
    <row r="882" spans="1:24" s="119" customFormat="1" ht="12.75" x14ac:dyDescent="0.2">
      <c r="A882" s="217"/>
      <c r="B882" s="277" t="s">
        <v>1030</v>
      </c>
      <c r="C882" s="278"/>
      <c r="D882" s="278"/>
      <c r="E882" s="278"/>
      <c r="F882" s="278">
        <v>0</v>
      </c>
      <c r="G882" s="278">
        <f t="shared" si="94"/>
        <v>0</v>
      </c>
      <c r="H882" s="129">
        <f t="shared" si="82"/>
        <v>0</v>
      </c>
      <c r="I882" s="278">
        <f t="shared" si="86"/>
        <v>0</v>
      </c>
      <c r="J882" s="278">
        <f t="shared" si="87"/>
        <v>0</v>
      </c>
      <c r="K882" s="278">
        <f t="shared" si="87"/>
        <v>0</v>
      </c>
      <c r="L882" s="278">
        <f t="shared" si="87"/>
        <v>0</v>
      </c>
      <c r="M882" s="129">
        <f t="shared" si="88"/>
        <v>0</v>
      </c>
      <c r="N882" s="278">
        <f t="shared" si="89"/>
        <v>0</v>
      </c>
      <c r="O882" s="278">
        <f t="shared" si="90"/>
        <v>0</v>
      </c>
      <c r="P882" s="278">
        <f t="shared" si="90"/>
        <v>0</v>
      </c>
      <c r="Q882" s="278">
        <f t="shared" si="90"/>
        <v>0</v>
      </c>
      <c r="R882" s="129">
        <f t="shared" si="91"/>
        <v>0</v>
      </c>
      <c r="S882" s="278">
        <f t="shared" si="92"/>
        <v>0</v>
      </c>
      <c r="T882" s="278">
        <f t="shared" si="92"/>
        <v>0</v>
      </c>
      <c r="U882" s="278">
        <f t="shared" si="92"/>
        <v>0</v>
      </c>
      <c r="V882" s="278">
        <f t="shared" si="92"/>
        <v>0</v>
      </c>
      <c r="W882" s="129">
        <f t="shared" si="93"/>
        <v>0</v>
      </c>
    </row>
    <row r="883" spans="1:24" s="119" customFormat="1" ht="12.75" x14ac:dyDescent="0.2">
      <c r="A883" s="217"/>
      <c r="B883" s="277" t="s">
        <v>446</v>
      </c>
      <c r="C883" s="278">
        <v>100</v>
      </c>
      <c r="D883" s="278">
        <v>120</v>
      </c>
      <c r="E883" s="278">
        <f t="shared" ref="E883:F891" si="95">(D883*4%+D883)</f>
        <v>124.8</v>
      </c>
      <c r="F883" s="278">
        <f t="shared" si="95"/>
        <v>129.792</v>
      </c>
      <c r="G883" s="278">
        <f t="shared" si="94"/>
        <v>134.98367999999999</v>
      </c>
      <c r="H883" s="129">
        <f t="shared" si="82"/>
        <v>509.57567999999998</v>
      </c>
      <c r="I883" s="278">
        <f t="shared" si="86"/>
        <v>140.38302719999999</v>
      </c>
      <c r="J883" s="278">
        <f t="shared" si="87"/>
        <v>145.99834828799999</v>
      </c>
      <c r="K883" s="278">
        <f t="shared" si="87"/>
        <v>151.83828221951998</v>
      </c>
      <c r="L883" s="278">
        <f t="shared" si="87"/>
        <v>157.91181350830078</v>
      </c>
      <c r="M883" s="129">
        <f t="shared" si="88"/>
        <v>596.13147121582074</v>
      </c>
      <c r="N883" s="278">
        <f t="shared" si="89"/>
        <v>164.22828604863281</v>
      </c>
      <c r="O883" s="278">
        <f t="shared" si="90"/>
        <v>170.79741749057811</v>
      </c>
      <c r="P883" s="278">
        <f t="shared" si="90"/>
        <v>177.62931419020123</v>
      </c>
      <c r="Q883" s="278">
        <f t="shared" si="90"/>
        <v>184.73448675780926</v>
      </c>
      <c r="R883" s="129">
        <f t="shared" si="91"/>
        <v>697.3895044872213</v>
      </c>
      <c r="S883" s="278">
        <f t="shared" si="92"/>
        <v>725.28508466671019</v>
      </c>
      <c r="T883" s="278">
        <f t="shared" si="92"/>
        <v>754.29648805337865</v>
      </c>
      <c r="U883" s="278">
        <f t="shared" si="92"/>
        <v>784.4683475755138</v>
      </c>
      <c r="V883" s="278">
        <f t="shared" si="92"/>
        <v>815.84708147853439</v>
      </c>
      <c r="W883" s="129">
        <f t="shared" si="93"/>
        <v>3079.8970017741367</v>
      </c>
    </row>
    <row r="884" spans="1:24" s="119" customFormat="1" ht="12.75" x14ac:dyDescent="0.2">
      <c r="A884" s="217"/>
      <c r="B884" s="277" t="s">
        <v>699</v>
      </c>
      <c r="C884" s="278"/>
      <c r="D884" s="278"/>
      <c r="E884" s="278">
        <v>73</v>
      </c>
      <c r="F884" s="278">
        <f t="shared" si="95"/>
        <v>75.92</v>
      </c>
      <c r="G884" s="278">
        <v>106</v>
      </c>
      <c r="H884" s="129">
        <f t="shared" si="82"/>
        <v>254.92000000000002</v>
      </c>
      <c r="I884" s="278">
        <f t="shared" si="86"/>
        <v>110.24</v>
      </c>
      <c r="J884" s="278">
        <f t="shared" si="87"/>
        <v>114.64959999999999</v>
      </c>
      <c r="K884" s="278">
        <f t="shared" si="87"/>
        <v>119.23558399999999</v>
      </c>
      <c r="L884" s="278">
        <f t="shared" si="87"/>
        <v>124.00500735999999</v>
      </c>
      <c r="M884" s="129">
        <f t="shared" si="88"/>
        <v>468.13019135999997</v>
      </c>
      <c r="N884" s="278">
        <f t="shared" si="89"/>
        <v>128.96520765439999</v>
      </c>
      <c r="O884" s="278">
        <f t="shared" si="90"/>
        <v>134.123815960576</v>
      </c>
      <c r="P884" s="278">
        <f t="shared" si="90"/>
        <v>139.48876859899903</v>
      </c>
      <c r="Q884" s="278">
        <f t="shared" si="90"/>
        <v>145.068319342959</v>
      </c>
      <c r="R884" s="129">
        <f t="shared" si="91"/>
        <v>547.6461115569341</v>
      </c>
      <c r="S884" s="278">
        <f t="shared" si="92"/>
        <v>569.5519560192115</v>
      </c>
      <c r="T884" s="278">
        <f t="shared" si="92"/>
        <v>592.33403425997994</v>
      </c>
      <c r="U884" s="278">
        <f t="shared" si="92"/>
        <v>616.02739563037915</v>
      </c>
      <c r="V884" s="278">
        <f t="shared" si="92"/>
        <v>640.66849145559434</v>
      </c>
      <c r="W884" s="129">
        <f t="shared" si="93"/>
        <v>2418.5818773651649</v>
      </c>
    </row>
    <row r="885" spans="1:24" s="119" customFormat="1" ht="12.75" x14ac:dyDescent="0.2">
      <c r="A885" s="217"/>
      <c r="B885" s="277" t="s">
        <v>476</v>
      </c>
      <c r="C885" s="278">
        <v>96</v>
      </c>
      <c r="D885" s="278">
        <v>70</v>
      </c>
      <c r="E885" s="278">
        <f t="shared" si="95"/>
        <v>72.8</v>
      </c>
      <c r="F885" s="278">
        <f t="shared" si="95"/>
        <v>75.712000000000003</v>
      </c>
      <c r="G885" s="278">
        <v>155</v>
      </c>
      <c r="H885" s="129">
        <f t="shared" si="82"/>
        <v>373.512</v>
      </c>
      <c r="I885" s="278">
        <f t="shared" si="86"/>
        <v>161.19999999999999</v>
      </c>
      <c r="J885" s="278">
        <f t="shared" si="87"/>
        <v>167.648</v>
      </c>
      <c r="K885" s="278">
        <f t="shared" si="87"/>
        <v>174.35391999999999</v>
      </c>
      <c r="L885" s="278">
        <f t="shared" si="87"/>
        <v>181.32807679999999</v>
      </c>
      <c r="M885" s="129">
        <f t="shared" si="88"/>
        <v>684.52999679999994</v>
      </c>
      <c r="N885" s="278">
        <f t="shared" si="89"/>
        <v>188.58119987199998</v>
      </c>
      <c r="O885" s="278">
        <f t="shared" si="90"/>
        <v>196.12444786687999</v>
      </c>
      <c r="P885" s="278">
        <f t="shared" si="90"/>
        <v>203.9694257815552</v>
      </c>
      <c r="Q885" s="278">
        <f t="shared" si="90"/>
        <v>212.12820281281742</v>
      </c>
      <c r="R885" s="129">
        <f t="shared" si="91"/>
        <v>800.8032763332526</v>
      </c>
      <c r="S885" s="278">
        <f t="shared" si="92"/>
        <v>832.83540738658269</v>
      </c>
      <c r="T885" s="278">
        <f t="shared" si="92"/>
        <v>866.14882368204599</v>
      </c>
      <c r="U885" s="278">
        <f t="shared" si="92"/>
        <v>900.79477662932777</v>
      </c>
      <c r="V885" s="278">
        <f t="shared" si="92"/>
        <v>936.82656769450091</v>
      </c>
      <c r="W885" s="129">
        <f t="shared" si="93"/>
        <v>3536.6055753924575</v>
      </c>
    </row>
    <row r="886" spans="1:24" s="119" customFormat="1" ht="12.75" x14ac:dyDescent="0.2">
      <c r="A886" s="217"/>
      <c r="B886" s="277" t="s">
        <v>477</v>
      </c>
      <c r="C886" s="278">
        <v>75</v>
      </c>
      <c r="D886" s="278">
        <v>70</v>
      </c>
      <c r="E886" s="278">
        <f t="shared" si="95"/>
        <v>72.8</v>
      </c>
      <c r="F886" s="278">
        <f t="shared" si="95"/>
        <v>75.712000000000003</v>
      </c>
      <c r="G886" s="278">
        <v>105</v>
      </c>
      <c r="H886" s="129">
        <f t="shared" si="82"/>
        <v>323.512</v>
      </c>
      <c r="I886" s="278">
        <f t="shared" si="86"/>
        <v>109.2</v>
      </c>
      <c r="J886" s="278">
        <f t="shared" si="87"/>
        <v>113.568</v>
      </c>
      <c r="K886" s="278">
        <f t="shared" si="87"/>
        <v>118.11072</v>
      </c>
      <c r="L886" s="278">
        <f t="shared" si="87"/>
        <v>122.8351488</v>
      </c>
      <c r="M886" s="129">
        <f t="shared" si="88"/>
        <v>463.7138688</v>
      </c>
      <c r="N886" s="278">
        <f t="shared" si="89"/>
        <v>127.748554752</v>
      </c>
      <c r="O886" s="278">
        <f t="shared" si="90"/>
        <v>132.85849694208</v>
      </c>
      <c r="P886" s="278">
        <f t="shared" si="90"/>
        <v>138.17283681976321</v>
      </c>
      <c r="Q886" s="278">
        <f t="shared" si="90"/>
        <v>143.69975029255374</v>
      </c>
      <c r="R886" s="129">
        <f t="shared" si="91"/>
        <v>542.47963880639691</v>
      </c>
      <c r="S886" s="278">
        <f t="shared" si="92"/>
        <v>564.17882435865283</v>
      </c>
      <c r="T886" s="278">
        <f t="shared" si="92"/>
        <v>586.7459773329989</v>
      </c>
      <c r="U886" s="278">
        <f t="shared" si="92"/>
        <v>610.21581642631884</v>
      </c>
      <c r="V886" s="278">
        <f t="shared" si="92"/>
        <v>634.62444908337159</v>
      </c>
      <c r="W886" s="129">
        <f t="shared" si="93"/>
        <v>2395.7650672013419</v>
      </c>
    </row>
    <row r="887" spans="1:24" s="119" customFormat="1" ht="12.75" x14ac:dyDescent="0.2">
      <c r="A887" s="217"/>
      <c r="B887" s="277" t="s">
        <v>478</v>
      </c>
      <c r="C887" s="278">
        <v>95</v>
      </c>
      <c r="D887" s="278">
        <v>70</v>
      </c>
      <c r="E887" s="278">
        <f t="shared" si="95"/>
        <v>72.8</v>
      </c>
      <c r="F887" s="278">
        <f t="shared" si="95"/>
        <v>75.712000000000003</v>
      </c>
      <c r="G887" s="278">
        <v>122</v>
      </c>
      <c r="H887" s="129">
        <f t="shared" si="82"/>
        <v>340.512</v>
      </c>
      <c r="I887" s="278">
        <f t="shared" si="86"/>
        <v>126.88</v>
      </c>
      <c r="J887" s="278">
        <f t="shared" si="87"/>
        <v>131.95519999999999</v>
      </c>
      <c r="K887" s="278">
        <f t="shared" si="87"/>
        <v>137.233408</v>
      </c>
      <c r="L887" s="278">
        <f t="shared" si="87"/>
        <v>142.72274432</v>
      </c>
      <c r="M887" s="129">
        <f t="shared" si="88"/>
        <v>538.79135231999999</v>
      </c>
      <c r="N887" s="278">
        <f t="shared" si="89"/>
        <v>148.43165409280002</v>
      </c>
      <c r="O887" s="278">
        <f t="shared" si="90"/>
        <v>154.36892025651201</v>
      </c>
      <c r="P887" s="278">
        <f t="shared" si="90"/>
        <v>160.54367706677249</v>
      </c>
      <c r="Q887" s="278">
        <f t="shared" si="90"/>
        <v>166.96542414944338</v>
      </c>
      <c r="R887" s="129">
        <f t="shared" si="91"/>
        <v>630.30967556552787</v>
      </c>
      <c r="S887" s="278">
        <f t="shared" si="92"/>
        <v>655.52206258814897</v>
      </c>
      <c r="T887" s="278">
        <f t="shared" si="92"/>
        <v>681.74294509167498</v>
      </c>
      <c r="U887" s="278">
        <f t="shared" si="92"/>
        <v>709.01266289534203</v>
      </c>
      <c r="V887" s="278">
        <f t="shared" si="92"/>
        <v>737.37316941115569</v>
      </c>
      <c r="W887" s="129">
        <f t="shared" si="93"/>
        <v>2783.6508399863219</v>
      </c>
    </row>
    <row r="888" spans="1:24" s="119" customFormat="1" ht="12.75" x14ac:dyDescent="0.2">
      <c r="A888" s="217"/>
      <c r="B888" s="277" t="s">
        <v>479</v>
      </c>
      <c r="C888" s="278">
        <v>100</v>
      </c>
      <c r="D888" s="278">
        <v>120</v>
      </c>
      <c r="E888" s="278">
        <f t="shared" si="95"/>
        <v>124.8</v>
      </c>
      <c r="F888" s="278">
        <f t="shared" si="95"/>
        <v>129.792</v>
      </c>
      <c r="G888" s="278">
        <v>155</v>
      </c>
      <c r="H888" s="129">
        <f t="shared" si="82"/>
        <v>529.59199999999998</v>
      </c>
      <c r="I888" s="278">
        <f t="shared" si="86"/>
        <v>161.19999999999999</v>
      </c>
      <c r="J888" s="278">
        <f t="shared" si="87"/>
        <v>167.648</v>
      </c>
      <c r="K888" s="278">
        <f t="shared" si="87"/>
        <v>174.35391999999999</v>
      </c>
      <c r="L888" s="278">
        <f t="shared" si="87"/>
        <v>181.32807679999999</v>
      </c>
      <c r="M888" s="129">
        <f t="shared" si="88"/>
        <v>684.52999679999994</v>
      </c>
      <c r="N888" s="278">
        <f t="shared" si="89"/>
        <v>188.58119987199998</v>
      </c>
      <c r="O888" s="278">
        <f t="shared" si="90"/>
        <v>196.12444786687999</v>
      </c>
      <c r="P888" s="278">
        <f t="shared" si="90"/>
        <v>203.9694257815552</v>
      </c>
      <c r="Q888" s="278">
        <f t="shared" si="90"/>
        <v>212.12820281281742</v>
      </c>
      <c r="R888" s="129">
        <f t="shared" si="91"/>
        <v>800.8032763332526</v>
      </c>
      <c r="S888" s="278">
        <f t="shared" si="92"/>
        <v>832.83540738658269</v>
      </c>
      <c r="T888" s="278">
        <f t="shared" si="92"/>
        <v>866.14882368204599</v>
      </c>
      <c r="U888" s="278">
        <f t="shared" si="92"/>
        <v>900.79477662932777</v>
      </c>
      <c r="V888" s="278">
        <f t="shared" si="92"/>
        <v>936.82656769450091</v>
      </c>
      <c r="W888" s="129">
        <f t="shared" si="93"/>
        <v>3536.6055753924575</v>
      </c>
    </row>
    <row r="889" spans="1:24" s="119" customFormat="1" ht="12.75" x14ac:dyDescent="0.2">
      <c r="A889" s="217"/>
      <c r="B889" s="277" t="s">
        <v>481</v>
      </c>
      <c r="C889" s="278">
        <v>100</v>
      </c>
      <c r="D889" s="278">
        <v>120</v>
      </c>
      <c r="E889" s="278">
        <f t="shared" si="95"/>
        <v>124.8</v>
      </c>
      <c r="F889" s="278">
        <f t="shared" si="95"/>
        <v>129.792</v>
      </c>
      <c r="G889" s="278">
        <v>155</v>
      </c>
      <c r="H889" s="129">
        <f t="shared" si="82"/>
        <v>529.59199999999998</v>
      </c>
      <c r="I889" s="278">
        <f t="shared" si="86"/>
        <v>161.19999999999999</v>
      </c>
      <c r="J889" s="278">
        <f t="shared" si="87"/>
        <v>167.648</v>
      </c>
      <c r="K889" s="278">
        <f t="shared" si="87"/>
        <v>174.35391999999999</v>
      </c>
      <c r="L889" s="278">
        <f t="shared" si="87"/>
        <v>181.32807679999999</v>
      </c>
      <c r="M889" s="129">
        <f t="shared" si="88"/>
        <v>684.52999679999994</v>
      </c>
      <c r="N889" s="278">
        <f t="shared" si="89"/>
        <v>188.58119987199998</v>
      </c>
      <c r="O889" s="278">
        <f t="shared" si="90"/>
        <v>196.12444786687999</v>
      </c>
      <c r="P889" s="278">
        <f t="shared" si="90"/>
        <v>203.9694257815552</v>
      </c>
      <c r="Q889" s="278">
        <f t="shared" si="90"/>
        <v>212.12820281281742</v>
      </c>
      <c r="R889" s="129">
        <f t="shared" si="91"/>
        <v>800.8032763332526</v>
      </c>
      <c r="S889" s="278">
        <f t="shared" si="92"/>
        <v>832.83540738658269</v>
      </c>
      <c r="T889" s="278">
        <f t="shared" si="92"/>
        <v>866.14882368204599</v>
      </c>
      <c r="U889" s="278">
        <f t="shared" si="92"/>
        <v>900.79477662932777</v>
      </c>
      <c r="V889" s="278">
        <f t="shared" si="92"/>
        <v>936.82656769450091</v>
      </c>
      <c r="W889" s="129">
        <f t="shared" si="93"/>
        <v>3536.6055753924575</v>
      </c>
    </row>
    <row r="890" spans="1:24" s="119" customFormat="1" ht="12.75" x14ac:dyDescent="0.2">
      <c r="A890" s="217"/>
      <c r="B890" s="277" t="s">
        <v>442</v>
      </c>
      <c r="C890" s="278">
        <v>100</v>
      </c>
      <c r="D890" s="278">
        <v>120</v>
      </c>
      <c r="E890" s="278">
        <f>(D890*4%+D890)</f>
        <v>124.8</v>
      </c>
      <c r="F890" s="278">
        <f t="shared" si="95"/>
        <v>129.792</v>
      </c>
      <c r="G890" s="278">
        <v>185</v>
      </c>
      <c r="H890" s="129">
        <f t="shared" si="82"/>
        <v>559.59199999999998</v>
      </c>
      <c r="I890" s="278">
        <f t="shared" si="86"/>
        <v>192.4</v>
      </c>
      <c r="J890" s="278">
        <f t="shared" si="87"/>
        <v>200.096</v>
      </c>
      <c r="K890" s="278">
        <f t="shared" si="87"/>
        <v>208.09984</v>
      </c>
      <c r="L890" s="278">
        <f t="shared" si="87"/>
        <v>216.42383359999999</v>
      </c>
      <c r="M890" s="129">
        <f t="shared" si="88"/>
        <v>817.01967359999992</v>
      </c>
      <c r="N890" s="278">
        <f t="shared" si="89"/>
        <v>225.08078694399998</v>
      </c>
      <c r="O890" s="278">
        <f t="shared" si="90"/>
        <v>234.08401842175999</v>
      </c>
      <c r="P890" s="278">
        <f t="shared" si="90"/>
        <v>243.44737915863038</v>
      </c>
      <c r="Q890" s="278">
        <f t="shared" si="90"/>
        <v>253.18527432497561</v>
      </c>
      <c r="R890" s="129">
        <f t="shared" si="91"/>
        <v>955.79745884936597</v>
      </c>
      <c r="S890" s="278">
        <f t="shared" si="92"/>
        <v>994.02935720334062</v>
      </c>
      <c r="T890" s="278">
        <f t="shared" si="92"/>
        <v>1033.7905314914742</v>
      </c>
      <c r="U890" s="278">
        <f t="shared" si="92"/>
        <v>1075.1421527511332</v>
      </c>
      <c r="V890" s="278">
        <f t="shared" si="92"/>
        <v>1118.1478388611786</v>
      </c>
      <c r="W890" s="129">
        <f t="shared" si="93"/>
        <v>4221.1098803071263</v>
      </c>
    </row>
    <row r="891" spans="1:24" s="119" customFormat="1" ht="12.75" x14ac:dyDescent="0.2">
      <c r="A891" s="217"/>
      <c r="B891" s="274" t="s">
        <v>435</v>
      </c>
      <c r="C891" s="278"/>
      <c r="D891" s="278">
        <v>120</v>
      </c>
      <c r="E891" s="278">
        <v>239</v>
      </c>
      <c r="F891" s="278">
        <f t="shared" si="95"/>
        <v>248.56</v>
      </c>
      <c r="G891" s="278">
        <v>289</v>
      </c>
      <c r="H891" s="129">
        <f t="shared" si="82"/>
        <v>896.56</v>
      </c>
      <c r="I891" s="278">
        <f t="shared" si="86"/>
        <v>300.56</v>
      </c>
      <c r="J891" s="278">
        <f t="shared" si="87"/>
        <v>312.58240000000001</v>
      </c>
      <c r="K891" s="278">
        <f t="shared" si="87"/>
        <v>325.08569599999998</v>
      </c>
      <c r="L891" s="278">
        <f t="shared" si="87"/>
        <v>338.08912383999996</v>
      </c>
      <c r="M891" s="129">
        <f t="shared" si="88"/>
        <v>1276.3172198399998</v>
      </c>
      <c r="N891" s="278">
        <f t="shared" si="89"/>
        <v>351.61268879359994</v>
      </c>
      <c r="O891" s="278">
        <f t="shared" si="90"/>
        <v>365.67719634534393</v>
      </c>
      <c r="P891" s="278">
        <f t="shared" si="90"/>
        <v>380.30428419915768</v>
      </c>
      <c r="Q891" s="278">
        <f t="shared" si="90"/>
        <v>395.51645556712401</v>
      </c>
      <c r="R891" s="129">
        <f t="shared" si="91"/>
        <v>1493.1106249052254</v>
      </c>
      <c r="S891" s="278">
        <f t="shared" si="92"/>
        <v>1552.8350499014346</v>
      </c>
      <c r="T891" s="278">
        <f t="shared" si="92"/>
        <v>1614.9484518974919</v>
      </c>
      <c r="U891" s="278">
        <f t="shared" si="92"/>
        <v>1679.5463899733916</v>
      </c>
      <c r="V891" s="278">
        <f t="shared" si="92"/>
        <v>1746.7282455723273</v>
      </c>
      <c r="W891" s="129">
        <f t="shared" si="93"/>
        <v>6594.0581373446448</v>
      </c>
    </row>
    <row r="892" spans="1:24" s="119" customFormat="1" ht="12.75" x14ac:dyDescent="0.2">
      <c r="A892" s="217"/>
      <c r="B892" s="274" t="s">
        <v>1031</v>
      </c>
      <c r="C892" s="278"/>
      <c r="D892" s="278">
        <v>70</v>
      </c>
      <c r="E892" s="278">
        <v>130</v>
      </c>
      <c r="F892" s="278">
        <v>155</v>
      </c>
      <c r="G892" s="278">
        <v>182</v>
      </c>
      <c r="H892" s="129">
        <f t="shared" si="82"/>
        <v>537</v>
      </c>
      <c r="I892" s="278">
        <f t="shared" si="86"/>
        <v>189.28</v>
      </c>
      <c r="J892" s="278">
        <f t="shared" si="87"/>
        <v>196.85120000000001</v>
      </c>
      <c r="K892" s="278">
        <f t="shared" si="87"/>
        <v>204.72524799999999</v>
      </c>
      <c r="L892" s="278">
        <f t="shared" si="87"/>
        <v>212.91425791999998</v>
      </c>
      <c r="M892" s="129">
        <f t="shared" si="88"/>
        <v>803.77070591999995</v>
      </c>
      <c r="N892" s="278">
        <f t="shared" si="89"/>
        <v>221.43082823679998</v>
      </c>
      <c r="O892" s="278">
        <f t="shared" si="90"/>
        <v>230.28806136627199</v>
      </c>
      <c r="P892" s="278">
        <f t="shared" si="90"/>
        <v>239.49958382092288</v>
      </c>
      <c r="Q892" s="278">
        <f t="shared" si="90"/>
        <v>249.07956717375978</v>
      </c>
      <c r="R892" s="129">
        <f t="shared" si="91"/>
        <v>940.29804059775461</v>
      </c>
      <c r="S892" s="278">
        <f t="shared" si="92"/>
        <v>977.90996222166484</v>
      </c>
      <c r="T892" s="278">
        <f t="shared" si="92"/>
        <v>1017.0263607105314</v>
      </c>
      <c r="U892" s="278">
        <f t="shared" si="92"/>
        <v>1057.7074151389527</v>
      </c>
      <c r="V892" s="278">
        <f t="shared" si="92"/>
        <v>1100.0157117445108</v>
      </c>
      <c r="W892" s="129">
        <f t="shared" si="93"/>
        <v>4152.6594498156592</v>
      </c>
    </row>
    <row r="893" spans="1:24" s="187" customFormat="1" ht="25.5" x14ac:dyDescent="0.2">
      <c r="A893" s="306" t="s">
        <v>1033</v>
      </c>
      <c r="B893" s="307"/>
      <c r="C893" s="304">
        <f>SUM(C894:C928)</f>
        <v>2185</v>
      </c>
      <c r="D893" s="304">
        <f>SUM(D894:D928)</f>
        <v>2945</v>
      </c>
      <c r="E893" s="304">
        <f>SUM(E894:E928)</f>
        <v>3185.6000000000008</v>
      </c>
      <c r="F893" s="304">
        <f>SUM(F894:F928)</f>
        <v>4775.84</v>
      </c>
      <c r="G893" s="304">
        <f>SUM(G894:G928)</f>
        <v>22197.9136</v>
      </c>
      <c r="H893" s="307">
        <f>SUM(D893:G893)</f>
        <v>33104.353600000002</v>
      </c>
      <c r="I893" s="304">
        <f>SUM(I894:I928)</f>
        <v>6380.2301439999992</v>
      </c>
      <c r="J893" s="304">
        <f>SUM(J894:J928)</f>
        <v>7552.79934976</v>
      </c>
      <c r="K893" s="304">
        <f>SUM(K894:K928)</f>
        <v>7740.6313237504</v>
      </c>
      <c r="L893" s="304">
        <f>SUM(L894:L928)</f>
        <v>7311.7365767004158</v>
      </c>
      <c r="M893" s="307">
        <f>SUM(I893:L893)</f>
        <v>28985.397394210813</v>
      </c>
      <c r="N893" s="304">
        <f>SUM(N894:N928)</f>
        <v>28863.126039768431</v>
      </c>
      <c r="O893" s="304">
        <f>SUM(O894:O928)</f>
        <v>7727.8110813591702</v>
      </c>
      <c r="P893" s="304">
        <f>SUM(P894:P928)</f>
        <v>9046.8035246135369</v>
      </c>
      <c r="Q893" s="304">
        <f>SUM(Q894:Q928)</f>
        <v>9935.1156655980776</v>
      </c>
      <c r="R893" s="307">
        <f>SUM(N893:Q893)</f>
        <v>55572.856311339216</v>
      </c>
      <c r="S893" s="304">
        <f>SUM(S894:S928)</f>
        <v>9035</v>
      </c>
      <c r="T893" s="304">
        <f>SUM(T894:T928)</f>
        <v>36597</v>
      </c>
      <c r="U893" s="304">
        <f>SUM(U894:U928)</f>
        <v>9740</v>
      </c>
      <c r="V893" s="304">
        <f>SUM(V894:V928)</f>
        <v>11211</v>
      </c>
      <c r="W893" s="307">
        <f>SUM(S893:V893)</f>
        <v>66583</v>
      </c>
      <c r="X893" s="186">
        <v>42986</v>
      </c>
    </row>
    <row r="894" spans="1:24" s="119" customFormat="1" ht="12.75" x14ac:dyDescent="0.2">
      <c r="A894" s="279"/>
      <c r="B894" s="280" t="s">
        <v>450</v>
      </c>
      <c r="C894" s="180">
        <v>50</v>
      </c>
      <c r="D894" s="177">
        <v>70</v>
      </c>
      <c r="E894" s="177">
        <v>73</v>
      </c>
      <c r="F894" s="177">
        <v>79</v>
      </c>
      <c r="G894" s="177">
        <v>363</v>
      </c>
      <c r="H894" s="129">
        <v>585</v>
      </c>
      <c r="I894" s="177">
        <v>105</v>
      </c>
      <c r="J894" s="177">
        <v>156</v>
      </c>
      <c r="K894" s="177">
        <v>115</v>
      </c>
      <c r="L894" s="177">
        <v>121</v>
      </c>
      <c r="M894" s="129">
        <v>497</v>
      </c>
      <c r="N894" s="177">
        <v>466</v>
      </c>
      <c r="O894" s="177">
        <v>133</v>
      </c>
      <c r="P894" s="177">
        <v>199</v>
      </c>
      <c r="Q894" s="177">
        <v>147</v>
      </c>
      <c r="R894" s="129">
        <v>945</v>
      </c>
      <c r="S894" s="177">
        <v>154</v>
      </c>
      <c r="T894" s="177">
        <v>595</v>
      </c>
      <c r="U894" s="177">
        <v>170</v>
      </c>
      <c r="V894" s="177">
        <v>254</v>
      </c>
      <c r="W894" s="129">
        <v>1173</v>
      </c>
    </row>
    <row r="895" spans="1:24" s="119" customFormat="1" ht="12.75" x14ac:dyDescent="0.2">
      <c r="A895" s="281"/>
      <c r="B895" s="280" t="s">
        <v>443</v>
      </c>
      <c r="C895" s="180">
        <v>100</v>
      </c>
      <c r="D895" s="177">
        <v>120</v>
      </c>
      <c r="E895" s="177">
        <v>124.8</v>
      </c>
      <c r="F895" s="177">
        <v>160</v>
      </c>
      <c r="G895" s="177">
        <v>748</v>
      </c>
      <c r="H895" s="129">
        <v>1152.8</v>
      </c>
      <c r="I895" s="177">
        <v>195</v>
      </c>
      <c r="J895" s="177">
        <v>205</v>
      </c>
      <c r="K895" s="177">
        <v>312</v>
      </c>
      <c r="L895" s="177">
        <v>226</v>
      </c>
      <c r="M895" s="129">
        <v>938</v>
      </c>
      <c r="N895" s="177">
        <v>955</v>
      </c>
      <c r="O895" s="177">
        <v>149</v>
      </c>
      <c r="P895" s="177">
        <v>261</v>
      </c>
      <c r="Q895" s="177">
        <v>398</v>
      </c>
      <c r="R895" s="129">
        <v>1763</v>
      </c>
      <c r="S895" s="177">
        <v>288</v>
      </c>
      <c r="T895" s="177">
        <v>1219</v>
      </c>
      <c r="U895" s="177">
        <v>318</v>
      </c>
      <c r="V895" s="177">
        <v>333</v>
      </c>
      <c r="W895" s="129">
        <v>2158</v>
      </c>
    </row>
    <row r="896" spans="1:24" s="119" customFormat="1" ht="12.75" x14ac:dyDescent="0.2">
      <c r="A896" s="281"/>
      <c r="B896" s="280" t="s">
        <v>451</v>
      </c>
      <c r="C896" s="180">
        <v>100</v>
      </c>
      <c r="D896" s="177">
        <v>120</v>
      </c>
      <c r="E896" s="177">
        <v>124.8</v>
      </c>
      <c r="F896" s="177">
        <v>158</v>
      </c>
      <c r="G896" s="177">
        <v>740</v>
      </c>
      <c r="H896" s="129">
        <v>1142.8</v>
      </c>
      <c r="I896" s="177">
        <v>186</v>
      </c>
      <c r="J896" s="177">
        <v>195</v>
      </c>
      <c r="K896" s="177">
        <v>259</v>
      </c>
      <c r="L896" s="177">
        <v>272</v>
      </c>
      <c r="M896" s="129">
        <v>912</v>
      </c>
      <c r="N896" s="177">
        <v>950</v>
      </c>
      <c r="O896" s="177">
        <v>243</v>
      </c>
      <c r="P896" s="177">
        <v>255</v>
      </c>
      <c r="Q896" s="177">
        <v>268</v>
      </c>
      <c r="R896" s="129">
        <v>1716</v>
      </c>
      <c r="S896" s="177">
        <v>346</v>
      </c>
      <c r="T896" s="177">
        <v>1280</v>
      </c>
      <c r="U896" s="177">
        <v>310</v>
      </c>
      <c r="V896" s="177">
        <v>326</v>
      </c>
      <c r="W896" s="129">
        <v>2262</v>
      </c>
    </row>
    <row r="897" spans="1:23" s="119" customFormat="1" ht="12.75" x14ac:dyDescent="0.2">
      <c r="A897" s="281"/>
      <c r="B897" s="280" t="s">
        <v>452</v>
      </c>
      <c r="C897" s="180">
        <v>175</v>
      </c>
      <c r="D897" s="177"/>
      <c r="E897" s="177">
        <v>0</v>
      </c>
      <c r="F897" s="177">
        <v>0</v>
      </c>
      <c r="G897" s="177">
        <v>0</v>
      </c>
      <c r="H897" s="129">
        <v>0</v>
      </c>
      <c r="I897" s="177">
        <v>0</v>
      </c>
      <c r="J897" s="177">
        <v>0</v>
      </c>
      <c r="K897" s="177">
        <v>0</v>
      </c>
      <c r="L897" s="177">
        <v>0</v>
      </c>
      <c r="M897" s="129">
        <v>0</v>
      </c>
      <c r="N897" s="177">
        <v>0</v>
      </c>
      <c r="O897" s="177">
        <v>0</v>
      </c>
      <c r="P897" s="177">
        <v>0</v>
      </c>
      <c r="Q897" s="177">
        <v>0</v>
      </c>
      <c r="R897" s="129">
        <v>0</v>
      </c>
      <c r="S897" s="177"/>
      <c r="T897" s="177"/>
      <c r="U897" s="177"/>
      <c r="V897" s="177"/>
      <c r="W897" s="129">
        <v>0</v>
      </c>
    </row>
    <row r="898" spans="1:23" s="119" customFormat="1" ht="12.75" x14ac:dyDescent="0.2">
      <c r="A898" s="281"/>
      <c r="B898" s="280" t="s">
        <v>444</v>
      </c>
      <c r="C898" s="180">
        <v>100</v>
      </c>
      <c r="D898" s="177">
        <v>120</v>
      </c>
      <c r="E898" s="177">
        <v>124.8</v>
      </c>
      <c r="F898" s="177">
        <v>158</v>
      </c>
      <c r="G898" s="177">
        <v>740</v>
      </c>
      <c r="H898" s="129">
        <v>1142.8</v>
      </c>
      <c r="I898" s="177">
        <v>186</v>
      </c>
      <c r="J898" s="177">
        <v>195</v>
      </c>
      <c r="K898" s="177">
        <v>259</v>
      </c>
      <c r="L898" s="177">
        <v>272</v>
      </c>
      <c r="M898" s="129">
        <v>912</v>
      </c>
      <c r="N898" s="177">
        <v>950</v>
      </c>
      <c r="O898" s="177">
        <v>243</v>
      </c>
      <c r="P898" s="177">
        <v>255</v>
      </c>
      <c r="Q898" s="177">
        <v>268</v>
      </c>
      <c r="R898" s="129">
        <v>1716</v>
      </c>
      <c r="S898" s="177">
        <v>346</v>
      </c>
      <c r="T898" s="177">
        <v>1280</v>
      </c>
      <c r="U898" s="177">
        <v>310</v>
      </c>
      <c r="V898" s="177">
        <v>326</v>
      </c>
      <c r="W898" s="129">
        <v>2262</v>
      </c>
    </row>
    <row r="899" spans="1:23" s="119" customFormat="1" ht="12.75" x14ac:dyDescent="0.2">
      <c r="A899" s="281"/>
      <c r="B899" s="280" t="s">
        <v>454</v>
      </c>
      <c r="C899" s="180">
        <v>25</v>
      </c>
      <c r="D899" s="177">
        <v>70</v>
      </c>
      <c r="E899" s="177">
        <v>72.8</v>
      </c>
      <c r="F899" s="177">
        <v>146</v>
      </c>
      <c r="G899" s="177">
        <v>363</v>
      </c>
      <c r="H899" s="129">
        <v>651.79999999999995</v>
      </c>
      <c r="I899" s="177">
        <v>105</v>
      </c>
      <c r="J899" s="177">
        <v>156</v>
      </c>
      <c r="K899" s="177">
        <v>115</v>
      </c>
      <c r="L899" s="177">
        <v>121</v>
      </c>
      <c r="M899" s="129">
        <v>497</v>
      </c>
      <c r="N899" s="177">
        <v>466</v>
      </c>
      <c r="O899" s="177">
        <v>133</v>
      </c>
      <c r="P899" s="177">
        <v>199</v>
      </c>
      <c r="Q899" s="177">
        <v>147</v>
      </c>
      <c r="R899" s="129">
        <v>945</v>
      </c>
      <c r="S899" s="177">
        <v>154</v>
      </c>
      <c r="T899" s="177">
        <v>595</v>
      </c>
      <c r="U899" s="177">
        <v>170</v>
      </c>
      <c r="V899" s="177">
        <v>254</v>
      </c>
      <c r="W899" s="129">
        <v>1173</v>
      </c>
    </row>
    <row r="900" spans="1:23" s="119" customFormat="1" ht="12.75" x14ac:dyDescent="0.2">
      <c r="A900" s="281"/>
      <c r="B900" s="280" t="s">
        <v>692</v>
      </c>
      <c r="C900" s="180">
        <v>165</v>
      </c>
      <c r="D900" s="177">
        <v>150</v>
      </c>
      <c r="E900" s="177">
        <v>200</v>
      </c>
      <c r="F900" s="177">
        <v>375</v>
      </c>
      <c r="G900" s="177">
        <v>1746</v>
      </c>
      <c r="H900" s="129">
        <v>2471</v>
      </c>
      <c r="I900" s="177">
        <v>438</v>
      </c>
      <c r="J900" s="177">
        <v>553</v>
      </c>
      <c r="K900" s="177">
        <v>483</v>
      </c>
      <c r="L900" s="177">
        <v>507</v>
      </c>
      <c r="M900" s="129">
        <v>1981</v>
      </c>
      <c r="N900" s="177">
        <v>2228</v>
      </c>
      <c r="O900" s="177">
        <v>559</v>
      </c>
      <c r="P900" s="177">
        <v>587</v>
      </c>
      <c r="Q900" s="177">
        <v>617</v>
      </c>
      <c r="R900" s="129">
        <v>3991</v>
      </c>
      <c r="S900" s="177">
        <v>777</v>
      </c>
      <c r="T900" s="177">
        <v>2843</v>
      </c>
      <c r="U900" s="177">
        <v>714</v>
      </c>
      <c r="V900" s="177">
        <v>750</v>
      </c>
      <c r="W900" s="129">
        <v>5084</v>
      </c>
    </row>
    <row r="901" spans="1:23" s="119" customFormat="1" ht="12.75" x14ac:dyDescent="0.2">
      <c r="A901" s="281"/>
      <c r="B901" s="280" t="s">
        <v>440</v>
      </c>
      <c r="C901" s="180">
        <v>100</v>
      </c>
      <c r="D901" s="177">
        <v>120</v>
      </c>
      <c r="E901" s="177">
        <v>124.8</v>
      </c>
      <c r="F901" s="177">
        <v>176</v>
      </c>
      <c r="G901" s="177">
        <v>747</v>
      </c>
      <c r="H901" s="129">
        <v>1167.8</v>
      </c>
      <c r="I901" s="177">
        <v>237</v>
      </c>
      <c r="J901" s="177">
        <v>325</v>
      </c>
      <c r="K901" s="177">
        <v>292</v>
      </c>
      <c r="L901" s="177">
        <v>307</v>
      </c>
      <c r="M901" s="129">
        <v>1161</v>
      </c>
      <c r="N901" s="177">
        <v>1379</v>
      </c>
      <c r="O901" s="177">
        <v>338</v>
      </c>
      <c r="P901" s="177">
        <v>414</v>
      </c>
      <c r="Q901" s="177">
        <v>435</v>
      </c>
      <c r="R901" s="129">
        <v>2566</v>
      </c>
      <c r="S901" s="177">
        <v>350</v>
      </c>
      <c r="T901" s="177">
        <v>1649</v>
      </c>
      <c r="U901" s="177">
        <v>432</v>
      </c>
      <c r="V901" s="177">
        <v>453</v>
      </c>
      <c r="W901" s="129">
        <v>2884</v>
      </c>
    </row>
    <row r="902" spans="1:23" s="119" customFormat="1" ht="12.75" x14ac:dyDescent="0.2">
      <c r="A902" s="281"/>
      <c r="B902" s="280" t="s">
        <v>460</v>
      </c>
      <c r="C902" s="180">
        <v>50</v>
      </c>
      <c r="D902" s="177">
        <v>70</v>
      </c>
      <c r="E902" s="177">
        <v>73</v>
      </c>
      <c r="F902" s="177">
        <v>78</v>
      </c>
      <c r="G902" s="177">
        <v>363</v>
      </c>
      <c r="H902" s="129">
        <v>584</v>
      </c>
      <c r="I902" s="177">
        <v>102</v>
      </c>
      <c r="J902" s="177">
        <v>154</v>
      </c>
      <c r="K902" s="177">
        <v>113</v>
      </c>
      <c r="L902" s="177">
        <v>119</v>
      </c>
      <c r="M902" s="129">
        <v>488</v>
      </c>
      <c r="N902" s="177">
        <v>463</v>
      </c>
      <c r="O902" s="177">
        <v>131</v>
      </c>
      <c r="P902" s="177">
        <v>196</v>
      </c>
      <c r="Q902" s="177">
        <v>144</v>
      </c>
      <c r="R902" s="129">
        <v>934</v>
      </c>
      <c r="S902" s="177">
        <v>151</v>
      </c>
      <c r="T902" s="177">
        <v>591</v>
      </c>
      <c r="U902" s="177">
        <v>167</v>
      </c>
      <c r="V902" s="177">
        <v>251</v>
      </c>
      <c r="W902" s="129">
        <v>1160</v>
      </c>
    </row>
    <row r="903" spans="1:23" s="119" customFormat="1" ht="12.75" x14ac:dyDescent="0.2">
      <c r="A903" s="281"/>
      <c r="B903" s="280" t="s">
        <v>459</v>
      </c>
      <c r="C903" s="180">
        <v>50</v>
      </c>
      <c r="D903" s="177">
        <v>70</v>
      </c>
      <c r="E903" s="177">
        <v>125</v>
      </c>
      <c r="F903" s="177">
        <v>154</v>
      </c>
      <c r="G903" s="177">
        <v>735</v>
      </c>
      <c r="H903" s="129">
        <v>1084</v>
      </c>
      <c r="I903" s="177">
        <v>181</v>
      </c>
      <c r="J903" s="177">
        <v>358</v>
      </c>
      <c r="K903" s="177">
        <v>279</v>
      </c>
      <c r="L903" s="177">
        <v>293</v>
      </c>
      <c r="M903" s="129">
        <v>1111</v>
      </c>
      <c r="N903" s="177">
        <v>1026</v>
      </c>
      <c r="O903" s="177">
        <v>323</v>
      </c>
      <c r="P903" s="177">
        <v>339</v>
      </c>
      <c r="Q903" s="177">
        <v>356</v>
      </c>
      <c r="R903" s="129">
        <v>2044</v>
      </c>
      <c r="S903" s="177">
        <v>398</v>
      </c>
      <c r="T903" s="177">
        <v>1197</v>
      </c>
      <c r="U903" s="177">
        <v>412</v>
      </c>
      <c r="V903" s="177">
        <v>433</v>
      </c>
      <c r="W903" s="129">
        <v>2440</v>
      </c>
    </row>
    <row r="904" spans="1:23" s="119" customFormat="1" ht="12.75" x14ac:dyDescent="0.2">
      <c r="A904" s="281"/>
      <c r="B904" s="280" t="s">
        <v>461</v>
      </c>
      <c r="C904" s="180">
        <v>50</v>
      </c>
      <c r="D904" s="177">
        <v>70</v>
      </c>
      <c r="E904" s="177">
        <v>0</v>
      </c>
      <c r="F904" s="177">
        <v>83</v>
      </c>
      <c r="G904" s="177">
        <v>363</v>
      </c>
      <c r="H904" s="129">
        <v>516</v>
      </c>
      <c r="I904" s="177">
        <v>102</v>
      </c>
      <c r="J904" s="177">
        <v>154</v>
      </c>
      <c r="K904" s="177">
        <v>113</v>
      </c>
      <c r="L904" s="177">
        <v>119</v>
      </c>
      <c r="M904" s="129">
        <v>488</v>
      </c>
      <c r="N904" s="177">
        <v>463</v>
      </c>
      <c r="O904" s="177">
        <v>130</v>
      </c>
      <c r="P904" s="177">
        <v>196</v>
      </c>
      <c r="Q904" s="177">
        <v>144</v>
      </c>
      <c r="R904" s="129">
        <v>933</v>
      </c>
      <c r="S904" s="177">
        <v>151</v>
      </c>
      <c r="T904" s="177">
        <v>591</v>
      </c>
      <c r="U904" s="177">
        <v>167</v>
      </c>
      <c r="V904" s="177">
        <v>251</v>
      </c>
      <c r="W904" s="129">
        <v>1160</v>
      </c>
    </row>
    <row r="905" spans="1:23" s="119" customFormat="1" ht="12.75" x14ac:dyDescent="0.2">
      <c r="A905" s="281"/>
      <c r="B905" s="280" t="s">
        <v>462</v>
      </c>
      <c r="C905" s="180">
        <v>50</v>
      </c>
      <c r="D905" s="177">
        <v>70</v>
      </c>
      <c r="E905" s="177"/>
      <c r="F905" s="177">
        <v>144</v>
      </c>
      <c r="G905" s="177">
        <v>736</v>
      </c>
      <c r="H905" s="129">
        <v>950</v>
      </c>
      <c r="I905" s="177">
        <v>182</v>
      </c>
      <c r="J905" s="177">
        <v>191</v>
      </c>
      <c r="K905" s="177">
        <v>298</v>
      </c>
      <c r="L905" s="177">
        <v>210</v>
      </c>
      <c r="M905" s="129">
        <v>881</v>
      </c>
      <c r="N905" s="177">
        <v>939</v>
      </c>
      <c r="O905" s="177">
        <v>232</v>
      </c>
      <c r="P905" s="177">
        <v>244</v>
      </c>
      <c r="Q905" s="177">
        <v>380</v>
      </c>
      <c r="R905" s="129">
        <v>1795</v>
      </c>
      <c r="S905" s="177">
        <v>268</v>
      </c>
      <c r="T905" s="177">
        <v>1198</v>
      </c>
      <c r="U905" s="177">
        <v>296</v>
      </c>
      <c r="V905" s="177">
        <v>311</v>
      </c>
      <c r="W905" s="129">
        <v>2073</v>
      </c>
    </row>
    <row r="906" spans="1:23" s="136" customFormat="1" ht="12.75" x14ac:dyDescent="0.2">
      <c r="A906" s="282"/>
      <c r="B906" s="280" t="s">
        <v>436</v>
      </c>
      <c r="C906" s="180">
        <v>50</v>
      </c>
      <c r="D906" s="177">
        <v>70</v>
      </c>
      <c r="E906" s="177"/>
      <c r="F906" s="177">
        <v>152</v>
      </c>
      <c r="G906" s="177">
        <v>733</v>
      </c>
      <c r="H906" s="129">
        <v>955</v>
      </c>
      <c r="I906" s="177">
        <v>179</v>
      </c>
      <c r="J906" s="177">
        <v>188</v>
      </c>
      <c r="K906" s="177">
        <v>295</v>
      </c>
      <c r="L906" s="177">
        <v>207</v>
      </c>
      <c r="M906" s="129">
        <v>869</v>
      </c>
      <c r="N906" s="177">
        <v>936</v>
      </c>
      <c r="O906" s="177">
        <v>229</v>
      </c>
      <c r="P906" s="177">
        <v>240</v>
      </c>
      <c r="Q906" s="177">
        <v>376</v>
      </c>
      <c r="R906" s="129">
        <v>1781</v>
      </c>
      <c r="S906" s="177">
        <v>265</v>
      </c>
      <c r="T906" s="177">
        <v>1194</v>
      </c>
      <c r="U906" s="177">
        <v>292</v>
      </c>
      <c r="V906" s="177">
        <v>307</v>
      </c>
      <c r="W906" s="129">
        <v>2058</v>
      </c>
    </row>
    <row r="907" spans="1:23" s="119" customFormat="1" ht="12.75" x14ac:dyDescent="0.2">
      <c r="A907" s="281"/>
      <c r="B907" s="280" t="s">
        <v>463</v>
      </c>
      <c r="C907" s="180">
        <v>25</v>
      </c>
      <c r="D907" s="177">
        <v>70</v>
      </c>
      <c r="E907" s="177"/>
      <c r="F907" s="177">
        <v>83</v>
      </c>
      <c r="G907" s="177">
        <v>363</v>
      </c>
      <c r="H907" s="129">
        <v>516</v>
      </c>
      <c r="I907" s="177">
        <v>105</v>
      </c>
      <c r="J907" s="177">
        <v>156</v>
      </c>
      <c r="K907" s="177">
        <v>115</v>
      </c>
      <c r="L907" s="177">
        <v>121</v>
      </c>
      <c r="M907" s="129">
        <v>497</v>
      </c>
      <c r="N907" s="177">
        <v>466</v>
      </c>
      <c r="O907" s="177">
        <v>133</v>
      </c>
      <c r="P907" s="177">
        <v>199</v>
      </c>
      <c r="Q907" s="177">
        <v>147</v>
      </c>
      <c r="R907" s="129">
        <v>945</v>
      </c>
      <c r="S907" s="177">
        <v>154</v>
      </c>
      <c r="T907" s="177">
        <v>595</v>
      </c>
      <c r="U907" s="177">
        <v>170</v>
      </c>
      <c r="V907" s="177">
        <v>254</v>
      </c>
      <c r="W907" s="129">
        <v>1173</v>
      </c>
    </row>
    <row r="908" spans="1:23" s="119" customFormat="1" ht="12.75" x14ac:dyDescent="0.2">
      <c r="A908" s="281"/>
      <c r="B908" s="280" t="s">
        <v>438</v>
      </c>
      <c r="C908" s="180">
        <v>50</v>
      </c>
      <c r="D908" s="177">
        <v>120</v>
      </c>
      <c r="E908" s="177">
        <v>124.8</v>
      </c>
      <c r="F908" s="177">
        <v>156</v>
      </c>
      <c r="G908" s="177">
        <v>1079</v>
      </c>
      <c r="H908" s="129">
        <v>1479.8</v>
      </c>
      <c r="I908" s="177">
        <v>300</v>
      </c>
      <c r="J908" s="177">
        <v>322</v>
      </c>
      <c r="K908" s="177">
        <v>338</v>
      </c>
      <c r="L908" s="177">
        <v>304</v>
      </c>
      <c r="M908" s="129">
        <v>1264</v>
      </c>
      <c r="N908" s="177">
        <v>1377</v>
      </c>
      <c r="O908" s="177">
        <v>335</v>
      </c>
      <c r="P908" s="177">
        <v>352</v>
      </c>
      <c r="Q908" s="177">
        <v>432</v>
      </c>
      <c r="R908" s="129">
        <v>2496</v>
      </c>
      <c r="S908" s="177">
        <v>347</v>
      </c>
      <c r="T908" s="177">
        <v>1713</v>
      </c>
      <c r="U908" s="177">
        <v>428</v>
      </c>
      <c r="V908" s="177">
        <v>450</v>
      </c>
      <c r="W908" s="129">
        <v>2938</v>
      </c>
    </row>
    <row r="909" spans="1:23" s="119" customFormat="1" ht="12.75" x14ac:dyDescent="0.2">
      <c r="A909" s="281"/>
      <c r="B909" s="280" t="s">
        <v>694</v>
      </c>
      <c r="C909" s="180">
        <v>25</v>
      </c>
      <c r="D909" s="177">
        <v>70</v>
      </c>
      <c r="E909" s="177">
        <v>72.8</v>
      </c>
      <c r="F909" s="177">
        <v>150</v>
      </c>
      <c r="G909" s="177">
        <v>804</v>
      </c>
      <c r="H909" s="129">
        <v>1096.8</v>
      </c>
      <c r="I909" s="177">
        <v>253</v>
      </c>
      <c r="J909" s="177">
        <v>271</v>
      </c>
      <c r="K909" s="177">
        <v>381</v>
      </c>
      <c r="L909" s="177">
        <v>298</v>
      </c>
      <c r="M909" s="129">
        <v>1203</v>
      </c>
      <c r="N909" s="177">
        <v>1031</v>
      </c>
      <c r="O909" s="177">
        <v>329</v>
      </c>
      <c r="P909" s="177">
        <v>345</v>
      </c>
      <c r="Q909" s="177">
        <v>487</v>
      </c>
      <c r="R909" s="129">
        <v>2192</v>
      </c>
      <c r="S909" s="177">
        <v>274</v>
      </c>
      <c r="T909" s="177">
        <v>1204</v>
      </c>
      <c r="U909" s="177">
        <v>420</v>
      </c>
      <c r="V909" s="177">
        <v>441</v>
      </c>
      <c r="W909" s="129">
        <v>2339</v>
      </c>
    </row>
    <row r="910" spans="1:23" s="119" customFormat="1" ht="12.75" x14ac:dyDescent="0.2">
      <c r="A910" s="281"/>
      <c r="B910" s="280" t="s">
        <v>465</v>
      </c>
      <c r="C910" s="180">
        <v>50</v>
      </c>
      <c r="D910" s="177">
        <v>70</v>
      </c>
      <c r="E910" s="177">
        <v>72.8</v>
      </c>
      <c r="F910" s="177">
        <v>83</v>
      </c>
      <c r="G910" s="177">
        <v>365</v>
      </c>
      <c r="H910" s="129">
        <v>590.79999999999995</v>
      </c>
      <c r="I910" s="177">
        <v>105</v>
      </c>
      <c r="J910" s="177">
        <v>156</v>
      </c>
      <c r="K910" s="177">
        <v>115</v>
      </c>
      <c r="L910" s="177">
        <v>121</v>
      </c>
      <c r="M910" s="129">
        <v>497</v>
      </c>
      <c r="N910" s="177">
        <v>466</v>
      </c>
      <c r="O910" s="177">
        <v>133</v>
      </c>
      <c r="P910" s="177">
        <v>199</v>
      </c>
      <c r="Q910" s="177">
        <v>147</v>
      </c>
      <c r="R910" s="129">
        <v>945</v>
      </c>
      <c r="S910" s="177">
        <v>154</v>
      </c>
      <c r="T910" s="177">
        <v>595</v>
      </c>
      <c r="U910" s="177">
        <v>170</v>
      </c>
      <c r="V910" s="177">
        <v>254</v>
      </c>
      <c r="W910" s="129">
        <v>1173</v>
      </c>
    </row>
    <row r="911" spans="1:23" s="119" customFormat="1" ht="12.75" x14ac:dyDescent="0.2">
      <c r="A911" s="281"/>
      <c r="B911" s="280" t="s">
        <v>467</v>
      </c>
      <c r="C911" s="180">
        <v>90</v>
      </c>
      <c r="D911" s="177">
        <v>120</v>
      </c>
      <c r="E911" s="177">
        <v>124.8</v>
      </c>
      <c r="F911" s="177">
        <v>227</v>
      </c>
      <c r="G911" s="177">
        <v>1078</v>
      </c>
      <c r="H911" s="129">
        <v>1549.8</v>
      </c>
      <c r="I911" s="177">
        <v>306</v>
      </c>
      <c r="J911" s="177">
        <v>321</v>
      </c>
      <c r="K911" s="177">
        <v>337</v>
      </c>
      <c r="L911" s="177">
        <v>303</v>
      </c>
      <c r="M911" s="129">
        <v>1267</v>
      </c>
      <c r="N911" s="177">
        <v>1376</v>
      </c>
      <c r="O911" s="177">
        <v>334</v>
      </c>
      <c r="P911" s="177">
        <v>351</v>
      </c>
      <c r="Q911" s="177">
        <v>431</v>
      </c>
      <c r="R911" s="129">
        <v>2492</v>
      </c>
      <c r="S911" s="177">
        <v>452</v>
      </c>
      <c r="T911" s="177">
        <v>1823</v>
      </c>
      <c r="U911" s="177">
        <v>427</v>
      </c>
      <c r="V911" s="177">
        <v>448</v>
      </c>
      <c r="W911" s="129">
        <v>3150</v>
      </c>
    </row>
    <row r="912" spans="1:23" s="136" customFormat="1" ht="12.75" x14ac:dyDescent="0.2">
      <c r="A912" s="281"/>
      <c r="B912" s="280" t="s">
        <v>445</v>
      </c>
      <c r="C912" s="180">
        <v>90</v>
      </c>
      <c r="D912" s="177">
        <v>120</v>
      </c>
      <c r="E912" s="177">
        <v>124.8</v>
      </c>
      <c r="F912" s="177">
        <v>152</v>
      </c>
      <c r="G912" s="177">
        <v>736</v>
      </c>
      <c r="H912" s="129">
        <v>1132.8</v>
      </c>
      <c r="I912" s="177">
        <v>182</v>
      </c>
      <c r="J912" s="177">
        <v>191</v>
      </c>
      <c r="K912" s="177">
        <v>298</v>
      </c>
      <c r="L912" s="177">
        <v>210</v>
      </c>
      <c r="M912" s="129">
        <v>881</v>
      </c>
      <c r="N912" s="177">
        <v>939</v>
      </c>
      <c r="O912" s="177">
        <v>232</v>
      </c>
      <c r="P912" s="177">
        <v>244</v>
      </c>
      <c r="Q912" s="177">
        <v>380</v>
      </c>
      <c r="R912" s="129">
        <v>1795</v>
      </c>
      <c r="S912" s="177">
        <v>268</v>
      </c>
      <c r="T912" s="177">
        <v>1198</v>
      </c>
      <c r="U912" s="177">
        <v>296</v>
      </c>
      <c r="V912" s="177">
        <v>311</v>
      </c>
      <c r="W912" s="129">
        <v>2073</v>
      </c>
    </row>
    <row r="913" spans="1:23" s="173" customFormat="1" ht="12.75" x14ac:dyDescent="0.2">
      <c r="A913" s="281"/>
      <c r="B913" s="280" t="s">
        <v>469</v>
      </c>
      <c r="C913" s="180">
        <v>90</v>
      </c>
      <c r="D913" s="177">
        <v>70</v>
      </c>
      <c r="E913" s="177">
        <v>72.8</v>
      </c>
      <c r="F913" s="177">
        <v>156</v>
      </c>
      <c r="G913" s="177">
        <v>738</v>
      </c>
      <c r="H913" s="129">
        <v>1036.8</v>
      </c>
      <c r="I913" s="177">
        <v>184</v>
      </c>
      <c r="J913" s="177">
        <v>193</v>
      </c>
      <c r="K913" s="177">
        <v>300</v>
      </c>
      <c r="L913" s="177">
        <v>213</v>
      </c>
      <c r="M913" s="129">
        <v>890</v>
      </c>
      <c r="N913" s="177">
        <v>942</v>
      </c>
      <c r="O913" s="177">
        <v>235</v>
      </c>
      <c r="P913" s="177">
        <v>246</v>
      </c>
      <c r="Q913" s="177">
        <v>383</v>
      </c>
      <c r="R913" s="129">
        <v>1806</v>
      </c>
      <c r="S913" s="177">
        <v>272</v>
      </c>
      <c r="T913" s="177">
        <v>1201</v>
      </c>
      <c r="U913" s="177">
        <v>300</v>
      </c>
      <c r="V913" s="177">
        <v>315</v>
      </c>
      <c r="W913" s="129">
        <v>2088</v>
      </c>
    </row>
    <row r="914" spans="1:23" s="173" customFormat="1" ht="12.75" x14ac:dyDescent="0.2">
      <c r="A914" s="281"/>
      <c r="B914" s="280" t="s">
        <v>470</v>
      </c>
      <c r="C914" s="180">
        <v>25</v>
      </c>
      <c r="D914" s="177">
        <v>70</v>
      </c>
      <c r="E914" s="177">
        <v>72.8</v>
      </c>
      <c r="F914" s="177">
        <v>82</v>
      </c>
      <c r="G914" s="177">
        <v>365</v>
      </c>
      <c r="H914" s="129">
        <v>589.79999999999995</v>
      </c>
      <c r="I914" s="177">
        <v>105</v>
      </c>
      <c r="J914" s="177">
        <v>156</v>
      </c>
      <c r="K914" s="177">
        <v>115</v>
      </c>
      <c r="L914" s="177">
        <v>121</v>
      </c>
      <c r="M914" s="129">
        <v>497</v>
      </c>
      <c r="N914" s="177">
        <v>466</v>
      </c>
      <c r="O914" s="177">
        <v>133</v>
      </c>
      <c r="P914" s="177">
        <v>199</v>
      </c>
      <c r="Q914" s="177">
        <v>147</v>
      </c>
      <c r="R914" s="129">
        <v>945</v>
      </c>
      <c r="S914" s="177">
        <v>154</v>
      </c>
      <c r="T914" s="177">
        <v>595</v>
      </c>
      <c r="U914" s="177">
        <v>170</v>
      </c>
      <c r="V914" s="177">
        <v>254</v>
      </c>
      <c r="W914" s="129">
        <v>1173</v>
      </c>
    </row>
    <row r="915" spans="1:23" s="173" customFormat="1" ht="12.75" x14ac:dyDescent="0.2">
      <c r="A915" s="281"/>
      <c r="B915" s="280" t="s">
        <v>471</v>
      </c>
      <c r="C915" s="180">
        <v>50</v>
      </c>
      <c r="D915" s="177">
        <v>70</v>
      </c>
      <c r="E915" s="177">
        <v>72.8</v>
      </c>
      <c r="F915" s="177">
        <v>83</v>
      </c>
      <c r="G915" s="177">
        <v>365</v>
      </c>
      <c r="H915" s="129">
        <v>590.79999999999995</v>
      </c>
      <c r="I915" s="177">
        <v>105</v>
      </c>
      <c r="J915" s="177">
        <v>156</v>
      </c>
      <c r="K915" s="177">
        <v>115</v>
      </c>
      <c r="L915" s="177">
        <v>121</v>
      </c>
      <c r="M915" s="129">
        <v>497</v>
      </c>
      <c r="N915" s="177">
        <v>466</v>
      </c>
      <c r="O915" s="177">
        <v>133</v>
      </c>
      <c r="P915" s="177">
        <v>199</v>
      </c>
      <c r="Q915" s="177">
        <v>147</v>
      </c>
      <c r="R915" s="129">
        <v>945</v>
      </c>
      <c r="S915" s="177">
        <v>154</v>
      </c>
      <c r="T915" s="177">
        <v>595</v>
      </c>
      <c r="U915" s="177">
        <v>170</v>
      </c>
      <c r="V915" s="177">
        <v>254</v>
      </c>
      <c r="W915" s="129">
        <v>1173</v>
      </c>
    </row>
    <row r="916" spans="1:23" s="173" customFormat="1" ht="12.75" x14ac:dyDescent="0.2">
      <c r="A916" s="281"/>
      <c r="B916" s="280" t="s">
        <v>473</v>
      </c>
      <c r="C916" s="180">
        <v>100</v>
      </c>
      <c r="D916" s="177">
        <v>120</v>
      </c>
      <c r="E916" s="177">
        <v>124.8</v>
      </c>
      <c r="F916" s="177">
        <v>162</v>
      </c>
      <c r="G916" s="177">
        <v>736</v>
      </c>
      <c r="H916" s="129">
        <v>1142.8</v>
      </c>
      <c r="I916" s="177">
        <v>226</v>
      </c>
      <c r="J916" s="177">
        <v>191</v>
      </c>
      <c r="K916" s="177">
        <v>200</v>
      </c>
      <c r="L916" s="177">
        <v>261</v>
      </c>
      <c r="M916" s="129">
        <v>878</v>
      </c>
      <c r="N916" s="177">
        <v>939</v>
      </c>
      <c r="O916" s="177">
        <v>232</v>
      </c>
      <c r="P916" s="177">
        <v>244</v>
      </c>
      <c r="Q916" s="177">
        <v>318</v>
      </c>
      <c r="R916" s="129">
        <v>1733</v>
      </c>
      <c r="S916" s="177">
        <v>268</v>
      </c>
      <c r="T916" s="177">
        <v>1266</v>
      </c>
      <c r="U916" s="177">
        <v>296</v>
      </c>
      <c r="V916" s="177">
        <v>311</v>
      </c>
      <c r="W916" s="129">
        <v>2141</v>
      </c>
    </row>
    <row r="917" spans="1:23" s="173" customFormat="1" ht="12.75" x14ac:dyDescent="0.2">
      <c r="A917" s="281"/>
      <c r="B917" s="280" t="s">
        <v>1029</v>
      </c>
      <c r="C917" s="180"/>
      <c r="D917" s="177">
        <v>45</v>
      </c>
      <c r="E917" s="177">
        <v>46.8</v>
      </c>
      <c r="F917" s="177">
        <v>83</v>
      </c>
      <c r="G917" s="177">
        <v>365</v>
      </c>
      <c r="H917" s="129">
        <v>539.79999999999995</v>
      </c>
      <c r="I917" s="177">
        <v>105</v>
      </c>
      <c r="J917" s="177">
        <v>156</v>
      </c>
      <c r="K917" s="177">
        <v>115</v>
      </c>
      <c r="L917" s="177">
        <v>121</v>
      </c>
      <c r="M917" s="129">
        <v>497</v>
      </c>
      <c r="N917" s="177">
        <v>466</v>
      </c>
      <c r="O917" s="177">
        <v>133</v>
      </c>
      <c r="P917" s="177">
        <v>199</v>
      </c>
      <c r="Q917" s="177">
        <v>147</v>
      </c>
      <c r="R917" s="129">
        <v>945</v>
      </c>
      <c r="S917" s="177">
        <v>154</v>
      </c>
      <c r="T917" s="177">
        <v>595</v>
      </c>
      <c r="U917" s="177">
        <v>170</v>
      </c>
      <c r="V917" s="177">
        <v>254</v>
      </c>
      <c r="W917" s="129">
        <v>1173</v>
      </c>
    </row>
    <row r="918" spans="1:23" s="173" customFormat="1" ht="12.75" x14ac:dyDescent="0.2">
      <c r="A918" s="281"/>
      <c r="B918" s="280" t="s">
        <v>1030</v>
      </c>
      <c r="C918" s="180"/>
      <c r="D918" s="177"/>
      <c r="E918" s="177">
        <v>73</v>
      </c>
      <c r="F918" s="177">
        <v>75.92</v>
      </c>
      <c r="G918" s="177">
        <v>78.956800000000001</v>
      </c>
      <c r="H918" s="129">
        <v>227.8768</v>
      </c>
      <c r="I918" s="177">
        <v>82.115071999999998</v>
      </c>
      <c r="J918" s="177">
        <v>85.399674879999992</v>
      </c>
      <c r="K918" s="177">
        <v>88.815661875199993</v>
      </c>
      <c r="L918" s="177">
        <v>92.36828835020799</v>
      </c>
      <c r="M918" s="129">
        <v>348.69869710540797</v>
      </c>
      <c r="N918" s="177">
        <v>96.063019884216317</v>
      </c>
      <c r="O918" s="177">
        <v>99.905540679584973</v>
      </c>
      <c r="P918" s="177">
        <v>103.90176230676838</v>
      </c>
      <c r="Q918" s="177">
        <v>108.0578327990391</v>
      </c>
      <c r="R918" s="129">
        <v>407.92815566960877</v>
      </c>
      <c r="S918" s="177"/>
      <c r="T918" s="177"/>
      <c r="U918" s="177"/>
      <c r="V918" s="177"/>
      <c r="W918" s="129">
        <v>0</v>
      </c>
    </row>
    <row r="919" spans="1:23" s="173" customFormat="1" ht="12.75" x14ac:dyDescent="0.2">
      <c r="A919" s="281"/>
      <c r="B919" s="280" t="s">
        <v>446</v>
      </c>
      <c r="C919" s="180">
        <v>100</v>
      </c>
      <c r="D919" s="177">
        <v>120</v>
      </c>
      <c r="E919" s="177">
        <v>124.8</v>
      </c>
      <c r="F919" s="177">
        <v>167</v>
      </c>
      <c r="G919" s="177">
        <v>1079</v>
      </c>
      <c r="H919" s="129">
        <v>1490.8</v>
      </c>
      <c r="I919" s="177">
        <v>307</v>
      </c>
      <c r="J919" s="177">
        <v>323</v>
      </c>
      <c r="K919" s="177">
        <v>339</v>
      </c>
      <c r="L919" s="177">
        <v>305</v>
      </c>
      <c r="M919" s="129">
        <v>1274</v>
      </c>
      <c r="N919" s="177">
        <v>1377</v>
      </c>
      <c r="O919" s="177">
        <v>336</v>
      </c>
      <c r="P919" s="177">
        <v>353</v>
      </c>
      <c r="Q919" s="177">
        <v>433</v>
      </c>
      <c r="R919" s="129">
        <v>2499</v>
      </c>
      <c r="S919" s="177">
        <v>454</v>
      </c>
      <c r="T919" s="177">
        <v>1826</v>
      </c>
      <c r="U919" s="177">
        <v>429</v>
      </c>
      <c r="V919" s="177">
        <v>450</v>
      </c>
      <c r="W919" s="129">
        <v>3159</v>
      </c>
    </row>
    <row r="920" spans="1:23" s="173" customFormat="1" ht="12.75" x14ac:dyDescent="0.2">
      <c r="A920" s="281"/>
      <c r="B920" s="280" t="s">
        <v>699</v>
      </c>
      <c r="C920" s="180"/>
      <c r="D920" s="177"/>
      <c r="E920" s="177">
        <v>73</v>
      </c>
      <c r="F920" s="177">
        <v>75.92</v>
      </c>
      <c r="G920" s="177">
        <v>78.956800000000001</v>
      </c>
      <c r="H920" s="129">
        <v>227.8768</v>
      </c>
      <c r="I920" s="177">
        <v>82.115071999999998</v>
      </c>
      <c r="J920" s="177">
        <v>85.399674879999992</v>
      </c>
      <c r="K920" s="177">
        <v>88.815661875199993</v>
      </c>
      <c r="L920" s="177">
        <v>92.36828835020799</v>
      </c>
      <c r="M920" s="129">
        <v>348.69869710540797</v>
      </c>
      <c r="N920" s="177">
        <v>96.063019884216317</v>
      </c>
      <c r="O920" s="177">
        <v>99.905540679584973</v>
      </c>
      <c r="P920" s="177">
        <v>103.90176230676838</v>
      </c>
      <c r="Q920" s="177">
        <v>108.0578327990391</v>
      </c>
      <c r="R920" s="129">
        <v>407.92815566960877</v>
      </c>
      <c r="S920" s="177"/>
      <c r="T920" s="177"/>
      <c r="U920" s="177"/>
      <c r="V920" s="177"/>
      <c r="W920" s="129">
        <v>0</v>
      </c>
    </row>
    <row r="921" spans="1:23" s="173" customFormat="1" ht="12.75" x14ac:dyDescent="0.2">
      <c r="A921" s="281"/>
      <c r="B921" s="280" t="s">
        <v>476</v>
      </c>
      <c r="C921" s="180">
        <v>50</v>
      </c>
      <c r="D921" s="177">
        <v>70</v>
      </c>
      <c r="E921" s="177">
        <v>72.8</v>
      </c>
      <c r="F921" s="177">
        <v>154</v>
      </c>
      <c r="G921" s="177">
        <v>507</v>
      </c>
      <c r="H921" s="129">
        <v>803.8</v>
      </c>
      <c r="I921" s="177">
        <v>253</v>
      </c>
      <c r="J921" s="177">
        <v>312</v>
      </c>
      <c r="K921" s="177">
        <v>279</v>
      </c>
      <c r="L921" s="177">
        <v>293</v>
      </c>
      <c r="M921" s="129">
        <v>1137</v>
      </c>
      <c r="N921" s="177">
        <v>647</v>
      </c>
      <c r="O921" s="177">
        <v>323</v>
      </c>
      <c r="P921" s="177">
        <v>398</v>
      </c>
      <c r="Q921" s="177">
        <v>356</v>
      </c>
      <c r="R921" s="129">
        <v>1724</v>
      </c>
      <c r="S921" s="177">
        <v>268</v>
      </c>
      <c r="T921" s="177">
        <v>713</v>
      </c>
      <c r="U921" s="177">
        <v>412</v>
      </c>
      <c r="V921" s="177">
        <v>509</v>
      </c>
      <c r="W921" s="129">
        <v>1902</v>
      </c>
    </row>
    <row r="922" spans="1:23" s="173" customFormat="1" ht="12.75" x14ac:dyDescent="0.2">
      <c r="A922" s="281"/>
      <c r="B922" s="280" t="s">
        <v>477</v>
      </c>
      <c r="C922" s="180">
        <v>50</v>
      </c>
      <c r="D922" s="177">
        <v>70</v>
      </c>
      <c r="E922" s="177">
        <v>72.8</v>
      </c>
      <c r="F922" s="177">
        <v>83</v>
      </c>
      <c r="G922" s="177">
        <v>363</v>
      </c>
      <c r="H922" s="129">
        <v>588.79999999999995</v>
      </c>
      <c r="I922" s="177">
        <v>105</v>
      </c>
      <c r="J922" s="177">
        <v>156</v>
      </c>
      <c r="K922" s="177">
        <v>115</v>
      </c>
      <c r="L922" s="177">
        <v>121</v>
      </c>
      <c r="M922" s="129">
        <v>497</v>
      </c>
      <c r="N922" s="177">
        <v>466</v>
      </c>
      <c r="O922" s="177">
        <v>133</v>
      </c>
      <c r="P922" s="177">
        <v>199</v>
      </c>
      <c r="Q922" s="177">
        <v>147</v>
      </c>
      <c r="R922" s="129">
        <v>945</v>
      </c>
      <c r="S922" s="177">
        <v>154</v>
      </c>
      <c r="T922" s="177">
        <v>595</v>
      </c>
      <c r="U922" s="177">
        <v>170</v>
      </c>
      <c r="V922" s="177">
        <v>254</v>
      </c>
      <c r="W922" s="129">
        <v>1173</v>
      </c>
    </row>
    <row r="923" spans="1:23" s="173" customFormat="1" ht="12.75" x14ac:dyDescent="0.2">
      <c r="A923" s="281"/>
      <c r="B923" s="280" t="s">
        <v>478</v>
      </c>
      <c r="C923" s="180">
        <v>25</v>
      </c>
      <c r="D923" s="177">
        <v>70</v>
      </c>
      <c r="E923" s="177">
        <v>72.8</v>
      </c>
      <c r="F923" s="177">
        <v>83</v>
      </c>
      <c r="G923" s="177">
        <v>363</v>
      </c>
      <c r="H923" s="129">
        <v>588.79999999999995</v>
      </c>
      <c r="I923" s="177">
        <v>105</v>
      </c>
      <c r="J923" s="177">
        <v>156</v>
      </c>
      <c r="K923" s="177">
        <v>115</v>
      </c>
      <c r="L923" s="177">
        <v>121</v>
      </c>
      <c r="M923" s="129">
        <v>497</v>
      </c>
      <c r="N923" s="177">
        <v>466</v>
      </c>
      <c r="O923" s="177">
        <v>133</v>
      </c>
      <c r="P923" s="177">
        <v>199</v>
      </c>
      <c r="Q923" s="177">
        <v>147</v>
      </c>
      <c r="R923" s="129">
        <v>945</v>
      </c>
      <c r="S923" s="177">
        <v>154</v>
      </c>
      <c r="T923" s="177">
        <v>594</v>
      </c>
      <c r="U923" s="177">
        <v>170</v>
      </c>
      <c r="V923" s="177">
        <v>254</v>
      </c>
      <c r="W923" s="129">
        <v>1172</v>
      </c>
    </row>
    <row r="924" spans="1:23" s="173" customFormat="1" ht="12.75" x14ac:dyDescent="0.2">
      <c r="A924" s="281"/>
      <c r="B924" s="280" t="s">
        <v>479</v>
      </c>
      <c r="C924" s="180">
        <v>100</v>
      </c>
      <c r="D924" s="177">
        <v>120</v>
      </c>
      <c r="E924" s="177">
        <v>124.8</v>
      </c>
      <c r="F924" s="177">
        <v>154</v>
      </c>
      <c r="G924" s="177">
        <v>736</v>
      </c>
      <c r="H924" s="129">
        <v>1134.8</v>
      </c>
      <c r="I924" s="177">
        <v>226</v>
      </c>
      <c r="J924" s="177">
        <v>191</v>
      </c>
      <c r="K924" s="177">
        <v>200</v>
      </c>
      <c r="L924" s="177">
        <v>261</v>
      </c>
      <c r="M924" s="129">
        <v>878</v>
      </c>
      <c r="N924" s="177">
        <v>939</v>
      </c>
      <c r="O924" s="177">
        <v>232</v>
      </c>
      <c r="P924" s="177">
        <v>244</v>
      </c>
      <c r="Q924" s="177">
        <v>318</v>
      </c>
      <c r="R924" s="129">
        <v>1733</v>
      </c>
      <c r="S924" s="177">
        <v>268</v>
      </c>
      <c r="T924" s="177">
        <v>1266</v>
      </c>
      <c r="U924" s="177">
        <v>296</v>
      </c>
      <c r="V924" s="177">
        <v>311</v>
      </c>
      <c r="W924" s="129">
        <v>2141</v>
      </c>
    </row>
    <row r="925" spans="1:23" s="173" customFormat="1" ht="12.75" x14ac:dyDescent="0.2">
      <c r="A925" s="281"/>
      <c r="B925" s="280" t="s">
        <v>481</v>
      </c>
      <c r="C925" s="180">
        <v>100</v>
      </c>
      <c r="D925" s="177">
        <v>120</v>
      </c>
      <c r="E925" s="177">
        <v>124.8</v>
      </c>
      <c r="F925" s="177">
        <v>156</v>
      </c>
      <c r="G925" s="177">
        <v>1087</v>
      </c>
      <c r="H925" s="129">
        <v>1487.8</v>
      </c>
      <c r="I925" s="177">
        <v>316</v>
      </c>
      <c r="J925" s="177">
        <v>332</v>
      </c>
      <c r="K925" s="177">
        <v>348</v>
      </c>
      <c r="L925" s="177">
        <v>314</v>
      </c>
      <c r="M925" s="129">
        <v>1310</v>
      </c>
      <c r="N925" s="177">
        <v>1387</v>
      </c>
      <c r="O925" s="177">
        <v>347</v>
      </c>
      <c r="P925" s="177">
        <v>364</v>
      </c>
      <c r="Q925" s="177">
        <v>444</v>
      </c>
      <c r="R925" s="129">
        <v>2542</v>
      </c>
      <c r="S925" s="177">
        <v>360</v>
      </c>
      <c r="T925" s="177">
        <v>1727</v>
      </c>
      <c r="U925" s="177">
        <v>442</v>
      </c>
      <c r="V925" s="177">
        <v>465</v>
      </c>
      <c r="W925" s="129">
        <v>2994</v>
      </c>
    </row>
    <row r="926" spans="1:23" s="173" customFormat="1" ht="12.75" x14ac:dyDescent="0.2">
      <c r="A926" s="281"/>
      <c r="B926" s="280" t="s">
        <v>442</v>
      </c>
      <c r="C926" s="180">
        <v>100</v>
      </c>
      <c r="D926" s="177">
        <v>120</v>
      </c>
      <c r="E926" s="177">
        <v>124.8</v>
      </c>
      <c r="F926" s="177">
        <v>220</v>
      </c>
      <c r="G926" s="177">
        <v>1079</v>
      </c>
      <c r="H926" s="129">
        <v>1543.8</v>
      </c>
      <c r="I926" s="177">
        <v>307</v>
      </c>
      <c r="J926" s="177">
        <v>323</v>
      </c>
      <c r="K926" s="177">
        <v>339</v>
      </c>
      <c r="L926" s="177">
        <v>305</v>
      </c>
      <c r="M926" s="129">
        <v>1274</v>
      </c>
      <c r="N926" s="177">
        <v>1377</v>
      </c>
      <c r="O926" s="177">
        <v>336</v>
      </c>
      <c r="P926" s="177">
        <v>353</v>
      </c>
      <c r="Q926" s="177">
        <v>433</v>
      </c>
      <c r="R926" s="129">
        <v>2499</v>
      </c>
      <c r="S926" s="177">
        <v>454</v>
      </c>
      <c r="T926" s="177">
        <v>1826</v>
      </c>
      <c r="U926" s="177">
        <v>429</v>
      </c>
      <c r="V926" s="177">
        <v>450</v>
      </c>
      <c r="W926" s="129">
        <v>3159</v>
      </c>
    </row>
    <row r="927" spans="1:23" s="173" customFormat="1" ht="12.75" x14ac:dyDescent="0.2">
      <c r="A927" s="281"/>
      <c r="B927" s="280" t="s">
        <v>435</v>
      </c>
      <c r="C927" s="180"/>
      <c r="D927" s="177">
        <v>120</v>
      </c>
      <c r="E927" s="177">
        <v>239</v>
      </c>
      <c r="F927" s="177">
        <v>243</v>
      </c>
      <c r="G927" s="177">
        <v>1090</v>
      </c>
      <c r="H927" s="129">
        <v>1692</v>
      </c>
      <c r="I927" s="177">
        <v>318</v>
      </c>
      <c r="J927" s="177">
        <v>334</v>
      </c>
      <c r="K927" s="177">
        <v>351</v>
      </c>
      <c r="L927" s="177">
        <v>318</v>
      </c>
      <c r="M927" s="129">
        <v>1321</v>
      </c>
      <c r="N927" s="177">
        <v>1391</v>
      </c>
      <c r="O927" s="177">
        <v>350</v>
      </c>
      <c r="P927" s="177">
        <v>368</v>
      </c>
      <c r="Q927" s="177">
        <v>448</v>
      </c>
      <c r="R927" s="129">
        <v>2557</v>
      </c>
      <c r="S927" s="177">
        <v>470</v>
      </c>
      <c r="T927" s="177">
        <v>1843</v>
      </c>
      <c r="U927" s="177">
        <v>447</v>
      </c>
      <c r="V927" s="177">
        <v>469</v>
      </c>
      <c r="W927" s="129">
        <v>3229</v>
      </c>
    </row>
    <row r="928" spans="1:23" s="173" customFormat="1" ht="12.75" x14ac:dyDescent="0.2">
      <c r="A928" s="281"/>
      <c r="B928" s="280" t="s">
        <v>1031</v>
      </c>
      <c r="C928" s="180"/>
      <c r="D928" s="177">
        <v>70</v>
      </c>
      <c r="E928" s="177">
        <v>130</v>
      </c>
      <c r="F928" s="177">
        <v>84</v>
      </c>
      <c r="G928" s="177">
        <v>365</v>
      </c>
      <c r="H928" s="129">
        <v>649</v>
      </c>
      <c r="I928" s="177">
        <v>105</v>
      </c>
      <c r="J928" s="177">
        <v>156</v>
      </c>
      <c r="K928" s="177">
        <v>115</v>
      </c>
      <c r="L928" s="177">
        <v>121</v>
      </c>
      <c r="M928" s="129">
        <v>497</v>
      </c>
      <c r="N928" s="177">
        <v>466</v>
      </c>
      <c r="O928" s="177">
        <v>133</v>
      </c>
      <c r="P928" s="177">
        <v>199</v>
      </c>
      <c r="Q928" s="177">
        <v>147</v>
      </c>
      <c r="R928" s="129">
        <v>945</v>
      </c>
      <c r="S928" s="177">
        <v>154</v>
      </c>
      <c r="T928" s="177">
        <v>595</v>
      </c>
      <c r="U928" s="177">
        <v>170</v>
      </c>
      <c r="V928" s="177">
        <v>254</v>
      </c>
      <c r="W928" s="129">
        <v>1173</v>
      </c>
    </row>
    <row r="929" spans="1:24" s="173" customFormat="1" ht="12.75" x14ac:dyDescent="0.2">
      <c r="A929" s="281"/>
      <c r="B929" s="195"/>
      <c r="C929" s="177"/>
      <c r="D929" s="177"/>
      <c r="E929" s="177"/>
      <c r="F929" s="177"/>
      <c r="G929" s="177"/>
      <c r="H929" s="129">
        <f t="shared" ref="H929:H968" si="96">SUM(D929:G929)</f>
        <v>0</v>
      </c>
      <c r="I929" s="177"/>
      <c r="J929" s="177"/>
      <c r="K929" s="177"/>
      <c r="L929" s="177"/>
      <c r="M929" s="129"/>
      <c r="N929" s="177"/>
      <c r="O929" s="177"/>
      <c r="P929" s="177"/>
      <c r="Q929" s="177"/>
      <c r="R929" s="129"/>
      <c r="S929" s="177"/>
      <c r="T929" s="177"/>
      <c r="U929" s="177"/>
      <c r="V929" s="177"/>
      <c r="W929" s="129"/>
    </row>
    <row r="930" spans="1:24" s="187" customFormat="1" ht="25.5" x14ac:dyDescent="0.2">
      <c r="A930" s="306" t="s">
        <v>1034</v>
      </c>
      <c r="B930" s="307"/>
      <c r="C930" s="304"/>
      <c r="D930" s="304">
        <f>SUM(D931:D968)</f>
        <v>4935</v>
      </c>
      <c r="E930" s="304">
        <f t="shared" ref="E930:G930" si="97">SUM(E931:E968)</f>
        <v>2208</v>
      </c>
      <c r="F930" s="304">
        <f t="shared" si="97"/>
        <v>2904</v>
      </c>
      <c r="G930" s="304">
        <f t="shared" si="97"/>
        <v>2991.1199999999994</v>
      </c>
      <c r="H930" s="307">
        <f>SUM(D930:G930)</f>
        <v>13038.119999999999</v>
      </c>
      <c r="I930" s="304">
        <f>SUM(I931:I968)</f>
        <v>3080.8536000000004</v>
      </c>
      <c r="J930" s="304">
        <f t="shared" ref="J930:L930" si="98">SUM(J931:J968)</f>
        <v>3173.2792079999999</v>
      </c>
      <c r="K930" s="304">
        <f t="shared" si="98"/>
        <v>3268.4775842399999</v>
      </c>
      <c r="L930" s="304">
        <f t="shared" si="98"/>
        <v>3366.5319117672016</v>
      </c>
      <c r="M930" s="307">
        <f>SUM(I930:L930)</f>
        <v>12889.1423040072</v>
      </c>
      <c r="N930" s="304">
        <f>SUM(N931:N968)</f>
        <v>3467.5278691202166</v>
      </c>
      <c r="O930" s="304">
        <f t="shared" ref="O930:Q930" si="99">SUM(O931:O968)</f>
        <v>3571.5537051938222</v>
      </c>
      <c r="P930" s="304">
        <f t="shared" si="99"/>
        <v>3678.7003163496379</v>
      </c>
      <c r="Q930" s="304">
        <f t="shared" si="99"/>
        <v>3789.0613258401268</v>
      </c>
      <c r="R930" s="307">
        <f>SUM(N930:Q930)</f>
        <v>14506.843216503803</v>
      </c>
      <c r="S930" s="304">
        <f>SUM(S931:S968)</f>
        <v>3902.7331656153324</v>
      </c>
      <c r="T930" s="304">
        <f t="shared" ref="T930:V930" si="100">SUM(T931:T968)</f>
        <v>4019.8151605837911</v>
      </c>
      <c r="U930" s="304">
        <f t="shared" si="100"/>
        <v>4140.4096154013059</v>
      </c>
      <c r="V930" s="304">
        <f t="shared" si="100"/>
        <v>4264.6219038633444</v>
      </c>
      <c r="W930" s="307">
        <f>SUM(S930:V930)</f>
        <v>16327.579845463773</v>
      </c>
      <c r="X930" s="186">
        <v>43008</v>
      </c>
    </row>
    <row r="931" spans="1:24" s="173" customFormat="1" ht="12.75" x14ac:dyDescent="0.2">
      <c r="A931" s="281"/>
      <c r="B931" s="280" t="s">
        <v>717</v>
      </c>
      <c r="C931" s="180"/>
      <c r="D931" s="177">
        <v>3090</v>
      </c>
      <c r="E931" s="177">
        <v>990</v>
      </c>
      <c r="F931" s="177">
        <v>1026</v>
      </c>
      <c r="G931" s="177">
        <f>F931*103%</f>
        <v>1056.78</v>
      </c>
      <c r="H931" s="129">
        <f t="shared" si="96"/>
        <v>6162.78</v>
      </c>
      <c r="I931" s="177">
        <f>G931*103%</f>
        <v>1088.4834000000001</v>
      </c>
      <c r="J931" s="177">
        <f>I931*103%</f>
        <v>1121.1379020000002</v>
      </c>
      <c r="K931" s="177">
        <f t="shared" ref="K931" si="101">J931*103%</f>
        <v>1154.7720390600002</v>
      </c>
      <c r="L931" s="177">
        <f>K931*103%</f>
        <v>1189.4152002318003</v>
      </c>
      <c r="M931" s="129">
        <v>4845.3775999999998</v>
      </c>
      <c r="N931" s="177">
        <f>L931*103%</f>
        <v>1225.0976562387543</v>
      </c>
      <c r="O931" s="177">
        <f>N931*103%</f>
        <v>1261.8505859259169</v>
      </c>
      <c r="P931" s="177">
        <f t="shared" ref="P931:Q931" si="102">O931*103%</f>
        <v>1299.7061035036945</v>
      </c>
      <c r="Q931" s="177">
        <f t="shared" si="102"/>
        <v>1338.6972866088054</v>
      </c>
      <c r="R931" s="129">
        <v>5936</v>
      </c>
      <c r="S931" s="177">
        <f>Q931*103%</f>
        <v>1378.8582052070697</v>
      </c>
      <c r="T931" s="177">
        <f t="shared" ref="T931:V946" si="103">S931*103%</f>
        <v>1420.2239513632817</v>
      </c>
      <c r="U931" s="177">
        <f t="shared" si="103"/>
        <v>1462.8306699041802</v>
      </c>
      <c r="V931" s="177">
        <f t="shared" si="103"/>
        <v>1506.7155900013056</v>
      </c>
      <c r="W931" s="129">
        <f t="shared" ref="W931:W968" si="104">SUM(S931:V931)</f>
        <v>5768.6284164758372</v>
      </c>
    </row>
    <row r="932" spans="1:24" s="173" customFormat="1" ht="12.75" x14ac:dyDescent="0.2">
      <c r="A932" s="281"/>
      <c r="B932" s="280" t="s">
        <v>440</v>
      </c>
      <c r="C932" s="180"/>
      <c r="D932" s="177">
        <v>90</v>
      </c>
      <c r="E932" s="177">
        <v>93</v>
      </c>
      <c r="F932" s="177">
        <v>95</v>
      </c>
      <c r="G932" s="177">
        <f t="shared" ref="G932:G968" si="105">F932*103%</f>
        <v>97.850000000000009</v>
      </c>
      <c r="H932" s="129">
        <f t="shared" si="96"/>
        <v>375.85</v>
      </c>
      <c r="I932" s="177">
        <f t="shared" ref="I932:I968" si="106">G932*103%</f>
        <v>100.78550000000001</v>
      </c>
      <c r="J932" s="177">
        <f t="shared" ref="J932:L947" si="107">I932*103%</f>
        <v>103.80906500000002</v>
      </c>
      <c r="K932" s="177">
        <f t="shared" si="107"/>
        <v>106.92333695000002</v>
      </c>
      <c r="L932" s="177">
        <f t="shared" si="107"/>
        <v>110.13103705850003</v>
      </c>
      <c r="M932" s="129">
        <v>458</v>
      </c>
      <c r="N932" s="177">
        <f t="shared" ref="N932:N968" si="108">L932*103%</f>
        <v>113.43496817025503</v>
      </c>
      <c r="O932" s="177">
        <f t="shared" ref="O932:Q947" si="109">N932*103%</f>
        <v>116.83801721536268</v>
      </c>
      <c r="P932" s="177">
        <f t="shared" si="109"/>
        <v>120.34315773182357</v>
      </c>
      <c r="Q932" s="177">
        <f t="shared" si="109"/>
        <v>123.95345246377828</v>
      </c>
      <c r="R932" s="129">
        <v>526</v>
      </c>
      <c r="S932" s="177">
        <f t="shared" ref="S932:S968" si="110">Q932*103%</f>
        <v>127.67205603769163</v>
      </c>
      <c r="T932" s="177">
        <f t="shared" si="103"/>
        <v>131.50221771882238</v>
      </c>
      <c r="U932" s="177">
        <f t="shared" si="103"/>
        <v>135.44728425038704</v>
      </c>
      <c r="V932" s="177">
        <f t="shared" si="103"/>
        <v>139.51070277789864</v>
      </c>
      <c r="W932" s="129">
        <f t="shared" si="104"/>
        <v>534.13226078479966</v>
      </c>
    </row>
    <row r="933" spans="1:24" s="173" customFormat="1" ht="12.75" x14ac:dyDescent="0.2">
      <c r="A933" s="281"/>
      <c r="B933" s="280" t="s">
        <v>444</v>
      </c>
      <c r="C933" s="180"/>
      <c r="D933" s="177">
        <v>90</v>
      </c>
      <c r="E933" s="177">
        <v>93</v>
      </c>
      <c r="F933" s="177">
        <v>95</v>
      </c>
      <c r="G933" s="177">
        <f t="shared" si="105"/>
        <v>97.850000000000009</v>
      </c>
      <c r="H933" s="129">
        <f t="shared" si="96"/>
        <v>375.85</v>
      </c>
      <c r="I933" s="177">
        <f t="shared" si="106"/>
        <v>100.78550000000001</v>
      </c>
      <c r="J933" s="177">
        <f t="shared" si="107"/>
        <v>103.80906500000002</v>
      </c>
      <c r="K933" s="177">
        <f t="shared" si="107"/>
        <v>106.92333695000002</v>
      </c>
      <c r="L933" s="177">
        <f t="shared" si="107"/>
        <v>110.13103705850003</v>
      </c>
      <c r="M933" s="129">
        <v>458</v>
      </c>
      <c r="N933" s="177">
        <f t="shared" si="108"/>
        <v>113.43496817025503</v>
      </c>
      <c r="O933" s="177">
        <f t="shared" si="109"/>
        <v>116.83801721536268</v>
      </c>
      <c r="P933" s="177">
        <f t="shared" si="109"/>
        <v>120.34315773182357</v>
      </c>
      <c r="Q933" s="177">
        <f t="shared" si="109"/>
        <v>123.95345246377828</v>
      </c>
      <c r="R933" s="129">
        <v>526</v>
      </c>
      <c r="S933" s="177">
        <f t="shared" si="110"/>
        <v>127.67205603769163</v>
      </c>
      <c r="T933" s="177">
        <f t="shared" si="103"/>
        <v>131.50221771882238</v>
      </c>
      <c r="U933" s="177">
        <f t="shared" si="103"/>
        <v>135.44728425038704</v>
      </c>
      <c r="V933" s="177">
        <f t="shared" si="103"/>
        <v>139.51070277789864</v>
      </c>
      <c r="W933" s="129">
        <f t="shared" si="104"/>
        <v>534.13226078479966</v>
      </c>
    </row>
    <row r="934" spans="1:24" s="173" customFormat="1" ht="12.75" x14ac:dyDescent="0.2">
      <c r="A934" s="281"/>
      <c r="B934" s="280" t="s">
        <v>446</v>
      </c>
      <c r="C934" s="180"/>
      <c r="D934" s="177">
        <v>90</v>
      </c>
      <c r="E934" s="177">
        <v>93</v>
      </c>
      <c r="F934" s="177">
        <v>95</v>
      </c>
      <c r="G934" s="177">
        <f t="shared" si="105"/>
        <v>97.850000000000009</v>
      </c>
      <c r="H934" s="129">
        <f t="shared" si="96"/>
        <v>375.85</v>
      </c>
      <c r="I934" s="177">
        <f t="shared" si="106"/>
        <v>100.78550000000001</v>
      </c>
      <c r="J934" s="177">
        <f t="shared" si="107"/>
        <v>103.80906500000002</v>
      </c>
      <c r="K934" s="177">
        <f t="shared" si="107"/>
        <v>106.92333695000002</v>
      </c>
      <c r="L934" s="177">
        <f t="shared" si="107"/>
        <v>110.13103705850003</v>
      </c>
      <c r="M934" s="129">
        <v>458</v>
      </c>
      <c r="N934" s="177">
        <f t="shared" si="108"/>
        <v>113.43496817025503</v>
      </c>
      <c r="O934" s="177">
        <f t="shared" si="109"/>
        <v>116.83801721536268</v>
      </c>
      <c r="P934" s="177">
        <f t="shared" si="109"/>
        <v>120.34315773182357</v>
      </c>
      <c r="Q934" s="177">
        <f t="shared" si="109"/>
        <v>123.95345246377828</v>
      </c>
      <c r="R934" s="129">
        <v>526</v>
      </c>
      <c r="S934" s="177">
        <f t="shared" si="110"/>
        <v>127.67205603769163</v>
      </c>
      <c r="T934" s="177">
        <f t="shared" si="103"/>
        <v>131.50221771882238</v>
      </c>
      <c r="U934" s="177">
        <f t="shared" si="103"/>
        <v>135.44728425038704</v>
      </c>
      <c r="V934" s="177">
        <f t="shared" si="103"/>
        <v>139.51070277789864</v>
      </c>
      <c r="W934" s="129">
        <f t="shared" si="104"/>
        <v>534.13226078479966</v>
      </c>
    </row>
    <row r="935" spans="1:24" s="173" customFormat="1" ht="12.75" x14ac:dyDescent="0.2">
      <c r="A935" s="281"/>
      <c r="B935" s="280" t="s">
        <v>452</v>
      </c>
      <c r="C935" s="180"/>
      <c r="D935" s="177">
        <v>0</v>
      </c>
      <c r="E935" s="177">
        <v>0</v>
      </c>
      <c r="F935" s="177">
        <v>0</v>
      </c>
      <c r="G935" s="177">
        <f t="shared" si="105"/>
        <v>0</v>
      </c>
      <c r="H935" s="129">
        <f t="shared" si="96"/>
        <v>0</v>
      </c>
      <c r="I935" s="177">
        <f t="shared" si="106"/>
        <v>0</v>
      </c>
      <c r="J935" s="177">
        <f t="shared" si="107"/>
        <v>0</v>
      </c>
      <c r="K935" s="177">
        <f t="shared" si="107"/>
        <v>0</v>
      </c>
      <c r="L935" s="177">
        <f t="shared" si="107"/>
        <v>0</v>
      </c>
      <c r="M935" s="129">
        <v>0</v>
      </c>
      <c r="N935" s="177">
        <f t="shared" si="108"/>
        <v>0</v>
      </c>
      <c r="O935" s="177">
        <f t="shared" si="109"/>
        <v>0</v>
      </c>
      <c r="P935" s="177">
        <f t="shared" si="109"/>
        <v>0</v>
      </c>
      <c r="Q935" s="177">
        <f t="shared" si="109"/>
        <v>0</v>
      </c>
      <c r="R935" s="129">
        <v>0</v>
      </c>
      <c r="S935" s="177">
        <f t="shared" si="110"/>
        <v>0</v>
      </c>
      <c r="T935" s="177">
        <f t="shared" si="103"/>
        <v>0</v>
      </c>
      <c r="U935" s="177">
        <f t="shared" si="103"/>
        <v>0</v>
      </c>
      <c r="V935" s="177">
        <f t="shared" si="103"/>
        <v>0</v>
      </c>
      <c r="W935" s="129">
        <f t="shared" si="104"/>
        <v>0</v>
      </c>
    </row>
    <row r="936" spans="1:24" s="173" customFormat="1" ht="12.75" x14ac:dyDescent="0.2">
      <c r="A936" s="281"/>
      <c r="B936" s="280" t="s">
        <v>459</v>
      </c>
      <c r="C936" s="180"/>
      <c r="D936" s="177">
        <v>65</v>
      </c>
      <c r="E936" s="177">
        <v>68</v>
      </c>
      <c r="F936" s="177">
        <v>72</v>
      </c>
      <c r="G936" s="177">
        <f t="shared" si="105"/>
        <v>74.16</v>
      </c>
      <c r="H936" s="129">
        <f t="shared" si="96"/>
        <v>279.15999999999997</v>
      </c>
      <c r="I936" s="177">
        <f t="shared" si="106"/>
        <v>76.384799999999998</v>
      </c>
      <c r="J936" s="177">
        <f t="shared" si="107"/>
        <v>78.676344</v>
      </c>
      <c r="K936" s="177">
        <f t="shared" si="107"/>
        <v>81.036634320000005</v>
      </c>
      <c r="L936" s="177">
        <f t="shared" si="107"/>
        <v>83.46773334960001</v>
      </c>
      <c r="M936" s="129">
        <v>363</v>
      </c>
      <c r="N936" s="177">
        <f t="shared" si="108"/>
        <v>85.971765350088006</v>
      </c>
      <c r="O936" s="177">
        <f t="shared" si="109"/>
        <v>88.550918310590646</v>
      </c>
      <c r="P936" s="177">
        <f t="shared" si="109"/>
        <v>91.207445859908361</v>
      </c>
      <c r="Q936" s="177">
        <f t="shared" si="109"/>
        <v>93.943669235705613</v>
      </c>
      <c r="R936" s="129">
        <v>436</v>
      </c>
      <c r="S936" s="177">
        <f t="shared" si="110"/>
        <v>96.761979312776788</v>
      </c>
      <c r="T936" s="177">
        <f t="shared" si="103"/>
        <v>99.664838692160089</v>
      </c>
      <c r="U936" s="177">
        <f t="shared" si="103"/>
        <v>102.65478385292489</v>
      </c>
      <c r="V936" s="177">
        <f t="shared" si="103"/>
        <v>105.73442736851264</v>
      </c>
      <c r="W936" s="129">
        <f t="shared" si="104"/>
        <v>404.81602922637438</v>
      </c>
    </row>
    <row r="937" spans="1:24" s="173" customFormat="1" ht="12.75" x14ac:dyDescent="0.2">
      <c r="A937" s="281"/>
      <c r="B937" s="280" t="s">
        <v>462</v>
      </c>
      <c r="C937" s="180"/>
      <c r="D937" s="177">
        <v>40</v>
      </c>
      <c r="E937" s="177">
        <v>43</v>
      </c>
      <c r="F937" s="177">
        <v>47</v>
      </c>
      <c r="G937" s="177">
        <f t="shared" si="105"/>
        <v>48.410000000000004</v>
      </c>
      <c r="H937" s="129">
        <f t="shared" si="96"/>
        <v>178.41</v>
      </c>
      <c r="I937" s="177">
        <f t="shared" si="106"/>
        <v>49.862300000000005</v>
      </c>
      <c r="J937" s="177">
        <f t="shared" si="107"/>
        <v>51.358169000000004</v>
      </c>
      <c r="K937" s="177">
        <f t="shared" si="107"/>
        <v>52.898914070000004</v>
      </c>
      <c r="L937" s="177">
        <f t="shared" si="107"/>
        <v>54.485881492100006</v>
      </c>
      <c r="M937" s="129">
        <v>228</v>
      </c>
      <c r="N937" s="177">
        <f t="shared" si="108"/>
        <v>56.120457936863005</v>
      </c>
      <c r="O937" s="177">
        <f t="shared" si="109"/>
        <v>57.804071674968895</v>
      </c>
      <c r="P937" s="177">
        <f t="shared" si="109"/>
        <v>59.538193825217967</v>
      </c>
      <c r="Q937" s="177">
        <f t="shared" si="109"/>
        <v>61.324339639974504</v>
      </c>
      <c r="R937" s="129">
        <v>276</v>
      </c>
      <c r="S937" s="177">
        <f t="shared" si="110"/>
        <v>63.164069829173741</v>
      </c>
      <c r="T937" s="177">
        <f t="shared" si="103"/>
        <v>65.058991924048954</v>
      </c>
      <c r="U937" s="177">
        <f t="shared" si="103"/>
        <v>67.010761681770418</v>
      </c>
      <c r="V937" s="177">
        <f t="shared" si="103"/>
        <v>69.021084532223526</v>
      </c>
      <c r="W937" s="129">
        <f t="shared" si="104"/>
        <v>264.25490796721664</v>
      </c>
    </row>
    <row r="938" spans="1:24" s="173" customFormat="1" ht="12.75" x14ac:dyDescent="0.2">
      <c r="A938" s="281"/>
      <c r="B938" s="280" t="s">
        <v>436</v>
      </c>
      <c r="C938" s="180"/>
      <c r="D938" s="177">
        <v>65</v>
      </c>
      <c r="E938" s="177">
        <v>68</v>
      </c>
      <c r="F938" s="177">
        <v>72</v>
      </c>
      <c r="G938" s="177">
        <f t="shared" si="105"/>
        <v>74.16</v>
      </c>
      <c r="H938" s="129">
        <f t="shared" si="96"/>
        <v>279.15999999999997</v>
      </c>
      <c r="I938" s="177">
        <f t="shared" si="106"/>
        <v>76.384799999999998</v>
      </c>
      <c r="J938" s="177">
        <f t="shared" si="107"/>
        <v>78.676344</v>
      </c>
      <c r="K938" s="177">
        <f t="shared" si="107"/>
        <v>81.036634320000005</v>
      </c>
      <c r="L938" s="177">
        <f t="shared" si="107"/>
        <v>83.46773334960001</v>
      </c>
      <c r="M938" s="129">
        <v>363</v>
      </c>
      <c r="N938" s="177">
        <f t="shared" si="108"/>
        <v>85.971765350088006</v>
      </c>
      <c r="O938" s="177">
        <f t="shared" si="109"/>
        <v>88.550918310590646</v>
      </c>
      <c r="P938" s="177">
        <f t="shared" si="109"/>
        <v>91.207445859908361</v>
      </c>
      <c r="Q938" s="177">
        <f t="shared" si="109"/>
        <v>93.943669235705613</v>
      </c>
      <c r="R938" s="129">
        <v>436</v>
      </c>
      <c r="S938" s="177">
        <f t="shared" si="110"/>
        <v>96.761979312776788</v>
      </c>
      <c r="T938" s="177">
        <f t="shared" si="103"/>
        <v>99.664838692160089</v>
      </c>
      <c r="U938" s="177">
        <f t="shared" si="103"/>
        <v>102.65478385292489</v>
      </c>
      <c r="V938" s="177">
        <f t="shared" si="103"/>
        <v>105.73442736851264</v>
      </c>
      <c r="W938" s="129">
        <f t="shared" si="104"/>
        <v>404.81602922637438</v>
      </c>
    </row>
    <row r="939" spans="1:24" s="173" customFormat="1" ht="12.75" x14ac:dyDescent="0.2">
      <c r="A939" s="281"/>
      <c r="B939" s="280" t="s">
        <v>438</v>
      </c>
      <c r="C939" s="180"/>
      <c r="D939" s="177">
        <v>130</v>
      </c>
      <c r="E939" s="177">
        <v>136</v>
      </c>
      <c r="F939" s="177">
        <v>142</v>
      </c>
      <c r="G939" s="177">
        <f t="shared" si="105"/>
        <v>146.26</v>
      </c>
      <c r="H939" s="129">
        <f t="shared" si="96"/>
        <v>554.26</v>
      </c>
      <c r="I939" s="177">
        <f t="shared" si="106"/>
        <v>150.64779999999999</v>
      </c>
      <c r="J939" s="177">
        <f t="shared" si="107"/>
        <v>155.16723399999998</v>
      </c>
      <c r="K939" s="177">
        <f t="shared" si="107"/>
        <v>159.82225101999998</v>
      </c>
      <c r="L939" s="177">
        <f t="shared" si="107"/>
        <v>164.61691855059999</v>
      </c>
      <c r="M939" s="129">
        <v>686</v>
      </c>
      <c r="N939" s="177">
        <f t="shared" si="108"/>
        <v>169.555426107118</v>
      </c>
      <c r="O939" s="177">
        <f t="shared" si="109"/>
        <v>174.64208889033154</v>
      </c>
      <c r="P939" s="177">
        <f t="shared" si="109"/>
        <v>179.88135155704148</v>
      </c>
      <c r="Q939" s="177">
        <f t="shared" si="109"/>
        <v>185.27779210375274</v>
      </c>
      <c r="R939" s="129">
        <v>802</v>
      </c>
      <c r="S939" s="177">
        <f t="shared" si="110"/>
        <v>190.83612586686533</v>
      </c>
      <c r="T939" s="177">
        <f t="shared" si="103"/>
        <v>196.56120964287129</v>
      </c>
      <c r="U939" s="177">
        <f t="shared" si="103"/>
        <v>202.45804593215743</v>
      </c>
      <c r="V939" s="177">
        <f t="shared" si="103"/>
        <v>208.53178731012216</v>
      </c>
      <c r="W939" s="129">
        <f t="shared" si="104"/>
        <v>798.38716875201624</v>
      </c>
    </row>
    <row r="940" spans="1:24" s="173" customFormat="1" ht="12.75" x14ac:dyDescent="0.2">
      <c r="A940" s="281"/>
      <c r="B940" s="280" t="s">
        <v>467</v>
      </c>
      <c r="C940" s="180"/>
      <c r="D940" s="177">
        <v>0</v>
      </c>
      <c r="E940" s="177">
        <v>0</v>
      </c>
      <c r="F940" s="177">
        <v>0</v>
      </c>
      <c r="G940" s="177">
        <f t="shared" si="105"/>
        <v>0</v>
      </c>
      <c r="H940" s="129">
        <f t="shared" si="96"/>
        <v>0</v>
      </c>
      <c r="I940" s="177">
        <f t="shared" si="106"/>
        <v>0</v>
      </c>
      <c r="J940" s="177">
        <f t="shared" si="107"/>
        <v>0</v>
      </c>
      <c r="K940" s="177">
        <f t="shared" si="107"/>
        <v>0</v>
      </c>
      <c r="L940" s="177">
        <f t="shared" si="107"/>
        <v>0</v>
      </c>
      <c r="M940" s="129">
        <v>0</v>
      </c>
      <c r="N940" s="177">
        <f t="shared" si="108"/>
        <v>0</v>
      </c>
      <c r="O940" s="177">
        <f t="shared" si="109"/>
        <v>0</v>
      </c>
      <c r="P940" s="177">
        <f t="shared" si="109"/>
        <v>0</v>
      </c>
      <c r="Q940" s="177">
        <f t="shared" si="109"/>
        <v>0</v>
      </c>
      <c r="R940" s="129">
        <v>0</v>
      </c>
      <c r="S940" s="177">
        <f t="shared" si="110"/>
        <v>0</v>
      </c>
      <c r="T940" s="177">
        <f t="shared" si="103"/>
        <v>0</v>
      </c>
      <c r="U940" s="177">
        <f t="shared" si="103"/>
        <v>0</v>
      </c>
      <c r="V940" s="177">
        <f t="shared" si="103"/>
        <v>0</v>
      </c>
      <c r="W940" s="129">
        <f t="shared" si="104"/>
        <v>0</v>
      </c>
    </row>
    <row r="941" spans="1:24" s="173" customFormat="1" ht="12.75" x14ac:dyDescent="0.2">
      <c r="A941" s="281"/>
      <c r="B941" s="280" t="s">
        <v>470</v>
      </c>
      <c r="C941" s="180"/>
      <c r="D941" s="177">
        <v>65</v>
      </c>
      <c r="E941" s="177">
        <v>25</v>
      </c>
      <c r="F941" s="177">
        <v>72</v>
      </c>
      <c r="G941" s="177">
        <f t="shared" si="105"/>
        <v>74.16</v>
      </c>
      <c r="H941" s="129">
        <f t="shared" si="96"/>
        <v>236.16</v>
      </c>
      <c r="I941" s="177">
        <f t="shared" si="106"/>
        <v>76.384799999999998</v>
      </c>
      <c r="J941" s="177">
        <f t="shared" si="107"/>
        <v>78.676344</v>
      </c>
      <c r="K941" s="177">
        <f t="shared" si="107"/>
        <v>81.036634320000005</v>
      </c>
      <c r="L941" s="177">
        <f t="shared" si="107"/>
        <v>83.46773334960001</v>
      </c>
      <c r="M941" s="129">
        <v>258</v>
      </c>
      <c r="N941" s="177">
        <f t="shared" si="108"/>
        <v>85.971765350088006</v>
      </c>
      <c r="O941" s="177">
        <f t="shared" si="109"/>
        <v>88.550918310590646</v>
      </c>
      <c r="P941" s="177">
        <f t="shared" si="109"/>
        <v>91.207445859908361</v>
      </c>
      <c r="Q941" s="177">
        <f t="shared" si="109"/>
        <v>93.943669235705613</v>
      </c>
      <c r="R941" s="129">
        <v>276</v>
      </c>
      <c r="S941" s="177">
        <f t="shared" si="110"/>
        <v>96.761979312776788</v>
      </c>
      <c r="T941" s="177">
        <f t="shared" si="103"/>
        <v>99.664838692160089</v>
      </c>
      <c r="U941" s="177">
        <f t="shared" si="103"/>
        <v>102.65478385292489</v>
      </c>
      <c r="V941" s="177">
        <f t="shared" si="103"/>
        <v>105.73442736851264</v>
      </c>
      <c r="W941" s="129">
        <f t="shared" si="104"/>
        <v>404.81602922637438</v>
      </c>
    </row>
    <row r="942" spans="1:24" s="173" customFormat="1" ht="12.75" x14ac:dyDescent="0.2">
      <c r="A942" s="281"/>
      <c r="B942" s="280" t="s">
        <v>1035</v>
      </c>
      <c r="C942" s="180"/>
      <c r="D942" s="177">
        <v>40</v>
      </c>
      <c r="E942" s="177">
        <v>0</v>
      </c>
      <c r="F942" s="177">
        <v>47</v>
      </c>
      <c r="G942" s="177">
        <f t="shared" si="105"/>
        <v>48.410000000000004</v>
      </c>
      <c r="H942" s="129">
        <f t="shared" si="96"/>
        <v>135.41</v>
      </c>
      <c r="I942" s="177">
        <f t="shared" si="106"/>
        <v>49.862300000000005</v>
      </c>
      <c r="J942" s="177">
        <f t="shared" si="107"/>
        <v>51.358169000000004</v>
      </c>
      <c r="K942" s="177">
        <f t="shared" si="107"/>
        <v>52.898914070000004</v>
      </c>
      <c r="L942" s="177">
        <f t="shared" si="107"/>
        <v>54.485881492100006</v>
      </c>
      <c r="M942" s="129">
        <v>55</v>
      </c>
      <c r="N942" s="177">
        <f t="shared" si="108"/>
        <v>56.120457936863005</v>
      </c>
      <c r="O942" s="177">
        <f t="shared" si="109"/>
        <v>57.804071674968895</v>
      </c>
      <c r="P942" s="177">
        <f t="shared" si="109"/>
        <v>59.538193825217967</v>
      </c>
      <c r="Q942" s="177">
        <f t="shared" si="109"/>
        <v>61.324339639974504</v>
      </c>
      <c r="R942" s="129">
        <v>0</v>
      </c>
      <c r="S942" s="177">
        <f t="shared" si="110"/>
        <v>63.164069829173741</v>
      </c>
      <c r="T942" s="177">
        <f t="shared" si="103"/>
        <v>65.058991924048954</v>
      </c>
      <c r="U942" s="177">
        <f t="shared" si="103"/>
        <v>67.010761681770418</v>
      </c>
      <c r="V942" s="177">
        <f t="shared" si="103"/>
        <v>69.021084532223526</v>
      </c>
      <c r="W942" s="129">
        <f t="shared" si="104"/>
        <v>264.25490796721664</v>
      </c>
    </row>
    <row r="943" spans="1:24" s="173" customFormat="1" ht="12.75" x14ac:dyDescent="0.2">
      <c r="A943" s="281"/>
      <c r="B943" s="280" t="s">
        <v>483</v>
      </c>
      <c r="C943" s="180"/>
      <c r="D943" s="177">
        <v>40</v>
      </c>
      <c r="E943" s="177">
        <v>0</v>
      </c>
      <c r="F943" s="177">
        <v>47</v>
      </c>
      <c r="G943" s="177">
        <f t="shared" si="105"/>
        <v>48.410000000000004</v>
      </c>
      <c r="H943" s="129">
        <f t="shared" si="96"/>
        <v>135.41</v>
      </c>
      <c r="I943" s="177">
        <f t="shared" si="106"/>
        <v>49.862300000000005</v>
      </c>
      <c r="J943" s="177">
        <f t="shared" si="107"/>
        <v>51.358169000000004</v>
      </c>
      <c r="K943" s="177">
        <f t="shared" si="107"/>
        <v>52.898914070000004</v>
      </c>
      <c r="L943" s="177">
        <f t="shared" si="107"/>
        <v>54.485881492100006</v>
      </c>
      <c r="M943" s="129">
        <v>175</v>
      </c>
      <c r="N943" s="177">
        <f t="shared" si="108"/>
        <v>56.120457936863005</v>
      </c>
      <c r="O943" s="177">
        <f t="shared" si="109"/>
        <v>57.804071674968895</v>
      </c>
      <c r="P943" s="177">
        <f t="shared" si="109"/>
        <v>59.538193825217967</v>
      </c>
      <c r="Q943" s="177">
        <f t="shared" si="109"/>
        <v>61.324339639974504</v>
      </c>
      <c r="R943" s="129">
        <v>120</v>
      </c>
      <c r="S943" s="177">
        <f t="shared" si="110"/>
        <v>63.164069829173741</v>
      </c>
      <c r="T943" s="177">
        <f t="shared" si="103"/>
        <v>65.058991924048954</v>
      </c>
      <c r="U943" s="177">
        <f t="shared" si="103"/>
        <v>67.010761681770418</v>
      </c>
      <c r="V943" s="177">
        <f t="shared" si="103"/>
        <v>69.021084532223526</v>
      </c>
      <c r="W943" s="129">
        <f t="shared" si="104"/>
        <v>264.25490796721664</v>
      </c>
    </row>
    <row r="944" spans="1:24" s="173" customFormat="1" ht="12.75" x14ac:dyDescent="0.2">
      <c r="A944" s="281"/>
      <c r="B944" s="280" t="s">
        <v>694</v>
      </c>
      <c r="C944" s="180"/>
      <c r="D944" s="177">
        <v>0</v>
      </c>
      <c r="E944" s="177">
        <v>0</v>
      </c>
      <c r="F944" s="177">
        <v>0</v>
      </c>
      <c r="G944" s="177">
        <f t="shared" si="105"/>
        <v>0</v>
      </c>
      <c r="H944" s="129">
        <f t="shared" si="96"/>
        <v>0</v>
      </c>
      <c r="I944" s="177">
        <f t="shared" si="106"/>
        <v>0</v>
      </c>
      <c r="J944" s="177">
        <f t="shared" si="107"/>
        <v>0</v>
      </c>
      <c r="K944" s="177">
        <f t="shared" si="107"/>
        <v>0</v>
      </c>
      <c r="L944" s="177">
        <f t="shared" si="107"/>
        <v>0</v>
      </c>
      <c r="M944" s="129">
        <v>0</v>
      </c>
      <c r="N944" s="177">
        <f t="shared" si="108"/>
        <v>0</v>
      </c>
      <c r="O944" s="177">
        <f t="shared" si="109"/>
        <v>0</v>
      </c>
      <c r="P944" s="177">
        <f t="shared" si="109"/>
        <v>0</v>
      </c>
      <c r="Q944" s="177">
        <f t="shared" si="109"/>
        <v>0</v>
      </c>
      <c r="R944" s="129">
        <v>0</v>
      </c>
      <c r="S944" s="177">
        <f t="shared" si="110"/>
        <v>0</v>
      </c>
      <c r="T944" s="177">
        <f t="shared" si="103"/>
        <v>0</v>
      </c>
      <c r="U944" s="177">
        <f t="shared" si="103"/>
        <v>0</v>
      </c>
      <c r="V944" s="177">
        <f t="shared" si="103"/>
        <v>0</v>
      </c>
      <c r="W944" s="129">
        <f t="shared" si="104"/>
        <v>0</v>
      </c>
    </row>
    <row r="945" spans="1:23" s="173" customFormat="1" ht="12.75" x14ac:dyDescent="0.2">
      <c r="A945" s="281"/>
      <c r="B945" s="280" t="s">
        <v>1036</v>
      </c>
      <c r="C945" s="180"/>
      <c r="D945" s="177">
        <v>40</v>
      </c>
      <c r="E945" s="177">
        <v>0</v>
      </c>
      <c r="F945" s="177">
        <v>47</v>
      </c>
      <c r="G945" s="177">
        <f t="shared" si="105"/>
        <v>48.410000000000004</v>
      </c>
      <c r="H945" s="129">
        <f t="shared" si="96"/>
        <v>135.41</v>
      </c>
      <c r="I945" s="177">
        <f t="shared" si="106"/>
        <v>49.862300000000005</v>
      </c>
      <c r="J945" s="177">
        <f t="shared" si="107"/>
        <v>51.358169000000004</v>
      </c>
      <c r="K945" s="177">
        <f t="shared" si="107"/>
        <v>52.898914070000004</v>
      </c>
      <c r="L945" s="177">
        <f t="shared" si="107"/>
        <v>54.485881492100006</v>
      </c>
      <c r="M945" s="129">
        <v>175</v>
      </c>
      <c r="N945" s="177">
        <f t="shared" si="108"/>
        <v>56.120457936863005</v>
      </c>
      <c r="O945" s="177">
        <f t="shared" si="109"/>
        <v>57.804071674968895</v>
      </c>
      <c r="P945" s="177">
        <f t="shared" si="109"/>
        <v>59.538193825217967</v>
      </c>
      <c r="Q945" s="177">
        <f t="shared" si="109"/>
        <v>61.324339639974504</v>
      </c>
      <c r="R945" s="129">
        <v>120</v>
      </c>
      <c r="S945" s="177">
        <f t="shared" si="110"/>
        <v>63.164069829173741</v>
      </c>
      <c r="T945" s="177">
        <f t="shared" si="103"/>
        <v>65.058991924048954</v>
      </c>
      <c r="U945" s="177">
        <f t="shared" si="103"/>
        <v>67.010761681770418</v>
      </c>
      <c r="V945" s="177">
        <f t="shared" si="103"/>
        <v>69.021084532223526</v>
      </c>
      <c r="W945" s="129">
        <f t="shared" si="104"/>
        <v>264.25490796721664</v>
      </c>
    </row>
    <row r="946" spans="1:23" s="136" customFormat="1" ht="12.75" x14ac:dyDescent="0.2">
      <c r="A946" s="281"/>
      <c r="B946" s="280" t="s">
        <v>536</v>
      </c>
      <c r="C946" s="180"/>
      <c r="D946" s="177">
        <v>0</v>
      </c>
      <c r="E946" s="177">
        <v>0</v>
      </c>
      <c r="F946" s="177">
        <v>30</v>
      </c>
      <c r="G946" s="177">
        <f t="shared" si="105"/>
        <v>30.900000000000002</v>
      </c>
      <c r="H946" s="129">
        <f t="shared" si="96"/>
        <v>60.900000000000006</v>
      </c>
      <c r="I946" s="177">
        <f t="shared" si="106"/>
        <v>31.827000000000002</v>
      </c>
      <c r="J946" s="177">
        <f t="shared" si="107"/>
        <v>32.78181</v>
      </c>
      <c r="K946" s="177">
        <f t="shared" si="107"/>
        <v>33.765264299999998</v>
      </c>
      <c r="L946" s="177">
        <f t="shared" si="107"/>
        <v>34.778222229000001</v>
      </c>
      <c r="M946" s="129">
        <v>0</v>
      </c>
      <c r="N946" s="177">
        <f t="shared" si="108"/>
        <v>35.821568895870001</v>
      </c>
      <c r="O946" s="177">
        <f t="shared" si="109"/>
        <v>36.896215962746105</v>
      </c>
      <c r="P946" s="177">
        <f t="shared" si="109"/>
        <v>38.003102441628492</v>
      </c>
      <c r="Q946" s="177">
        <f t="shared" si="109"/>
        <v>39.143195514877348</v>
      </c>
      <c r="R946" s="129">
        <v>0</v>
      </c>
      <c r="S946" s="177">
        <f t="shared" si="110"/>
        <v>40.317491380323666</v>
      </c>
      <c r="T946" s="177">
        <f t="shared" si="103"/>
        <v>41.527016121733375</v>
      </c>
      <c r="U946" s="177">
        <f t="shared" si="103"/>
        <v>42.772826605385376</v>
      </c>
      <c r="V946" s="177">
        <f t="shared" si="103"/>
        <v>44.05601140354694</v>
      </c>
      <c r="W946" s="129">
        <f t="shared" si="104"/>
        <v>168.67334551098935</v>
      </c>
    </row>
    <row r="947" spans="1:23" s="119" customFormat="1" ht="12.75" x14ac:dyDescent="0.2">
      <c r="A947" s="281"/>
      <c r="B947" s="280" t="s">
        <v>1037</v>
      </c>
      <c r="C947" s="180"/>
      <c r="D947" s="177">
        <v>0</v>
      </c>
      <c r="E947" s="177">
        <v>0</v>
      </c>
      <c r="F947" s="177">
        <v>30</v>
      </c>
      <c r="G947" s="177">
        <f t="shared" si="105"/>
        <v>30.900000000000002</v>
      </c>
      <c r="H947" s="129">
        <f t="shared" si="96"/>
        <v>60.900000000000006</v>
      </c>
      <c r="I947" s="177">
        <f t="shared" si="106"/>
        <v>31.827000000000002</v>
      </c>
      <c r="J947" s="177">
        <f t="shared" si="107"/>
        <v>32.78181</v>
      </c>
      <c r="K947" s="177">
        <f t="shared" si="107"/>
        <v>33.765264299999998</v>
      </c>
      <c r="L947" s="177">
        <f t="shared" si="107"/>
        <v>34.778222229000001</v>
      </c>
      <c r="M947" s="129">
        <v>0</v>
      </c>
      <c r="N947" s="177">
        <f t="shared" si="108"/>
        <v>35.821568895870001</v>
      </c>
      <c r="O947" s="177">
        <f t="shared" si="109"/>
        <v>36.896215962746105</v>
      </c>
      <c r="P947" s="177">
        <f t="shared" si="109"/>
        <v>38.003102441628492</v>
      </c>
      <c r="Q947" s="177">
        <f t="shared" si="109"/>
        <v>39.143195514877348</v>
      </c>
      <c r="R947" s="129">
        <v>0</v>
      </c>
      <c r="S947" s="177">
        <f t="shared" si="110"/>
        <v>40.317491380323666</v>
      </c>
      <c r="T947" s="177">
        <f t="shared" ref="T947:V962" si="111">S947*103%</f>
        <v>41.527016121733375</v>
      </c>
      <c r="U947" s="177">
        <f t="shared" si="111"/>
        <v>42.772826605385376</v>
      </c>
      <c r="V947" s="177">
        <f t="shared" si="111"/>
        <v>44.05601140354694</v>
      </c>
      <c r="W947" s="129">
        <f t="shared" si="104"/>
        <v>168.67334551098935</v>
      </c>
    </row>
    <row r="948" spans="1:23" s="119" customFormat="1" ht="12.75" x14ac:dyDescent="0.2">
      <c r="A948" s="281"/>
      <c r="B948" s="280" t="s">
        <v>1038</v>
      </c>
      <c r="C948" s="180"/>
      <c r="D948" s="177">
        <v>0</v>
      </c>
      <c r="E948" s="177">
        <v>0</v>
      </c>
      <c r="F948" s="177">
        <v>30</v>
      </c>
      <c r="G948" s="177">
        <f t="shared" si="105"/>
        <v>30.900000000000002</v>
      </c>
      <c r="H948" s="129">
        <f t="shared" si="96"/>
        <v>60.900000000000006</v>
      </c>
      <c r="I948" s="177">
        <f t="shared" si="106"/>
        <v>31.827000000000002</v>
      </c>
      <c r="J948" s="177">
        <f t="shared" ref="J948:L963" si="112">I948*103%</f>
        <v>32.78181</v>
      </c>
      <c r="K948" s="177">
        <f t="shared" si="112"/>
        <v>33.765264299999998</v>
      </c>
      <c r="L948" s="177">
        <f t="shared" si="112"/>
        <v>34.778222229000001</v>
      </c>
      <c r="M948" s="129">
        <v>0</v>
      </c>
      <c r="N948" s="177">
        <f t="shared" si="108"/>
        <v>35.821568895870001</v>
      </c>
      <c r="O948" s="177">
        <f t="shared" ref="O948:Q963" si="113">N948*103%</f>
        <v>36.896215962746105</v>
      </c>
      <c r="P948" s="177">
        <f t="shared" si="113"/>
        <v>38.003102441628492</v>
      </c>
      <c r="Q948" s="177">
        <f t="shared" si="113"/>
        <v>39.143195514877348</v>
      </c>
      <c r="R948" s="129">
        <v>0</v>
      </c>
      <c r="S948" s="177">
        <f t="shared" si="110"/>
        <v>40.317491380323666</v>
      </c>
      <c r="T948" s="177">
        <f t="shared" si="111"/>
        <v>41.527016121733375</v>
      </c>
      <c r="U948" s="177">
        <f t="shared" si="111"/>
        <v>42.772826605385376</v>
      </c>
      <c r="V948" s="177">
        <f t="shared" si="111"/>
        <v>44.05601140354694</v>
      </c>
      <c r="W948" s="129">
        <f t="shared" si="104"/>
        <v>168.67334551098935</v>
      </c>
    </row>
    <row r="949" spans="1:23" s="119" customFormat="1" ht="12.75" x14ac:dyDescent="0.2">
      <c r="A949" s="281"/>
      <c r="B949" s="280" t="s">
        <v>1039</v>
      </c>
      <c r="C949" s="180"/>
      <c r="D949" s="177">
        <v>0</v>
      </c>
      <c r="E949" s="177">
        <v>0</v>
      </c>
      <c r="F949" s="177">
        <v>30</v>
      </c>
      <c r="G949" s="177">
        <f t="shared" si="105"/>
        <v>30.900000000000002</v>
      </c>
      <c r="H949" s="129">
        <f t="shared" si="96"/>
        <v>60.900000000000006</v>
      </c>
      <c r="I949" s="177">
        <f t="shared" si="106"/>
        <v>31.827000000000002</v>
      </c>
      <c r="J949" s="177">
        <f t="shared" si="112"/>
        <v>32.78181</v>
      </c>
      <c r="K949" s="177">
        <f t="shared" si="112"/>
        <v>33.765264299999998</v>
      </c>
      <c r="L949" s="177">
        <f t="shared" si="112"/>
        <v>34.778222229000001</v>
      </c>
      <c r="M949" s="129">
        <v>0</v>
      </c>
      <c r="N949" s="177">
        <f t="shared" si="108"/>
        <v>35.821568895870001</v>
      </c>
      <c r="O949" s="177">
        <f t="shared" si="113"/>
        <v>36.896215962746105</v>
      </c>
      <c r="P949" s="177">
        <f t="shared" si="113"/>
        <v>38.003102441628492</v>
      </c>
      <c r="Q949" s="177">
        <f t="shared" si="113"/>
        <v>39.143195514877348</v>
      </c>
      <c r="R949" s="129">
        <v>0</v>
      </c>
      <c r="S949" s="177">
        <f t="shared" si="110"/>
        <v>40.317491380323666</v>
      </c>
      <c r="T949" s="177">
        <f t="shared" si="111"/>
        <v>41.527016121733375</v>
      </c>
      <c r="U949" s="177">
        <f t="shared" si="111"/>
        <v>42.772826605385376</v>
      </c>
      <c r="V949" s="177">
        <f t="shared" si="111"/>
        <v>44.05601140354694</v>
      </c>
      <c r="W949" s="129">
        <f t="shared" si="104"/>
        <v>168.67334551098935</v>
      </c>
    </row>
    <row r="950" spans="1:23" s="119" customFormat="1" ht="12.75" x14ac:dyDescent="0.2">
      <c r="A950" s="281"/>
      <c r="B950" s="280" t="s">
        <v>477</v>
      </c>
      <c r="C950" s="180"/>
      <c r="D950" s="177">
        <v>40</v>
      </c>
      <c r="E950" s="177">
        <v>0</v>
      </c>
      <c r="F950" s="177">
        <v>47</v>
      </c>
      <c r="G950" s="177">
        <f t="shared" si="105"/>
        <v>48.410000000000004</v>
      </c>
      <c r="H950" s="129">
        <f t="shared" si="96"/>
        <v>135.41</v>
      </c>
      <c r="I950" s="177">
        <f t="shared" si="106"/>
        <v>49.862300000000005</v>
      </c>
      <c r="J950" s="177">
        <f t="shared" si="112"/>
        <v>51.358169000000004</v>
      </c>
      <c r="K950" s="177">
        <f t="shared" si="112"/>
        <v>52.898914070000004</v>
      </c>
      <c r="L950" s="177">
        <f t="shared" si="112"/>
        <v>54.485881492100006</v>
      </c>
      <c r="M950" s="129">
        <v>175</v>
      </c>
      <c r="N950" s="177">
        <f t="shared" si="108"/>
        <v>56.120457936863005</v>
      </c>
      <c r="O950" s="177">
        <f t="shared" si="113"/>
        <v>57.804071674968895</v>
      </c>
      <c r="P950" s="177">
        <f t="shared" si="113"/>
        <v>59.538193825217967</v>
      </c>
      <c r="Q950" s="177">
        <f t="shared" si="113"/>
        <v>61.324339639974504</v>
      </c>
      <c r="R950" s="129">
        <v>120</v>
      </c>
      <c r="S950" s="177">
        <f t="shared" si="110"/>
        <v>63.164069829173741</v>
      </c>
      <c r="T950" s="177">
        <f t="shared" si="111"/>
        <v>65.058991924048954</v>
      </c>
      <c r="U950" s="177">
        <f t="shared" si="111"/>
        <v>67.010761681770418</v>
      </c>
      <c r="V950" s="177">
        <f t="shared" si="111"/>
        <v>69.021084532223526</v>
      </c>
      <c r="W950" s="129">
        <f t="shared" si="104"/>
        <v>264.25490796721664</v>
      </c>
    </row>
    <row r="951" spans="1:23" s="119" customFormat="1" ht="12.75" x14ac:dyDescent="0.2">
      <c r="A951" s="281"/>
      <c r="B951" s="280" t="s">
        <v>443</v>
      </c>
      <c r="C951" s="180"/>
      <c r="D951" s="177">
        <v>0</v>
      </c>
      <c r="E951" s="177">
        <v>0</v>
      </c>
      <c r="F951" s="177">
        <v>70</v>
      </c>
      <c r="G951" s="177">
        <f t="shared" si="105"/>
        <v>72.100000000000009</v>
      </c>
      <c r="H951" s="129">
        <f t="shared" si="96"/>
        <v>142.10000000000002</v>
      </c>
      <c r="I951" s="177">
        <f t="shared" si="106"/>
        <v>74.263000000000005</v>
      </c>
      <c r="J951" s="177">
        <f t="shared" si="112"/>
        <v>76.490890000000007</v>
      </c>
      <c r="K951" s="177">
        <f t="shared" si="112"/>
        <v>78.785616700000006</v>
      </c>
      <c r="L951" s="177">
        <f t="shared" si="112"/>
        <v>81.149185201000009</v>
      </c>
      <c r="M951" s="129">
        <v>0</v>
      </c>
      <c r="N951" s="177">
        <f t="shared" si="108"/>
        <v>83.583660757030017</v>
      </c>
      <c r="O951" s="177">
        <f t="shared" si="113"/>
        <v>86.091170579740918</v>
      </c>
      <c r="P951" s="177">
        <f t="shared" si="113"/>
        <v>88.673905697133151</v>
      </c>
      <c r="Q951" s="177">
        <f t="shared" si="113"/>
        <v>91.334122868047146</v>
      </c>
      <c r="R951" s="129">
        <v>0</v>
      </c>
      <c r="S951" s="177">
        <f t="shared" si="110"/>
        <v>94.074146554088557</v>
      </c>
      <c r="T951" s="177">
        <f t="shared" si="111"/>
        <v>96.896370950711216</v>
      </c>
      <c r="U951" s="177">
        <f t="shared" si="111"/>
        <v>99.803262079232553</v>
      </c>
      <c r="V951" s="177">
        <f t="shared" si="111"/>
        <v>102.79735994160953</v>
      </c>
      <c r="W951" s="129">
        <f t="shared" si="104"/>
        <v>393.57113952564191</v>
      </c>
    </row>
    <row r="952" spans="1:23" s="119" customFormat="1" ht="12.75" x14ac:dyDescent="0.2">
      <c r="A952" s="281"/>
      <c r="B952" s="280" t="s">
        <v>454</v>
      </c>
      <c r="C952" s="180"/>
      <c r="D952" s="177">
        <v>190</v>
      </c>
      <c r="E952" s="177">
        <v>43</v>
      </c>
      <c r="F952" s="177">
        <v>47</v>
      </c>
      <c r="G952" s="177">
        <f t="shared" si="105"/>
        <v>48.410000000000004</v>
      </c>
      <c r="H952" s="129">
        <f t="shared" si="96"/>
        <v>328.41</v>
      </c>
      <c r="I952" s="177">
        <f t="shared" si="106"/>
        <v>49.862300000000005</v>
      </c>
      <c r="J952" s="177">
        <f t="shared" si="112"/>
        <v>51.358169000000004</v>
      </c>
      <c r="K952" s="177">
        <f t="shared" si="112"/>
        <v>52.898914070000004</v>
      </c>
      <c r="L952" s="177">
        <f t="shared" si="112"/>
        <v>54.485881492100006</v>
      </c>
      <c r="M952" s="129">
        <v>333</v>
      </c>
      <c r="N952" s="177">
        <f t="shared" si="108"/>
        <v>56.120457936863005</v>
      </c>
      <c r="O952" s="177">
        <f t="shared" si="113"/>
        <v>57.804071674968895</v>
      </c>
      <c r="P952" s="177">
        <f t="shared" si="113"/>
        <v>59.538193825217967</v>
      </c>
      <c r="Q952" s="177">
        <f t="shared" si="113"/>
        <v>61.324339639974504</v>
      </c>
      <c r="R952" s="129">
        <v>436</v>
      </c>
      <c r="S952" s="177">
        <f t="shared" si="110"/>
        <v>63.164069829173741</v>
      </c>
      <c r="T952" s="177">
        <f t="shared" si="111"/>
        <v>65.058991924048954</v>
      </c>
      <c r="U952" s="177">
        <f t="shared" si="111"/>
        <v>67.010761681770418</v>
      </c>
      <c r="V952" s="177">
        <f t="shared" si="111"/>
        <v>69.021084532223526</v>
      </c>
      <c r="W952" s="129">
        <f t="shared" si="104"/>
        <v>264.25490796721664</v>
      </c>
    </row>
    <row r="953" spans="1:23" s="119" customFormat="1" ht="12.75" x14ac:dyDescent="0.2">
      <c r="A953" s="281"/>
      <c r="B953" s="280" t="s">
        <v>461</v>
      </c>
      <c r="C953" s="180"/>
      <c r="D953" s="177">
        <v>0</v>
      </c>
      <c r="E953" s="177">
        <v>0</v>
      </c>
      <c r="F953" s="177">
        <v>30</v>
      </c>
      <c r="G953" s="177">
        <f t="shared" si="105"/>
        <v>30.900000000000002</v>
      </c>
      <c r="H953" s="129">
        <f t="shared" si="96"/>
        <v>60.900000000000006</v>
      </c>
      <c r="I953" s="177">
        <f t="shared" si="106"/>
        <v>31.827000000000002</v>
      </c>
      <c r="J953" s="177">
        <f t="shared" si="112"/>
        <v>32.78181</v>
      </c>
      <c r="K953" s="177">
        <f t="shared" si="112"/>
        <v>33.765264299999998</v>
      </c>
      <c r="L953" s="177">
        <f t="shared" si="112"/>
        <v>34.778222229000001</v>
      </c>
      <c r="M953" s="129">
        <v>0</v>
      </c>
      <c r="N953" s="177">
        <f t="shared" si="108"/>
        <v>35.821568895870001</v>
      </c>
      <c r="O953" s="177">
        <f t="shared" si="113"/>
        <v>36.896215962746105</v>
      </c>
      <c r="P953" s="177">
        <f t="shared" si="113"/>
        <v>38.003102441628492</v>
      </c>
      <c r="Q953" s="177">
        <f t="shared" si="113"/>
        <v>39.143195514877348</v>
      </c>
      <c r="R953" s="129">
        <v>0</v>
      </c>
      <c r="S953" s="177">
        <f t="shared" si="110"/>
        <v>40.317491380323666</v>
      </c>
      <c r="T953" s="177">
        <f t="shared" si="111"/>
        <v>41.527016121733375</v>
      </c>
      <c r="U953" s="177">
        <f t="shared" si="111"/>
        <v>42.772826605385376</v>
      </c>
      <c r="V953" s="177">
        <f t="shared" si="111"/>
        <v>44.05601140354694</v>
      </c>
      <c r="W953" s="129">
        <f t="shared" si="104"/>
        <v>168.67334551098935</v>
      </c>
    </row>
    <row r="954" spans="1:23" s="119" customFormat="1" ht="12.75" x14ac:dyDescent="0.2">
      <c r="A954" s="281"/>
      <c r="B954" s="280" t="s">
        <v>463</v>
      </c>
      <c r="C954" s="180"/>
      <c r="D954" s="177">
        <v>65</v>
      </c>
      <c r="E954" s="177">
        <v>68</v>
      </c>
      <c r="F954" s="177">
        <v>72</v>
      </c>
      <c r="G954" s="177">
        <f t="shared" si="105"/>
        <v>74.16</v>
      </c>
      <c r="H954" s="129">
        <f t="shared" si="96"/>
        <v>279.15999999999997</v>
      </c>
      <c r="I954" s="177">
        <f t="shared" si="106"/>
        <v>76.384799999999998</v>
      </c>
      <c r="J954" s="177">
        <f t="shared" si="112"/>
        <v>78.676344</v>
      </c>
      <c r="K954" s="177">
        <f t="shared" si="112"/>
        <v>81.036634320000005</v>
      </c>
      <c r="L954" s="177">
        <f t="shared" si="112"/>
        <v>83.46773334960001</v>
      </c>
      <c r="M954" s="129">
        <v>363</v>
      </c>
      <c r="N954" s="177">
        <f t="shared" si="108"/>
        <v>85.971765350088006</v>
      </c>
      <c r="O954" s="177">
        <f t="shared" si="113"/>
        <v>88.550918310590646</v>
      </c>
      <c r="P954" s="177">
        <f t="shared" si="113"/>
        <v>91.207445859908361</v>
      </c>
      <c r="Q954" s="177">
        <f t="shared" si="113"/>
        <v>93.943669235705613</v>
      </c>
      <c r="R954" s="129">
        <v>436</v>
      </c>
      <c r="S954" s="177">
        <f t="shared" si="110"/>
        <v>96.761979312776788</v>
      </c>
      <c r="T954" s="177">
        <f t="shared" si="111"/>
        <v>99.664838692160089</v>
      </c>
      <c r="U954" s="177">
        <f t="shared" si="111"/>
        <v>102.65478385292489</v>
      </c>
      <c r="V954" s="177">
        <f t="shared" si="111"/>
        <v>105.73442736851264</v>
      </c>
      <c r="W954" s="129">
        <f t="shared" si="104"/>
        <v>404.81602922637438</v>
      </c>
    </row>
    <row r="955" spans="1:23" s="119" customFormat="1" ht="12.75" x14ac:dyDescent="0.2">
      <c r="A955" s="281"/>
      <c r="B955" s="280" t="s">
        <v>445</v>
      </c>
      <c r="C955" s="180"/>
      <c r="D955" s="177">
        <v>65</v>
      </c>
      <c r="E955" s="177">
        <v>68</v>
      </c>
      <c r="F955" s="177">
        <v>72</v>
      </c>
      <c r="G955" s="177">
        <f t="shared" si="105"/>
        <v>74.16</v>
      </c>
      <c r="H955" s="129">
        <f t="shared" si="96"/>
        <v>279.15999999999997</v>
      </c>
      <c r="I955" s="177">
        <f t="shared" si="106"/>
        <v>76.384799999999998</v>
      </c>
      <c r="J955" s="177">
        <f t="shared" si="112"/>
        <v>78.676344</v>
      </c>
      <c r="K955" s="177">
        <f t="shared" si="112"/>
        <v>81.036634320000005</v>
      </c>
      <c r="L955" s="177">
        <f t="shared" si="112"/>
        <v>83.46773334960001</v>
      </c>
      <c r="M955" s="129">
        <v>363</v>
      </c>
      <c r="N955" s="177">
        <f t="shared" si="108"/>
        <v>85.971765350088006</v>
      </c>
      <c r="O955" s="177">
        <f t="shared" si="113"/>
        <v>88.550918310590646</v>
      </c>
      <c r="P955" s="177">
        <f t="shared" si="113"/>
        <v>91.207445859908361</v>
      </c>
      <c r="Q955" s="177">
        <f t="shared" si="113"/>
        <v>93.943669235705613</v>
      </c>
      <c r="R955" s="129">
        <v>436</v>
      </c>
      <c r="S955" s="177">
        <f t="shared" si="110"/>
        <v>96.761979312776788</v>
      </c>
      <c r="T955" s="177">
        <f t="shared" si="111"/>
        <v>99.664838692160089</v>
      </c>
      <c r="U955" s="177">
        <f t="shared" si="111"/>
        <v>102.65478385292489</v>
      </c>
      <c r="V955" s="177">
        <f t="shared" si="111"/>
        <v>105.73442736851264</v>
      </c>
      <c r="W955" s="129">
        <f t="shared" si="104"/>
        <v>404.81602922637438</v>
      </c>
    </row>
    <row r="956" spans="1:23" s="119" customFormat="1" ht="12.75" x14ac:dyDescent="0.2">
      <c r="A956" s="281"/>
      <c r="B956" s="280" t="s">
        <v>469</v>
      </c>
      <c r="C956" s="180"/>
      <c r="D956" s="177">
        <v>0</v>
      </c>
      <c r="E956" s="177">
        <v>0</v>
      </c>
      <c r="F956" s="177">
        <v>40</v>
      </c>
      <c r="G956" s="177">
        <f t="shared" si="105"/>
        <v>41.2</v>
      </c>
      <c r="H956" s="129">
        <f t="shared" si="96"/>
        <v>81.2</v>
      </c>
      <c r="I956" s="177">
        <f t="shared" si="106"/>
        <v>42.436000000000007</v>
      </c>
      <c r="J956" s="177">
        <f t="shared" si="112"/>
        <v>43.709080000000007</v>
      </c>
      <c r="K956" s="177">
        <f t="shared" si="112"/>
        <v>45.020352400000007</v>
      </c>
      <c r="L956" s="177">
        <f t="shared" si="112"/>
        <v>46.370962972000008</v>
      </c>
      <c r="M956" s="129">
        <v>0</v>
      </c>
      <c r="N956" s="177">
        <f t="shared" si="108"/>
        <v>47.762091861160009</v>
      </c>
      <c r="O956" s="177">
        <f t="shared" si="113"/>
        <v>49.194954616994814</v>
      </c>
      <c r="P956" s="177">
        <f t="shared" si="113"/>
        <v>50.670803255504659</v>
      </c>
      <c r="Q956" s="177">
        <f t="shared" si="113"/>
        <v>52.190927353169798</v>
      </c>
      <c r="R956" s="129">
        <v>0</v>
      </c>
      <c r="S956" s="177">
        <f t="shared" si="110"/>
        <v>53.756655173764891</v>
      </c>
      <c r="T956" s="177">
        <f t="shared" si="111"/>
        <v>55.369354828977841</v>
      </c>
      <c r="U956" s="177">
        <f t="shared" si="111"/>
        <v>57.030435473847177</v>
      </c>
      <c r="V956" s="177">
        <f t="shared" si="111"/>
        <v>58.741348538062596</v>
      </c>
      <c r="W956" s="129">
        <f t="shared" si="104"/>
        <v>224.8977940146525</v>
      </c>
    </row>
    <row r="957" spans="1:23" s="119" customFormat="1" ht="12.75" x14ac:dyDescent="0.2">
      <c r="A957" s="281"/>
      <c r="B957" s="280" t="s">
        <v>478</v>
      </c>
      <c r="C957" s="180"/>
      <c r="D957" s="177">
        <v>65</v>
      </c>
      <c r="E957" s="177">
        <v>68</v>
      </c>
      <c r="F957" s="177">
        <v>72</v>
      </c>
      <c r="G957" s="177">
        <f t="shared" si="105"/>
        <v>74.16</v>
      </c>
      <c r="H957" s="129">
        <f t="shared" si="96"/>
        <v>279.15999999999997</v>
      </c>
      <c r="I957" s="177">
        <f t="shared" si="106"/>
        <v>76.384799999999998</v>
      </c>
      <c r="J957" s="177">
        <f t="shared" si="112"/>
        <v>78.676344</v>
      </c>
      <c r="K957" s="177">
        <f t="shared" si="112"/>
        <v>81.036634320000005</v>
      </c>
      <c r="L957" s="177">
        <f t="shared" si="112"/>
        <v>83.46773334960001</v>
      </c>
      <c r="M957" s="129">
        <v>363</v>
      </c>
      <c r="N957" s="177">
        <f t="shared" si="108"/>
        <v>85.971765350088006</v>
      </c>
      <c r="O957" s="177">
        <f t="shared" si="113"/>
        <v>88.550918310590646</v>
      </c>
      <c r="P957" s="177">
        <f t="shared" si="113"/>
        <v>91.207445859908361</v>
      </c>
      <c r="Q957" s="177">
        <f t="shared" si="113"/>
        <v>93.943669235705613</v>
      </c>
      <c r="R957" s="129">
        <v>436</v>
      </c>
      <c r="S957" s="177">
        <f t="shared" si="110"/>
        <v>96.761979312776788</v>
      </c>
      <c r="T957" s="177">
        <f t="shared" si="111"/>
        <v>99.664838692160089</v>
      </c>
      <c r="U957" s="177">
        <f t="shared" si="111"/>
        <v>102.65478385292489</v>
      </c>
      <c r="V957" s="177">
        <f t="shared" si="111"/>
        <v>105.73442736851264</v>
      </c>
      <c r="W957" s="129">
        <f t="shared" si="104"/>
        <v>404.81602922637438</v>
      </c>
    </row>
    <row r="958" spans="1:23" s="119" customFormat="1" ht="12.75" x14ac:dyDescent="0.2">
      <c r="A958" s="281"/>
      <c r="B958" s="280" t="s">
        <v>450</v>
      </c>
      <c r="C958" s="180"/>
      <c r="D958" s="177">
        <v>65</v>
      </c>
      <c r="E958" s="177">
        <v>68</v>
      </c>
      <c r="F958" s="177">
        <v>72</v>
      </c>
      <c r="G958" s="177">
        <f t="shared" si="105"/>
        <v>74.16</v>
      </c>
      <c r="H958" s="129">
        <f t="shared" si="96"/>
        <v>279.15999999999997</v>
      </c>
      <c r="I958" s="177">
        <f t="shared" si="106"/>
        <v>76.384799999999998</v>
      </c>
      <c r="J958" s="177">
        <f t="shared" si="112"/>
        <v>78.676344</v>
      </c>
      <c r="K958" s="177">
        <f t="shared" si="112"/>
        <v>81.036634320000005</v>
      </c>
      <c r="L958" s="177">
        <f t="shared" si="112"/>
        <v>83.46773334960001</v>
      </c>
      <c r="M958" s="129">
        <v>363</v>
      </c>
      <c r="N958" s="177">
        <f t="shared" si="108"/>
        <v>85.971765350088006</v>
      </c>
      <c r="O958" s="177">
        <f t="shared" si="113"/>
        <v>88.550918310590646</v>
      </c>
      <c r="P958" s="177">
        <f t="shared" si="113"/>
        <v>91.207445859908361</v>
      </c>
      <c r="Q958" s="177">
        <f t="shared" si="113"/>
        <v>93.943669235705613</v>
      </c>
      <c r="R958" s="129">
        <v>436</v>
      </c>
      <c r="S958" s="177">
        <f t="shared" si="110"/>
        <v>96.761979312776788</v>
      </c>
      <c r="T958" s="177">
        <f t="shared" si="111"/>
        <v>99.664838692160089</v>
      </c>
      <c r="U958" s="177">
        <f t="shared" si="111"/>
        <v>102.65478385292489</v>
      </c>
      <c r="V958" s="177">
        <f t="shared" si="111"/>
        <v>105.73442736851264</v>
      </c>
      <c r="W958" s="129">
        <f t="shared" si="104"/>
        <v>404.81602922637438</v>
      </c>
    </row>
    <row r="959" spans="1:23" s="119" customFormat="1" ht="12.75" x14ac:dyDescent="0.2">
      <c r="A959" s="281"/>
      <c r="B959" s="280" t="s">
        <v>1040</v>
      </c>
      <c r="C959" s="180"/>
      <c r="D959" s="177">
        <v>0</v>
      </c>
      <c r="E959" s="177">
        <v>0</v>
      </c>
      <c r="F959" s="177">
        <v>30</v>
      </c>
      <c r="G959" s="177">
        <f t="shared" si="105"/>
        <v>30.900000000000002</v>
      </c>
      <c r="H959" s="129">
        <f t="shared" si="96"/>
        <v>60.900000000000006</v>
      </c>
      <c r="I959" s="177">
        <f t="shared" si="106"/>
        <v>31.827000000000002</v>
      </c>
      <c r="J959" s="177">
        <f t="shared" si="112"/>
        <v>32.78181</v>
      </c>
      <c r="K959" s="177">
        <f t="shared" si="112"/>
        <v>33.765264299999998</v>
      </c>
      <c r="L959" s="177">
        <f t="shared" si="112"/>
        <v>34.778222229000001</v>
      </c>
      <c r="M959" s="129">
        <v>0</v>
      </c>
      <c r="N959" s="177">
        <f t="shared" si="108"/>
        <v>35.821568895870001</v>
      </c>
      <c r="O959" s="177">
        <f t="shared" si="113"/>
        <v>36.896215962746105</v>
      </c>
      <c r="P959" s="177">
        <f t="shared" si="113"/>
        <v>38.003102441628492</v>
      </c>
      <c r="Q959" s="177">
        <f t="shared" si="113"/>
        <v>39.143195514877348</v>
      </c>
      <c r="R959" s="129">
        <v>0</v>
      </c>
      <c r="S959" s="177">
        <f t="shared" si="110"/>
        <v>40.317491380323666</v>
      </c>
      <c r="T959" s="177">
        <f t="shared" si="111"/>
        <v>41.527016121733375</v>
      </c>
      <c r="U959" s="177">
        <f t="shared" si="111"/>
        <v>42.772826605385376</v>
      </c>
      <c r="V959" s="177">
        <f t="shared" si="111"/>
        <v>44.05601140354694</v>
      </c>
      <c r="W959" s="129">
        <f t="shared" si="104"/>
        <v>168.67334551098935</v>
      </c>
    </row>
    <row r="960" spans="1:23" s="119" customFormat="1" ht="12.75" x14ac:dyDescent="0.2">
      <c r="A960" s="281"/>
      <c r="B960" s="280" t="s">
        <v>432</v>
      </c>
      <c r="C960" s="180"/>
      <c r="D960" s="177">
        <v>40</v>
      </c>
      <c r="E960" s="177">
        <v>43</v>
      </c>
      <c r="F960" s="177">
        <v>47</v>
      </c>
      <c r="G960" s="177">
        <f t="shared" si="105"/>
        <v>48.410000000000004</v>
      </c>
      <c r="H960" s="129">
        <f t="shared" si="96"/>
        <v>178.41</v>
      </c>
      <c r="I960" s="177">
        <f t="shared" si="106"/>
        <v>49.862300000000005</v>
      </c>
      <c r="J960" s="177">
        <f t="shared" si="112"/>
        <v>51.358169000000004</v>
      </c>
      <c r="K960" s="177">
        <f t="shared" si="112"/>
        <v>52.898914070000004</v>
      </c>
      <c r="L960" s="177">
        <f t="shared" si="112"/>
        <v>54.485881492100006</v>
      </c>
      <c r="M960" s="129">
        <v>175</v>
      </c>
      <c r="N960" s="177">
        <f t="shared" si="108"/>
        <v>56.120457936863005</v>
      </c>
      <c r="O960" s="177">
        <f t="shared" si="113"/>
        <v>57.804071674968895</v>
      </c>
      <c r="P960" s="177">
        <f t="shared" si="113"/>
        <v>59.538193825217967</v>
      </c>
      <c r="Q960" s="177">
        <f t="shared" si="113"/>
        <v>61.324339639974504</v>
      </c>
      <c r="R960" s="129">
        <v>120</v>
      </c>
      <c r="S960" s="177">
        <f t="shared" si="110"/>
        <v>63.164069829173741</v>
      </c>
      <c r="T960" s="177">
        <f t="shared" si="111"/>
        <v>65.058991924048954</v>
      </c>
      <c r="U960" s="177">
        <f t="shared" si="111"/>
        <v>67.010761681770418</v>
      </c>
      <c r="V960" s="177">
        <f t="shared" si="111"/>
        <v>69.021084532223526</v>
      </c>
      <c r="W960" s="129">
        <f t="shared" si="104"/>
        <v>264.25490796721664</v>
      </c>
    </row>
    <row r="961" spans="1:23" s="119" customFormat="1" ht="12.75" x14ac:dyDescent="0.2">
      <c r="A961" s="281"/>
      <c r="B961" s="280" t="s">
        <v>476</v>
      </c>
      <c r="C961" s="180"/>
      <c r="D961" s="177">
        <v>0</v>
      </c>
      <c r="E961" s="177">
        <v>0</v>
      </c>
      <c r="F961" s="177">
        <v>30</v>
      </c>
      <c r="G961" s="177">
        <f t="shared" si="105"/>
        <v>30.900000000000002</v>
      </c>
      <c r="H961" s="129">
        <f t="shared" si="96"/>
        <v>60.900000000000006</v>
      </c>
      <c r="I961" s="177">
        <f t="shared" si="106"/>
        <v>31.827000000000002</v>
      </c>
      <c r="J961" s="177">
        <f t="shared" si="112"/>
        <v>32.78181</v>
      </c>
      <c r="K961" s="177">
        <f t="shared" si="112"/>
        <v>33.765264299999998</v>
      </c>
      <c r="L961" s="177">
        <f t="shared" si="112"/>
        <v>34.778222229000001</v>
      </c>
      <c r="M961" s="129">
        <v>0</v>
      </c>
      <c r="N961" s="177">
        <f t="shared" si="108"/>
        <v>35.821568895870001</v>
      </c>
      <c r="O961" s="177">
        <f t="shared" si="113"/>
        <v>36.896215962746105</v>
      </c>
      <c r="P961" s="177">
        <f t="shared" si="113"/>
        <v>38.003102441628492</v>
      </c>
      <c r="Q961" s="177">
        <f t="shared" si="113"/>
        <v>39.143195514877348</v>
      </c>
      <c r="R961" s="129">
        <v>0</v>
      </c>
      <c r="S961" s="177">
        <f t="shared" si="110"/>
        <v>40.317491380323666</v>
      </c>
      <c r="T961" s="177">
        <f t="shared" si="111"/>
        <v>41.527016121733375</v>
      </c>
      <c r="U961" s="177">
        <f t="shared" si="111"/>
        <v>42.772826605385376</v>
      </c>
      <c r="V961" s="177">
        <f t="shared" si="111"/>
        <v>44.05601140354694</v>
      </c>
      <c r="W961" s="129">
        <f t="shared" si="104"/>
        <v>168.67334551098935</v>
      </c>
    </row>
    <row r="962" spans="1:23" s="119" customFormat="1" ht="15" customHeight="1" x14ac:dyDescent="0.2">
      <c r="A962" s="281"/>
      <c r="B962" s="280" t="s">
        <v>481</v>
      </c>
      <c r="C962" s="180"/>
      <c r="D962" s="177">
        <v>65</v>
      </c>
      <c r="E962" s="177">
        <v>68</v>
      </c>
      <c r="F962" s="177">
        <v>72</v>
      </c>
      <c r="G962" s="177">
        <f t="shared" si="105"/>
        <v>74.16</v>
      </c>
      <c r="H962" s="129">
        <f t="shared" si="96"/>
        <v>279.15999999999997</v>
      </c>
      <c r="I962" s="177">
        <f t="shared" si="106"/>
        <v>76.384799999999998</v>
      </c>
      <c r="J962" s="177">
        <f t="shared" si="112"/>
        <v>78.676344</v>
      </c>
      <c r="K962" s="177">
        <f t="shared" si="112"/>
        <v>81.036634320000005</v>
      </c>
      <c r="L962" s="177">
        <f t="shared" si="112"/>
        <v>83.46773334960001</v>
      </c>
      <c r="M962" s="129">
        <v>363</v>
      </c>
      <c r="N962" s="177">
        <f t="shared" si="108"/>
        <v>85.971765350088006</v>
      </c>
      <c r="O962" s="177">
        <f t="shared" si="113"/>
        <v>88.550918310590646</v>
      </c>
      <c r="P962" s="177">
        <f t="shared" si="113"/>
        <v>91.207445859908361</v>
      </c>
      <c r="Q962" s="177">
        <f t="shared" si="113"/>
        <v>93.943669235705613</v>
      </c>
      <c r="R962" s="129">
        <v>436</v>
      </c>
      <c r="S962" s="177">
        <f t="shared" si="110"/>
        <v>96.761979312776788</v>
      </c>
      <c r="T962" s="177">
        <f t="shared" si="111"/>
        <v>99.664838692160089</v>
      </c>
      <c r="U962" s="177">
        <f t="shared" si="111"/>
        <v>102.65478385292489</v>
      </c>
      <c r="V962" s="177">
        <f t="shared" si="111"/>
        <v>105.73442736851264</v>
      </c>
      <c r="W962" s="129">
        <f t="shared" si="104"/>
        <v>404.81602922637438</v>
      </c>
    </row>
    <row r="963" spans="1:23" s="119" customFormat="1" ht="12.75" x14ac:dyDescent="0.2">
      <c r="A963" s="281"/>
      <c r="B963" s="280" t="s">
        <v>465</v>
      </c>
      <c r="C963" s="180"/>
      <c r="D963" s="177">
        <v>40</v>
      </c>
      <c r="E963" s="177">
        <v>0</v>
      </c>
      <c r="F963" s="177">
        <v>47</v>
      </c>
      <c r="G963" s="177">
        <f t="shared" si="105"/>
        <v>48.410000000000004</v>
      </c>
      <c r="H963" s="129">
        <f t="shared" si="96"/>
        <v>135.41</v>
      </c>
      <c r="I963" s="177">
        <f t="shared" si="106"/>
        <v>49.862300000000005</v>
      </c>
      <c r="J963" s="177">
        <f t="shared" si="112"/>
        <v>51.358169000000004</v>
      </c>
      <c r="K963" s="177">
        <f t="shared" si="112"/>
        <v>52.898914070000004</v>
      </c>
      <c r="L963" s="177">
        <f t="shared" si="112"/>
        <v>54.485881492100006</v>
      </c>
      <c r="M963" s="129">
        <v>228</v>
      </c>
      <c r="N963" s="177">
        <f t="shared" si="108"/>
        <v>56.120457936863005</v>
      </c>
      <c r="O963" s="177">
        <f t="shared" si="113"/>
        <v>57.804071674968895</v>
      </c>
      <c r="P963" s="177">
        <f t="shared" si="113"/>
        <v>59.538193825217967</v>
      </c>
      <c r="Q963" s="177">
        <f t="shared" si="113"/>
        <v>61.324339639974504</v>
      </c>
      <c r="R963" s="129">
        <v>276</v>
      </c>
      <c r="S963" s="177">
        <f t="shared" si="110"/>
        <v>63.164069829173741</v>
      </c>
      <c r="T963" s="177">
        <f t="shared" ref="T963:V968" si="114">S963*103%</f>
        <v>65.058991924048954</v>
      </c>
      <c r="U963" s="177">
        <f t="shared" si="114"/>
        <v>67.010761681770418</v>
      </c>
      <c r="V963" s="177">
        <f t="shared" si="114"/>
        <v>69.021084532223526</v>
      </c>
      <c r="W963" s="129">
        <f t="shared" si="104"/>
        <v>264.25490796721664</v>
      </c>
    </row>
    <row r="964" spans="1:23" s="119" customFormat="1" ht="12.75" x14ac:dyDescent="0.2">
      <c r="A964" s="281"/>
      <c r="B964" s="280" t="s">
        <v>471</v>
      </c>
      <c r="C964" s="180"/>
      <c r="D964" s="177">
        <v>0</v>
      </c>
      <c r="E964" s="177">
        <v>30</v>
      </c>
      <c r="F964" s="177">
        <v>32</v>
      </c>
      <c r="G964" s="177">
        <f t="shared" si="105"/>
        <v>32.96</v>
      </c>
      <c r="H964" s="129">
        <f t="shared" si="96"/>
        <v>94.960000000000008</v>
      </c>
      <c r="I964" s="177">
        <f t="shared" si="106"/>
        <v>33.948799999999999</v>
      </c>
      <c r="J964" s="177">
        <f t="shared" ref="J964:L968" si="115">I964*103%</f>
        <v>34.967264</v>
      </c>
      <c r="K964" s="177">
        <f t="shared" si="115"/>
        <v>36.016281920000004</v>
      </c>
      <c r="L964" s="177">
        <f t="shared" si="115"/>
        <v>37.096770377600002</v>
      </c>
      <c r="M964" s="129">
        <v>32</v>
      </c>
      <c r="N964" s="177">
        <f t="shared" si="108"/>
        <v>38.209673488928004</v>
      </c>
      <c r="O964" s="177">
        <f t="shared" ref="O964:Q968" si="116">N964*103%</f>
        <v>39.355963693595847</v>
      </c>
      <c r="P964" s="177">
        <f t="shared" si="116"/>
        <v>40.536642604403724</v>
      </c>
      <c r="Q964" s="177">
        <f t="shared" si="116"/>
        <v>41.752741882535837</v>
      </c>
      <c r="R964" s="129">
        <v>0</v>
      </c>
      <c r="S964" s="177">
        <f t="shared" si="110"/>
        <v>43.005324139011911</v>
      </c>
      <c r="T964" s="177">
        <f t="shared" si="114"/>
        <v>44.29548386318227</v>
      </c>
      <c r="U964" s="177">
        <f t="shared" si="114"/>
        <v>45.624348379077738</v>
      </c>
      <c r="V964" s="177">
        <f t="shared" si="114"/>
        <v>46.993078830450074</v>
      </c>
      <c r="W964" s="129">
        <f t="shared" si="104"/>
        <v>179.91823521172199</v>
      </c>
    </row>
    <row r="965" spans="1:23" s="119" customFormat="1" ht="12.75" x14ac:dyDescent="0.2">
      <c r="A965" s="281"/>
      <c r="B965" s="280" t="s">
        <v>442</v>
      </c>
      <c r="C965" s="180"/>
      <c r="D965" s="177">
        <v>65</v>
      </c>
      <c r="E965" s="177">
        <v>68</v>
      </c>
      <c r="F965" s="177">
        <v>72</v>
      </c>
      <c r="G965" s="177">
        <f t="shared" si="105"/>
        <v>74.16</v>
      </c>
      <c r="H965" s="129">
        <f t="shared" si="96"/>
        <v>279.15999999999997</v>
      </c>
      <c r="I965" s="177">
        <f t="shared" si="106"/>
        <v>76.384799999999998</v>
      </c>
      <c r="J965" s="177">
        <f t="shared" si="115"/>
        <v>78.676344</v>
      </c>
      <c r="K965" s="177">
        <f t="shared" si="115"/>
        <v>81.036634320000005</v>
      </c>
      <c r="L965" s="177">
        <f t="shared" si="115"/>
        <v>83.46773334960001</v>
      </c>
      <c r="M965" s="129">
        <v>363</v>
      </c>
      <c r="N965" s="177">
        <f t="shared" si="108"/>
        <v>85.971765350088006</v>
      </c>
      <c r="O965" s="177">
        <f t="shared" si="116"/>
        <v>88.550918310590646</v>
      </c>
      <c r="P965" s="177">
        <f t="shared" si="116"/>
        <v>91.207445859908361</v>
      </c>
      <c r="Q965" s="177">
        <f t="shared" si="116"/>
        <v>93.943669235705613</v>
      </c>
      <c r="R965" s="129">
        <v>436</v>
      </c>
      <c r="S965" s="177">
        <f t="shared" si="110"/>
        <v>96.761979312776788</v>
      </c>
      <c r="T965" s="177">
        <f t="shared" si="114"/>
        <v>99.664838692160089</v>
      </c>
      <c r="U965" s="177">
        <f t="shared" si="114"/>
        <v>102.65478385292489</v>
      </c>
      <c r="V965" s="177">
        <f t="shared" si="114"/>
        <v>105.73442736851264</v>
      </c>
      <c r="W965" s="129">
        <f t="shared" si="104"/>
        <v>404.81602922637438</v>
      </c>
    </row>
    <row r="966" spans="1:23" s="119" customFormat="1" ht="12.75" x14ac:dyDescent="0.2">
      <c r="A966" s="281"/>
      <c r="B966" s="280" t="s">
        <v>1041</v>
      </c>
      <c r="C966" s="180"/>
      <c r="D966" s="177">
        <v>130</v>
      </c>
      <c r="E966" s="177">
        <v>25</v>
      </c>
      <c r="F966" s="177">
        <v>25</v>
      </c>
      <c r="G966" s="177">
        <f t="shared" si="105"/>
        <v>25.75</v>
      </c>
      <c r="H966" s="129">
        <f t="shared" si="96"/>
        <v>205.75</v>
      </c>
      <c r="I966" s="177">
        <f t="shared" si="106"/>
        <v>26.522500000000001</v>
      </c>
      <c r="J966" s="177">
        <f t="shared" si="115"/>
        <v>27.318175</v>
      </c>
      <c r="K966" s="177">
        <f t="shared" si="115"/>
        <v>28.137720250000001</v>
      </c>
      <c r="L966" s="177">
        <f t="shared" si="115"/>
        <v>28.981851857500001</v>
      </c>
      <c r="M966" s="129">
        <v>135</v>
      </c>
      <c r="N966" s="177">
        <f t="shared" si="108"/>
        <v>29.851307413225001</v>
      </c>
      <c r="O966" s="177">
        <f t="shared" si="116"/>
        <v>30.74684663562175</v>
      </c>
      <c r="P966" s="177">
        <f t="shared" si="116"/>
        <v>31.669252034690405</v>
      </c>
      <c r="Q966" s="177">
        <f t="shared" si="116"/>
        <v>32.619329595731116</v>
      </c>
      <c r="R966" s="129">
        <v>160</v>
      </c>
      <c r="S966" s="177">
        <f t="shared" si="110"/>
        <v>33.597909483603054</v>
      </c>
      <c r="T966" s="177">
        <f t="shared" si="114"/>
        <v>34.605846768111149</v>
      </c>
      <c r="U966" s="177">
        <f t="shared" si="114"/>
        <v>35.644022171154482</v>
      </c>
      <c r="V966" s="177">
        <f t="shared" si="114"/>
        <v>36.713342836289115</v>
      </c>
      <c r="W966" s="129">
        <f t="shared" si="104"/>
        <v>140.5611212591578</v>
      </c>
    </row>
    <row r="967" spans="1:23" s="119" customFormat="1" ht="12.75" x14ac:dyDescent="0.2">
      <c r="A967" s="281"/>
      <c r="B967" s="280" t="s">
        <v>479</v>
      </c>
      <c r="C967" s="180"/>
      <c r="D967" s="177">
        <v>130</v>
      </c>
      <c r="E967" s="177">
        <v>25</v>
      </c>
      <c r="F967" s="177">
        <v>25</v>
      </c>
      <c r="G967" s="177">
        <f t="shared" si="105"/>
        <v>25.75</v>
      </c>
      <c r="H967" s="129">
        <f t="shared" si="96"/>
        <v>205.75</v>
      </c>
      <c r="I967" s="177">
        <f t="shared" si="106"/>
        <v>26.522500000000001</v>
      </c>
      <c r="J967" s="177">
        <f t="shared" si="115"/>
        <v>27.318175</v>
      </c>
      <c r="K967" s="177">
        <f t="shared" si="115"/>
        <v>28.137720250000001</v>
      </c>
      <c r="L967" s="177">
        <f t="shared" si="115"/>
        <v>28.981851857500001</v>
      </c>
      <c r="M967" s="129">
        <v>135</v>
      </c>
      <c r="N967" s="177">
        <f t="shared" si="108"/>
        <v>29.851307413225001</v>
      </c>
      <c r="O967" s="177">
        <f t="shared" si="116"/>
        <v>30.74684663562175</v>
      </c>
      <c r="P967" s="177">
        <f t="shared" si="116"/>
        <v>31.669252034690405</v>
      </c>
      <c r="Q967" s="177">
        <f t="shared" si="116"/>
        <v>32.619329595731116</v>
      </c>
      <c r="R967" s="129">
        <v>160</v>
      </c>
      <c r="S967" s="177">
        <f t="shared" si="110"/>
        <v>33.597909483603054</v>
      </c>
      <c r="T967" s="177">
        <f t="shared" si="114"/>
        <v>34.605846768111149</v>
      </c>
      <c r="U967" s="177">
        <f t="shared" si="114"/>
        <v>35.644022171154482</v>
      </c>
      <c r="V967" s="177">
        <f t="shared" si="114"/>
        <v>36.713342836289115</v>
      </c>
      <c r="W967" s="129">
        <f t="shared" si="104"/>
        <v>140.5611212591578</v>
      </c>
    </row>
    <row r="968" spans="1:23" s="119" customFormat="1" ht="12.75" x14ac:dyDescent="0.2">
      <c r="A968" s="281"/>
      <c r="B968" s="280" t="s">
        <v>451</v>
      </c>
      <c r="C968" s="180"/>
      <c r="D968" s="177">
        <v>130</v>
      </c>
      <c r="E968" s="177">
        <v>25</v>
      </c>
      <c r="F968" s="177">
        <v>25</v>
      </c>
      <c r="G968" s="177">
        <f t="shared" si="105"/>
        <v>25.75</v>
      </c>
      <c r="H968" s="129">
        <f t="shared" si="96"/>
        <v>205.75</v>
      </c>
      <c r="I968" s="177">
        <f t="shared" si="106"/>
        <v>26.522500000000001</v>
      </c>
      <c r="J968" s="177">
        <f t="shared" si="115"/>
        <v>27.318175</v>
      </c>
      <c r="K968" s="177">
        <f t="shared" si="115"/>
        <v>28.137720250000001</v>
      </c>
      <c r="L968" s="177">
        <f t="shared" si="115"/>
        <v>28.981851857500001</v>
      </c>
      <c r="M968" s="129">
        <v>135</v>
      </c>
      <c r="N968" s="177">
        <f t="shared" si="108"/>
        <v>29.851307413225001</v>
      </c>
      <c r="O968" s="177">
        <f t="shared" si="116"/>
        <v>30.74684663562175</v>
      </c>
      <c r="P968" s="177">
        <f t="shared" si="116"/>
        <v>31.669252034690405</v>
      </c>
      <c r="Q968" s="177">
        <f t="shared" si="116"/>
        <v>32.619329595731116</v>
      </c>
      <c r="R968" s="129">
        <v>160</v>
      </c>
      <c r="S968" s="177">
        <f t="shared" si="110"/>
        <v>33.597909483603054</v>
      </c>
      <c r="T968" s="177">
        <f t="shared" si="114"/>
        <v>34.605846768111149</v>
      </c>
      <c r="U968" s="177">
        <f t="shared" si="114"/>
        <v>35.644022171154482</v>
      </c>
      <c r="V968" s="177">
        <f t="shared" si="114"/>
        <v>36.713342836289115</v>
      </c>
      <c r="W968" s="129">
        <f t="shared" si="104"/>
        <v>140.5611212591578</v>
      </c>
    </row>
    <row r="969" spans="1:23" s="288" customFormat="1" ht="12.75" x14ac:dyDescent="0.2">
      <c r="A969" s="283"/>
      <c r="B969" s="284"/>
      <c r="C969" s="285"/>
      <c r="D969" s="285"/>
      <c r="E969" s="285"/>
      <c r="F969" s="285"/>
      <c r="G969" s="285"/>
      <c r="H969" s="286"/>
      <c r="I969" s="286"/>
      <c r="J969" s="285"/>
      <c r="K969" s="285"/>
      <c r="L969" s="285"/>
      <c r="M969" s="286"/>
      <c r="N969" s="285"/>
      <c r="O969" s="285"/>
      <c r="P969" s="285"/>
      <c r="Q969" s="285"/>
      <c r="R969" s="286"/>
      <c r="S969" s="285"/>
      <c r="T969" s="285"/>
      <c r="U969" s="285"/>
      <c r="V969" s="285"/>
      <c r="W969" s="287"/>
    </row>
    <row r="970" spans="1:23" s="293" customFormat="1" x14ac:dyDescent="0.2">
      <c r="A970" s="289"/>
      <c r="B970" s="290"/>
      <c r="C970" s="291"/>
      <c r="D970" s="87"/>
      <c r="E970" s="87"/>
      <c r="F970" s="87"/>
      <c r="G970" s="87"/>
      <c r="H970" s="292"/>
      <c r="I970" s="292"/>
      <c r="J970" s="87"/>
      <c r="K970" s="87"/>
      <c r="L970" s="87"/>
      <c r="M970" s="292"/>
      <c r="N970" s="87"/>
      <c r="O970" s="87"/>
      <c r="P970" s="87"/>
      <c r="Q970" s="87"/>
      <c r="R970" s="292"/>
      <c r="S970" s="87"/>
      <c r="T970" s="87"/>
      <c r="U970" s="87"/>
      <c r="V970" s="87"/>
      <c r="W970" s="292"/>
    </row>
    <row r="971" spans="1:23" s="293" customFormat="1" x14ac:dyDescent="0.2">
      <c r="A971" s="289"/>
      <c r="B971" s="290"/>
      <c r="C971" s="291"/>
      <c r="D971" s="87"/>
      <c r="E971" s="87"/>
      <c r="F971" s="87"/>
      <c r="G971" s="87"/>
      <c r="H971" s="292"/>
      <c r="I971" s="292"/>
      <c r="J971" s="87"/>
      <c r="K971" s="87"/>
      <c r="L971" s="87"/>
      <c r="M971" s="292"/>
      <c r="N971" s="87"/>
      <c r="O971" s="87"/>
      <c r="P971" s="87"/>
      <c r="Q971" s="87"/>
      <c r="R971" s="292"/>
      <c r="S971" s="87"/>
      <c r="T971" s="87"/>
      <c r="U971" s="87"/>
      <c r="V971" s="87"/>
      <c r="W971" s="292"/>
    </row>
    <row r="972" spans="1:23" s="293" customFormat="1" x14ac:dyDescent="0.2">
      <c r="A972" s="289"/>
      <c r="B972" s="290"/>
      <c r="C972" s="291"/>
      <c r="D972" s="87"/>
      <c r="E972" s="87"/>
      <c r="F972" s="87"/>
      <c r="G972" s="87"/>
      <c r="H972" s="292"/>
      <c r="I972" s="292"/>
      <c r="J972" s="87"/>
      <c r="K972" s="87"/>
      <c r="L972" s="87"/>
      <c r="M972" s="292"/>
      <c r="N972" s="87"/>
      <c r="O972" s="87"/>
      <c r="P972" s="87"/>
      <c r="Q972" s="87"/>
      <c r="R972" s="292"/>
      <c r="S972" s="87"/>
      <c r="T972" s="87"/>
      <c r="U972" s="87"/>
      <c r="V972" s="87"/>
      <c r="W972" s="292"/>
    </row>
    <row r="973" spans="1:23" s="293" customFormat="1" x14ac:dyDescent="0.2">
      <c r="A973" s="289"/>
      <c r="B973" s="290"/>
      <c r="C973" s="291"/>
      <c r="D973" s="87"/>
      <c r="E973" s="87"/>
      <c r="F973" s="87"/>
      <c r="G973" s="87"/>
      <c r="H973" s="292"/>
      <c r="I973" s="292"/>
      <c r="J973" s="87"/>
      <c r="K973" s="87"/>
      <c r="L973" s="87"/>
      <c r="M973" s="292"/>
      <c r="N973" s="87"/>
      <c r="O973" s="87"/>
      <c r="P973" s="87"/>
      <c r="Q973" s="87"/>
      <c r="R973" s="292"/>
      <c r="S973" s="87"/>
      <c r="T973" s="87"/>
      <c r="U973" s="87"/>
      <c r="V973" s="87"/>
      <c r="W973" s="292"/>
    </row>
    <row r="974" spans="1:23" s="293" customFormat="1" x14ac:dyDescent="0.2">
      <c r="A974" s="289"/>
      <c r="B974" s="290"/>
      <c r="C974" s="291"/>
      <c r="D974" s="87"/>
      <c r="E974" s="87"/>
      <c r="F974" s="87"/>
      <c r="G974" s="87"/>
      <c r="H974" s="292"/>
      <c r="I974" s="292"/>
      <c r="J974" s="87"/>
      <c r="K974" s="87"/>
      <c r="L974" s="87"/>
      <c r="M974" s="292"/>
      <c r="N974" s="87"/>
      <c r="O974" s="87"/>
      <c r="P974" s="87"/>
      <c r="Q974" s="87"/>
      <c r="R974" s="292"/>
      <c r="S974" s="87"/>
      <c r="T974" s="87"/>
      <c r="U974" s="87"/>
      <c r="V974" s="87"/>
      <c r="W974" s="292"/>
    </row>
    <row r="975" spans="1:23" s="293" customFormat="1" x14ac:dyDescent="0.2">
      <c r="A975" s="289"/>
      <c r="B975" s="290"/>
      <c r="C975" s="291"/>
      <c r="D975" s="87"/>
      <c r="E975" s="87"/>
      <c r="F975" s="87"/>
      <c r="G975" s="87"/>
      <c r="H975" s="292"/>
      <c r="I975" s="292"/>
      <c r="J975" s="87"/>
      <c r="K975" s="87"/>
      <c r="L975" s="87"/>
      <c r="M975" s="292"/>
      <c r="N975" s="87"/>
      <c r="O975" s="87"/>
      <c r="P975" s="87"/>
      <c r="Q975" s="87"/>
      <c r="R975" s="292"/>
      <c r="S975" s="87"/>
      <c r="T975" s="87"/>
      <c r="U975" s="87"/>
      <c r="V975" s="87"/>
      <c r="W975" s="292"/>
    </row>
    <row r="976" spans="1:23" s="293" customFormat="1" x14ac:dyDescent="0.2">
      <c r="A976" s="289"/>
      <c r="B976" s="290"/>
      <c r="C976" s="291"/>
      <c r="D976" s="87"/>
      <c r="E976" s="87"/>
      <c r="F976" s="87"/>
      <c r="G976" s="87"/>
      <c r="H976" s="292"/>
      <c r="I976" s="292"/>
      <c r="J976" s="87"/>
      <c r="K976" s="87"/>
      <c r="L976" s="87"/>
      <c r="M976" s="292"/>
      <c r="N976" s="87"/>
      <c r="O976" s="87"/>
      <c r="P976" s="87"/>
      <c r="Q976" s="87"/>
      <c r="R976" s="292"/>
      <c r="S976" s="87"/>
      <c r="T976" s="87"/>
      <c r="U976" s="87"/>
      <c r="V976" s="87"/>
      <c r="W976" s="292"/>
    </row>
    <row r="977" spans="1:23" s="293" customFormat="1" x14ac:dyDescent="0.2">
      <c r="A977" s="289"/>
      <c r="B977" s="290"/>
      <c r="C977" s="291"/>
      <c r="D977" s="87"/>
      <c r="E977" s="87"/>
      <c r="F977" s="87"/>
      <c r="G977" s="87"/>
      <c r="H977" s="292"/>
      <c r="I977" s="292"/>
      <c r="J977" s="87"/>
      <c r="K977" s="87"/>
      <c r="L977" s="87"/>
      <c r="M977" s="292"/>
      <c r="N977" s="87"/>
      <c r="O977" s="87"/>
      <c r="P977" s="87"/>
      <c r="Q977" s="87"/>
      <c r="R977" s="292"/>
      <c r="S977" s="87"/>
      <c r="T977" s="87"/>
      <c r="U977" s="87"/>
      <c r="V977" s="87"/>
      <c r="W977" s="292"/>
    </row>
    <row r="978" spans="1:23" s="293" customFormat="1" x14ac:dyDescent="0.2">
      <c r="A978" s="289"/>
      <c r="B978" s="290"/>
      <c r="C978" s="291"/>
      <c r="D978" s="87"/>
      <c r="E978" s="87"/>
      <c r="F978" s="87"/>
      <c r="G978" s="87"/>
      <c r="H978" s="292"/>
      <c r="I978" s="292"/>
      <c r="J978" s="87"/>
      <c r="K978" s="87"/>
      <c r="L978" s="87"/>
      <c r="M978" s="292"/>
      <c r="N978" s="87"/>
      <c r="O978" s="87"/>
      <c r="P978" s="87"/>
      <c r="Q978" s="87"/>
      <c r="R978" s="292"/>
      <c r="S978" s="87"/>
      <c r="T978" s="87"/>
      <c r="U978" s="87"/>
      <c r="V978" s="87"/>
      <c r="W978" s="292"/>
    </row>
    <row r="979" spans="1:23" s="293" customFormat="1" x14ac:dyDescent="0.2">
      <c r="A979" s="289"/>
      <c r="B979" s="290"/>
      <c r="C979" s="291"/>
      <c r="D979" s="87"/>
      <c r="E979" s="87"/>
      <c r="F979" s="87"/>
      <c r="G979" s="87"/>
      <c r="H979" s="292"/>
      <c r="I979" s="292"/>
      <c r="J979" s="87"/>
      <c r="K979" s="87"/>
      <c r="L979" s="87"/>
      <c r="M979" s="292"/>
      <c r="N979" s="87"/>
      <c r="O979" s="87"/>
      <c r="P979" s="87"/>
      <c r="Q979" s="87"/>
      <c r="R979" s="292"/>
      <c r="S979" s="87"/>
      <c r="T979" s="87"/>
      <c r="U979" s="87"/>
      <c r="V979" s="87"/>
      <c r="W979" s="292"/>
    </row>
    <row r="980" spans="1:23" s="293" customFormat="1" x14ac:dyDescent="0.2">
      <c r="A980" s="289"/>
      <c r="B980" s="290"/>
      <c r="C980" s="291"/>
      <c r="D980" s="87"/>
      <c r="E980" s="87"/>
      <c r="F980" s="87"/>
      <c r="G980" s="87"/>
      <c r="H980" s="292"/>
      <c r="I980" s="292"/>
      <c r="J980" s="87"/>
      <c r="K980" s="87"/>
      <c r="L980" s="87"/>
      <c r="M980" s="292"/>
      <c r="N980" s="87"/>
      <c r="O980" s="87"/>
      <c r="P980" s="87"/>
      <c r="Q980" s="87"/>
      <c r="R980" s="292"/>
      <c r="S980" s="87"/>
      <c r="T980" s="87"/>
      <c r="U980" s="87"/>
      <c r="V980" s="87"/>
      <c r="W980" s="292"/>
    </row>
    <row r="981" spans="1:23" s="293" customFormat="1" x14ac:dyDescent="0.2">
      <c r="A981" s="289"/>
      <c r="B981" s="290"/>
      <c r="C981" s="291"/>
      <c r="D981" s="87"/>
      <c r="E981" s="87"/>
      <c r="F981" s="87"/>
      <c r="G981" s="87"/>
      <c r="H981" s="292"/>
      <c r="I981" s="292"/>
      <c r="J981" s="87"/>
      <c r="K981" s="87"/>
      <c r="L981" s="87"/>
      <c r="M981" s="292"/>
      <c r="N981" s="87"/>
      <c r="O981" s="87"/>
      <c r="P981" s="87"/>
      <c r="Q981" s="87"/>
      <c r="R981" s="292"/>
      <c r="S981" s="87"/>
      <c r="T981" s="87"/>
      <c r="U981" s="87"/>
      <c r="V981" s="87"/>
      <c r="W981" s="292"/>
    </row>
    <row r="982" spans="1:23" s="293" customFormat="1" x14ac:dyDescent="0.2">
      <c r="A982" s="289"/>
      <c r="B982" s="290"/>
      <c r="C982" s="291"/>
      <c r="D982" s="87"/>
      <c r="E982" s="87"/>
      <c r="F982" s="87"/>
      <c r="G982" s="87"/>
      <c r="H982" s="292"/>
      <c r="I982" s="292"/>
      <c r="J982" s="87"/>
      <c r="K982" s="87"/>
      <c r="L982" s="87"/>
      <c r="M982" s="292"/>
      <c r="N982" s="87"/>
      <c r="O982" s="87"/>
      <c r="P982" s="87"/>
      <c r="Q982" s="87"/>
      <c r="R982" s="292"/>
      <c r="S982" s="87"/>
      <c r="T982" s="87"/>
      <c r="U982" s="87"/>
      <c r="V982" s="87"/>
      <c r="W982" s="292"/>
    </row>
    <row r="983" spans="1:23" s="293" customFormat="1" x14ac:dyDescent="0.2">
      <c r="A983" s="289"/>
      <c r="B983" s="290"/>
      <c r="C983" s="291"/>
      <c r="D983" s="87"/>
      <c r="E983" s="87"/>
      <c r="F983" s="87"/>
      <c r="G983" s="87"/>
      <c r="H983" s="292"/>
      <c r="I983" s="292"/>
      <c r="J983" s="87"/>
      <c r="K983" s="87"/>
      <c r="L983" s="87"/>
      <c r="M983" s="292"/>
      <c r="N983" s="87"/>
      <c r="O983" s="87"/>
      <c r="P983" s="87"/>
      <c r="Q983" s="87"/>
      <c r="R983" s="292"/>
      <c r="S983" s="87"/>
      <c r="T983" s="87"/>
      <c r="U983" s="87"/>
      <c r="V983" s="87"/>
      <c r="W983" s="292"/>
    </row>
    <row r="984" spans="1:23" s="293" customFormat="1" x14ac:dyDescent="0.2">
      <c r="A984" s="289"/>
      <c r="B984" s="290"/>
      <c r="C984" s="291"/>
      <c r="D984" s="87"/>
      <c r="E984" s="87"/>
      <c r="F984" s="87"/>
      <c r="G984" s="87"/>
      <c r="H984" s="292"/>
      <c r="I984" s="292"/>
      <c r="J984" s="87"/>
      <c r="K984" s="87"/>
      <c r="L984" s="87"/>
      <c r="M984" s="292"/>
      <c r="N984" s="87"/>
      <c r="O984" s="87"/>
      <c r="P984" s="87"/>
      <c r="Q984" s="87"/>
      <c r="R984" s="292"/>
      <c r="S984" s="87"/>
      <c r="T984" s="87"/>
      <c r="U984" s="87"/>
      <c r="V984" s="87"/>
      <c r="W984" s="292"/>
    </row>
    <row r="985" spans="1:23" s="293" customFormat="1" x14ac:dyDescent="0.2">
      <c r="A985" s="289"/>
      <c r="B985" s="290"/>
      <c r="C985" s="291"/>
      <c r="D985" s="87"/>
      <c r="E985" s="87"/>
      <c r="F985" s="87"/>
      <c r="G985" s="87"/>
      <c r="H985" s="292"/>
      <c r="I985" s="292"/>
      <c r="J985" s="87"/>
      <c r="K985" s="87"/>
      <c r="L985" s="87"/>
      <c r="M985" s="292"/>
      <c r="N985" s="87"/>
      <c r="O985" s="87"/>
      <c r="P985" s="87"/>
      <c r="Q985" s="87"/>
      <c r="R985" s="292"/>
      <c r="S985" s="87"/>
      <c r="T985" s="87"/>
      <c r="U985" s="87"/>
      <c r="V985" s="87"/>
      <c r="W985" s="292"/>
    </row>
    <row r="986" spans="1:23" s="293" customFormat="1" x14ac:dyDescent="0.2">
      <c r="A986" s="289"/>
      <c r="B986" s="290"/>
      <c r="C986" s="291"/>
      <c r="D986" s="87"/>
      <c r="E986" s="87"/>
      <c r="F986" s="87"/>
      <c r="G986" s="87"/>
      <c r="H986" s="292"/>
      <c r="I986" s="292"/>
      <c r="J986" s="87"/>
      <c r="K986" s="87"/>
      <c r="L986" s="87"/>
      <c r="M986" s="292"/>
      <c r="N986" s="87"/>
      <c r="O986" s="87"/>
      <c r="P986" s="87"/>
      <c r="Q986" s="87"/>
      <c r="R986" s="292"/>
      <c r="S986" s="87"/>
      <c r="T986" s="87"/>
      <c r="U986" s="87"/>
      <c r="V986" s="87"/>
      <c r="W986" s="292"/>
    </row>
    <row r="987" spans="1:23" s="293" customFormat="1" x14ac:dyDescent="0.2">
      <c r="A987" s="289"/>
      <c r="B987" s="290"/>
      <c r="C987" s="291"/>
      <c r="D987" s="87"/>
      <c r="E987" s="87"/>
      <c r="F987" s="87"/>
      <c r="G987" s="87"/>
      <c r="H987" s="292"/>
      <c r="I987" s="292"/>
      <c r="J987" s="87"/>
      <c r="K987" s="87"/>
      <c r="L987" s="87"/>
      <c r="M987" s="292"/>
      <c r="N987" s="87"/>
      <c r="O987" s="87"/>
      <c r="P987" s="87"/>
      <c r="Q987" s="87"/>
      <c r="R987" s="292"/>
      <c r="S987" s="87"/>
      <c r="T987" s="87"/>
      <c r="U987" s="87"/>
      <c r="V987" s="87"/>
      <c r="W987" s="292"/>
    </row>
    <row r="988" spans="1:23" s="293" customFormat="1" x14ac:dyDescent="0.2">
      <c r="A988" s="289"/>
      <c r="B988" s="290"/>
      <c r="C988" s="291"/>
      <c r="D988" s="87"/>
      <c r="E988" s="87"/>
      <c r="F988" s="87"/>
      <c r="G988" s="87"/>
      <c r="H988" s="292"/>
      <c r="I988" s="292"/>
      <c r="J988" s="87"/>
      <c r="K988" s="87"/>
      <c r="L988" s="87"/>
      <c r="M988" s="292"/>
      <c r="N988" s="87"/>
      <c r="O988" s="87"/>
      <c r="P988" s="87"/>
      <c r="Q988" s="87"/>
      <c r="R988" s="292"/>
      <c r="S988" s="87"/>
      <c r="T988" s="87"/>
      <c r="U988" s="87"/>
      <c r="V988" s="87"/>
      <c r="W988" s="292"/>
    </row>
    <row r="989" spans="1:23" s="293" customFormat="1" x14ac:dyDescent="0.2">
      <c r="A989" s="289"/>
      <c r="B989" s="290"/>
      <c r="C989" s="291"/>
      <c r="D989" s="87"/>
      <c r="E989" s="87"/>
      <c r="F989" s="87"/>
      <c r="G989" s="87"/>
      <c r="H989" s="292"/>
      <c r="I989" s="292"/>
      <c r="J989" s="87"/>
      <c r="K989" s="87"/>
      <c r="L989" s="87"/>
      <c r="M989" s="292"/>
      <c r="N989" s="87"/>
      <c r="O989" s="87"/>
      <c r="P989" s="87"/>
      <c r="Q989" s="87"/>
      <c r="R989" s="292"/>
      <c r="S989" s="87"/>
      <c r="T989" s="87"/>
      <c r="U989" s="87"/>
      <c r="V989" s="87"/>
      <c r="W989" s="292"/>
    </row>
    <row r="990" spans="1:23" s="293" customFormat="1" x14ac:dyDescent="0.2">
      <c r="A990" s="289"/>
      <c r="B990" s="290"/>
      <c r="C990" s="291"/>
      <c r="D990" s="87"/>
      <c r="E990" s="87"/>
      <c r="F990" s="87"/>
      <c r="G990" s="87"/>
      <c r="H990" s="292"/>
      <c r="I990" s="292"/>
      <c r="J990" s="87"/>
      <c r="K990" s="87"/>
      <c r="L990" s="87"/>
      <c r="M990" s="292"/>
      <c r="N990" s="87"/>
      <c r="O990" s="87"/>
      <c r="P990" s="87"/>
      <c r="Q990" s="87"/>
      <c r="R990" s="292"/>
      <c r="S990" s="87"/>
      <c r="T990" s="87"/>
      <c r="U990" s="87"/>
      <c r="V990" s="87"/>
      <c r="W990" s="292"/>
    </row>
    <row r="991" spans="1:23" s="293" customFormat="1" x14ac:dyDescent="0.2">
      <c r="A991" s="289"/>
      <c r="B991" s="290"/>
      <c r="C991" s="291"/>
      <c r="D991" s="87"/>
      <c r="E991" s="87"/>
      <c r="F991" s="87"/>
      <c r="G991" s="87"/>
      <c r="H991" s="292"/>
      <c r="I991" s="292"/>
      <c r="J991" s="87"/>
      <c r="K991" s="87"/>
      <c r="L991" s="87"/>
      <c r="M991" s="292"/>
      <c r="N991" s="87"/>
      <c r="O991" s="87"/>
      <c r="P991" s="87"/>
      <c r="Q991" s="87"/>
      <c r="R991" s="292"/>
      <c r="S991" s="87"/>
      <c r="T991" s="87"/>
      <c r="U991" s="87"/>
      <c r="V991" s="87"/>
      <c r="W991" s="292"/>
    </row>
    <row r="992" spans="1:23" s="293" customFormat="1" x14ac:dyDescent="0.2">
      <c r="A992" s="289"/>
      <c r="B992" s="290"/>
      <c r="C992" s="291"/>
      <c r="D992" s="87"/>
      <c r="E992" s="87"/>
      <c r="F992" s="87"/>
      <c r="G992" s="87"/>
      <c r="H992" s="292"/>
      <c r="I992" s="292"/>
      <c r="J992" s="87"/>
      <c r="K992" s="87"/>
      <c r="L992" s="87"/>
      <c r="M992" s="292"/>
      <c r="N992" s="87"/>
      <c r="O992" s="87"/>
      <c r="P992" s="87"/>
      <c r="Q992" s="87"/>
      <c r="R992" s="292"/>
      <c r="S992" s="87"/>
      <c r="T992" s="87"/>
      <c r="U992" s="87"/>
      <c r="V992" s="87"/>
      <c r="W992" s="292"/>
    </row>
    <row r="993" spans="1:23" s="293" customFormat="1" x14ac:dyDescent="0.2">
      <c r="A993" s="289"/>
      <c r="B993" s="290"/>
      <c r="C993" s="291"/>
      <c r="D993" s="87"/>
      <c r="E993" s="87"/>
      <c r="F993" s="87"/>
      <c r="G993" s="87"/>
      <c r="H993" s="292"/>
      <c r="I993" s="292"/>
      <c r="J993" s="87"/>
      <c r="K993" s="87"/>
      <c r="L993" s="87"/>
      <c r="M993" s="292"/>
      <c r="N993" s="87"/>
      <c r="O993" s="87"/>
      <c r="P993" s="87"/>
      <c r="Q993" s="87"/>
      <c r="R993" s="292"/>
      <c r="S993" s="87"/>
      <c r="T993" s="87"/>
      <c r="U993" s="87"/>
      <c r="V993" s="87"/>
      <c r="W993" s="292"/>
    </row>
    <row r="994" spans="1:23" s="293" customFormat="1" x14ac:dyDescent="0.2">
      <c r="A994" s="289"/>
      <c r="B994" s="290"/>
      <c r="C994" s="291"/>
      <c r="D994" s="87"/>
      <c r="E994" s="87"/>
      <c r="F994" s="87"/>
      <c r="G994" s="87"/>
      <c r="H994" s="292"/>
      <c r="I994" s="292"/>
      <c r="J994" s="87"/>
      <c r="K994" s="87"/>
      <c r="L994" s="87"/>
      <c r="M994" s="292"/>
      <c r="N994" s="87"/>
      <c r="O994" s="87"/>
      <c r="P994" s="87"/>
      <c r="Q994" s="87"/>
      <c r="R994" s="292"/>
      <c r="S994" s="87"/>
      <c r="T994" s="87"/>
      <c r="U994" s="87"/>
      <c r="V994" s="87"/>
      <c r="W994" s="292"/>
    </row>
    <row r="995" spans="1:23" s="293" customFormat="1" x14ac:dyDescent="0.2">
      <c r="A995" s="289"/>
      <c r="B995" s="290"/>
      <c r="C995" s="291"/>
      <c r="D995" s="87"/>
      <c r="E995" s="87"/>
      <c r="F995" s="87"/>
      <c r="G995" s="87"/>
      <c r="H995" s="292"/>
      <c r="I995" s="292"/>
      <c r="J995" s="87"/>
      <c r="K995" s="87"/>
      <c r="L995" s="87"/>
      <c r="M995" s="292"/>
      <c r="N995" s="87"/>
      <c r="O995" s="87"/>
      <c r="P995" s="87"/>
      <c r="Q995" s="87"/>
      <c r="R995" s="292"/>
      <c r="S995" s="87"/>
      <c r="T995" s="87"/>
      <c r="U995" s="87"/>
      <c r="V995" s="87"/>
      <c r="W995" s="292"/>
    </row>
    <row r="996" spans="1:23" s="293" customFormat="1" x14ac:dyDescent="0.2">
      <c r="A996" s="289"/>
      <c r="B996" s="290"/>
      <c r="C996" s="291"/>
      <c r="D996" s="87"/>
      <c r="E996" s="87"/>
      <c r="F996" s="87"/>
      <c r="G996" s="87"/>
      <c r="H996" s="292"/>
      <c r="I996" s="292"/>
      <c r="J996" s="87"/>
      <c r="K996" s="87"/>
      <c r="L996" s="87"/>
      <c r="M996" s="292"/>
      <c r="N996" s="87"/>
      <c r="O996" s="87"/>
      <c r="P996" s="87"/>
      <c r="Q996" s="87"/>
      <c r="R996" s="292"/>
      <c r="S996" s="87"/>
      <c r="T996" s="87"/>
      <c r="U996" s="87"/>
      <c r="V996" s="87"/>
      <c r="W996" s="292"/>
    </row>
    <row r="997" spans="1:23" s="293" customFormat="1" x14ac:dyDescent="0.2">
      <c r="A997" s="289"/>
      <c r="B997" s="290"/>
      <c r="C997" s="291"/>
      <c r="D997" s="87"/>
      <c r="E997" s="87"/>
      <c r="F997" s="87"/>
      <c r="G997" s="87"/>
      <c r="H997" s="292"/>
      <c r="I997" s="292"/>
      <c r="J997" s="87"/>
      <c r="K997" s="87"/>
      <c r="L997" s="87"/>
      <c r="M997" s="292"/>
      <c r="N997" s="87"/>
      <c r="O997" s="87"/>
      <c r="P997" s="87"/>
      <c r="Q997" s="87"/>
      <c r="R997" s="292"/>
      <c r="S997" s="87"/>
      <c r="T997" s="87"/>
      <c r="U997" s="87"/>
      <c r="V997" s="87"/>
      <c r="W997" s="292"/>
    </row>
    <row r="998" spans="1:23" s="293" customFormat="1" x14ac:dyDescent="0.2">
      <c r="A998" s="289"/>
      <c r="B998" s="290"/>
      <c r="C998" s="291"/>
      <c r="D998" s="87"/>
      <c r="E998" s="87"/>
      <c r="F998" s="87"/>
      <c r="G998" s="87"/>
      <c r="H998" s="292"/>
      <c r="I998" s="292"/>
      <c r="J998" s="87"/>
      <c r="K998" s="87"/>
      <c r="L998" s="87"/>
      <c r="M998" s="292"/>
      <c r="N998" s="87"/>
      <c r="O998" s="87"/>
      <c r="P998" s="87"/>
      <c r="Q998" s="87"/>
      <c r="R998" s="292"/>
      <c r="S998" s="87"/>
      <c r="T998" s="87"/>
      <c r="U998" s="87"/>
      <c r="V998" s="87"/>
      <c r="W998" s="292"/>
    </row>
    <row r="999" spans="1:23" s="293" customFormat="1" x14ac:dyDescent="0.2">
      <c r="A999" s="289"/>
      <c r="B999" s="290"/>
      <c r="C999" s="291"/>
      <c r="D999" s="87"/>
      <c r="E999" s="87"/>
      <c r="F999" s="87"/>
      <c r="G999" s="87"/>
      <c r="H999" s="292"/>
      <c r="I999" s="292"/>
      <c r="J999" s="87"/>
      <c r="K999" s="87"/>
      <c r="L999" s="87"/>
      <c r="M999" s="292"/>
      <c r="N999" s="87"/>
      <c r="O999" s="87"/>
      <c r="P999" s="87"/>
      <c r="Q999" s="87"/>
      <c r="R999" s="292"/>
      <c r="S999" s="87"/>
      <c r="T999" s="87"/>
      <c r="U999" s="87"/>
      <c r="V999" s="87"/>
      <c r="W999" s="292"/>
    </row>
    <row r="1000" spans="1:23" s="293" customFormat="1" x14ac:dyDescent="0.2">
      <c r="A1000" s="289"/>
      <c r="B1000" s="290"/>
      <c r="C1000" s="291"/>
      <c r="D1000" s="87"/>
      <c r="E1000" s="87"/>
      <c r="F1000" s="87"/>
      <c r="G1000" s="87"/>
      <c r="H1000" s="292"/>
      <c r="I1000" s="292"/>
      <c r="J1000" s="87"/>
      <c r="K1000" s="87"/>
      <c r="L1000" s="87"/>
      <c r="M1000" s="292"/>
      <c r="N1000" s="87"/>
      <c r="O1000" s="87"/>
      <c r="P1000" s="87"/>
      <c r="Q1000" s="87"/>
      <c r="R1000" s="292"/>
      <c r="S1000" s="87"/>
      <c r="T1000" s="87"/>
      <c r="U1000" s="87"/>
      <c r="V1000" s="87"/>
      <c r="W1000" s="292"/>
    </row>
    <row r="1001" spans="1:23" s="293" customFormat="1" x14ac:dyDescent="0.2">
      <c r="A1001" s="289"/>
      <c r="B1001" s="290"/>
      <c r="C1001" s="291"/>
      <c r="D1001" s="87"/>
      <c r="E1001" s="87"/>
      <c r="F1001" s="87"/>
      <c r="G1001" s="87"/>
      <c r="H1001" s="292"/>
      <c r="I1001" s="292"/>
      <c r="J1001" s="87"/>
      <c r="K1001" s="87"/>
      <c r="L1001" s="87"/>
      <c r="M1001" s="292"/>
      <c r="N1001" s="87"/>
      <c r="O1001" s="87"/>
      <c r="P1001" s="87"/>
      <c r="Q1001" s="87"/>
      <c r="R1001" s="292"/>
      <c r="S1001" s="87"/>
      <c r="T1001" s="87"/>
      <c r="U1001" s="87"/>
      <c r="V1001" s="87"/>
      <c r="W1001" s="292"/>
    </row>
    <row r="1002" spans="1:23" s="293" customFormat="1" x14ac:dyDescent="0.2">
      <c r="A1002" s="289"/>
      <c r="B1002" s="290"/>
      <c r="C1002" s="291"/>
      <c r="D1002" s="87"/>
      <c r="E1002" s="87"/>
      <c r="F1002" s="87"/>
      <c r="G1002" s="87"/>
      <c r="H1002" s="292"/>
      <c r="I1002" s="292"/>
      <c r="J1002" s="87"/>
      <c r="K1002" s="87"/>
      <c r="L1002" s="87"/>
      <c r="M1002" s="292"/>
      <c r="N1002" s="87"/>
      <c r="O1002" s="87"/>
      <c r="P1002" s="87"/>
      <c r="Q1002" s="87"/>
      <c r="R1002" s="292"/>
      <c r="S1002" s="87"/>
      <c r="T1002" s="87"/>
      <c r="U1002" s="87"/>
      <c r="V1002" s="87"/>
      <c r="W1002" s="292"/>
    </row>
    <row r="1003" spans="1:23" s="293" customFormat="1" x14ac:dyDescent="0.2">
      <c r="A1003" s="289"/>
      <c r="B1003" s="290"/>
      <c r="C1003" s="291"/>
      <c r="D1003" s="87"/>
      <c r="E1003" s="87"/>
      <c r="F1003" s="87"/>
      <c r="G1003" s="87"/>
      <c r="H1003" s="292"/>
      <c r="I1003" s="292"/>
      <c r="J1003" s="87"/>
      <c r="K1003" s="87"/>
      <c r="L1003" s="87"/>
      <c r="M1003" s="292"/>
      <c r="N1003" s="87"/>
      <c r="O1003" s="87"/>
      <c r="P1003" s="87"/>
      <c r="Q1003" s="87"/>
      <c r="R1003" s="292"/>
      <c r="S1003" s="87"/>
      <c r="T1003" s="87"/>
      <c r="U1003" s="87"/>
      <c r="V1003" s="87"/>
      <c r="W1003" s="292"/>
    </row>
    <row r="1004" spans="1:23" s="293" customFormat="1" x14ac:dyDescent="0.2">
      <c r="A1004" s="289"/>
      <c r="B1004" s="290"/>
      <c r="C1004" s="291"/>
      <c r="D1004" s="87"/>
      <c r="E1004" s="87"/>
      <c r="F1004" s="87"/>
      <c r="G1004" s="87"/>
      <c r="H1004" s="292"/>
      <c r="I1004" s="292"/>
      <c r="J1004" s="87"/>
      <c r="K1004" s="87"/>
      <c r="L1004" s="87"/>
      <c r="M1004" s="292"/>
      <c r="N1004" s="87"/>
      <c r="O1004" s="87"/>
      <c r="P1004" s="87"/>
      <c r="Q1004" s="87"/>
      <c r="R1004" s="292"/>
      <c r="S1004" s="87"/>
      <c r="T1004" s="87"/>
      <c r="U1004" s="87"/>
      <c r="V1004" s="87"/>
      <c r="W1004" s="292"/>
    </row>
    <row r="1005" spans="1:23" s="293" customFormat="1" x14ac:dyDescent="0.2">
      <c r="A1005" s="289"/>
      <c r="B1005" s="290"/>
      <c r="C1005" s="291"/>
      <c r="D1005" s="87"/>
      <c r="E1005" s="87"/>
      <c r="F1005" s="87"/>
      <c r="G1005" s="87"/>
      <c r="H1005" s="292"/>
      <c r="I1005" s="292"/>
      <c r="J1005" s="87"/>
      <c r="K1005" s="87"/>
      <c r="L1005" s="87"/>
      <c r="M1005" s="292"/>
      <c r="N1005" s="87"/>
      <c r="O1005" s="87"/>
      <c r="P1005" s="87"/>
      <c r="Q1005" s="87"/>
      <c r="R1005" s="292"/>
      <c r="S1005" s="87"/>
      <c r="T1005" s="87"/>
      <c r="U1005" s="87"/>
      <c r="V1005" s="87"/>
      <c r="W1005" s="292"/>
    </row>
    <row r="1006" spans="1:23" s="293" customFormat="1" x14ac:dyDescent="0.2">
      <c r="A1006" s="289"/>
      <c r="B1006" s="290"/>
      <c r="C1006" s="291"/>
      <c r="D1006" s="87"/>
      <c r="E1006" s="87"/>
      <c r="F1006" s="87"/>
      <c r="G1006" s="87"/>
      <c r="H1006" s="292"/>
      <c r="I1006" s="292"/>
      <c r="J1006" s="87"/>
      <c r="K1006" s="87"/>
      <c r="L1006" s="87"/>
      <c r="M1006" s="292"/>
      <c r="N1006" s="87"/>
      <c r="O1006" s="87"/>
      <c r="P1006" s="87"/>
      <c r="Q1006" s="87"/>
      <c r="R1006" s="292"/>
      <c r="S1006" s="87"/>
      <c r="T1006" s="87"/>
      <c r="U1006" s="87"/>
      <c r="V1006" s="87"/>
      <c r="W1006" s="292"/>
    </row>
    <row r="1007" spans="1:23" s="293" customFormat="1" x14ac:dyDescent="0.2">
      <c r="A1007" s="289"/>
      <c r="B1007" s="290"/>
      <c r="C1007" s="291"/>
      <c r="D1007" s="87"/>
      <c r="E1007" s="87"/>
      <c r="F1007" s="87"/>
      <c r="G1007" s="87"/>
      <c r="H1007" s="292"/>
      <c r="I1007" s="292"/>
      <c r="J1007" s="87"/>
      <c r="K1007" s="87"/>
      <c r="L1007" s="87"/>
      <c r="M1007" s="292"/>
      <c r="N1007" s="87"/>
      <c r="O1007" s="87"/>
      <c r="P1007" s="87"/>
      <c r="Q1007" s="87"/>
      <c r="R1007" s="292"/>
      <c r="S1007" s="87"/>
      <c r="T1007" s="87"/>
      <c r="U1007" s="87"/>
      <c r="V1007" s="87"/>
      <c r="W1007" s="292"/>
    </row>
    <row r="1008" spans="1:23" s="293" customFormat="1" x14ac:dyDescent="0.2">
      <c r="A1008" s="289"/>
      <c r="B1008" s="290"/>
      <c r="C1008" s="291"/>
      <c r="D1008" s="87"/>
      <c r="E1008" s="87"/>
      <c r="F1008" s="87"/>
      <c r="G1008" s="87"/>
      <c r="H1008" s="292"/>
      <c r="I1008" s="292"/>
      <c r="J1008" s="87"/>
      <c r="K1008" s="87"/>
      <c r="L1008" s="87"/>
      <c r="M1008" s="292"/>
      <c r="N1008" s="87"/>
      <c r="O1008" s="87"/>
      <c r="P1008" s="87"/>
      <c r="Q1008" s="87"/>
      <c r="R1008" s="292"/>
      <c r="S1008" s="87"/>
      <c r="T1008" s="87"/>
      <c r="U1008" s="87"/>
      <c r="V1008" s="87"/>
      <c r="W1008" s="292"/>
    </row>
    <row r="1009" spans="1:23" s="293" customFormat="1" x14ac:dyDescent="0.2">
      <c r="A1009" s="289"/>
      <c r="B1009" s="290"/>
      <c r="C1009" s="291"/>
      <c r="D1009" s="87"/>
      <c r="E1009" s="87"/>
      <c r="F1009" s="87"/>
      <c r="G1009" s="87"/>
      <c r="H1009" s="292"/>
      <c r="I1009" s="292"/>
      <c r="J1009" s="87"/>
      <c r="K1009" s="87"/>
      <c r="L1009" s="87"/>
      <c r="M1009" s="292"/>
      <c r="N1009" s="87"/>
      <c r="O1009" s="87"/>
      <c r="P1009" s="87"/>
      <c r="Q1009" s="87"/>
      <c r="R1009" s="292"/>
      <c r="S1009" s="87"/>
      <c r="T1009" s="87"/>
      <c r="U1009" s="87"/>
      <c r="V1009" s="87"/>
      <c r="W1009" s="292"/>
    </row>
    <row r="1010" spans="1:23" s="293" customFormat="1" x14ac:dyDescent="0.2">
      <c r="A1010" s="289"/>
      <c r="B1010" s="290"/>
      <c r="C1010" s="291"/>
      <c r="D1010" s="87"/>
      <c r="E1010" s="87"/>
      <c r="F1010" s="87"/>
      <c r="G1010" s="87"/>
      <c r="H1010" s="292"/>
      <c r="I1010" s="292"/>
      <c r="J1010" s="87"/>
      <c r="K1010" s="87"/>
      <c r="L1010" s="87"/>
      <c r="M1010" s="292"/>
      <c r="N1010" s="87"/>
      <c r="O1010" s="87"/>
      <c r="P1010" s="87"/>
      <c r="Q1010" s="87"/>
      <c r="R1010" s="292"/>
      <c r="S1010" s="87"/>
      <c r="T1010" s="87"/>
      <c r="U1010" s="87"/>
      <c r="V1010" s="87"/>
      <c r="W1010" s="292"/>
    </row>
    <row r="1011" spans="1:23" s="293" customFormat="1" x14ac:dyDescent="0.2">
      <c r="A1011" s="289"/>
      <c r="B1011" s="290"/>
      <c r="C1011" s="291"/>
      <c r="D1011" s="87"/>
      <c r="E1011" s="87"/>
      <c r="F1011" s="87"/>
      <c r="G1011" s="87"/>
      <c r="H1011" s="292"/>
      <c r="I1011" s="292"/>
      <c r="J1011" s="87"/>
      <c r="K1011" s="87"/>
      <c r="L1011" s="87"/>
      <c r="M1011" s="292"/>
      <c r="N1011" s="87"/>
      <c r="O1011" s="87"/>
      <c r="P1011" s="87"/>
      <c r="Q1011" s="87"/>
      <c r="R1011" s="292"/>
      <c r="S1011" s="87"/>
      <c r="T1011" s="87"/>
      <c r="U1011" s="87"/>
      <c r="V1011" s="87"/>
      <c r="W1011" s="292"/>
    </row>
    <row r="1012" spans="1:23" s="293" customFormat="1" x14ac:dyDescent="0.2">
      <c r="A1012" s="289"/>
      <c r="B1012" s="290"/>
      <c r="C1012" s="291"/>
      <c r="D1012" s="87"/>
      <c r="E1012" s="87"/>
      <c r="F1012" s="87"/>
      <c r="G1012" s="87"/>
      <c r="H1012" s="292"/>
      <c r="I1012" s="292"/>
      <c r="J1012" s="87"/>
      <c r="K1012" s="87"/>
      <c r="L1012" s="87"/>
      <c r="M1012" s="292"/>
      <c r="N1012" s="87"/>
      <c r="O1012" s="87"/>
      <c r="P1012" s="87"/>
      <c r="Q1012" s="87"/>
      <c r="R1012" s="292"/>
      <c r="S1012" s="87"/>
      <c r="T1012" s="87"/>
      <c r="U1012" s="87"/>
      <c r="V1012" s="87"/>
      <c r="W1012" s="292"/>
    </row>
    <row r="1013" spans="1:23" s="293" customFormat="1" x14ac:dyDescent="0.2">
      <c r="A1013" s="289"/>
      <c r="B1013" s="290"/>
      <c r="C1013" s="291"/>
      <c r="D1013" s="87"/>
      <c r="E1013" s="87"/>
      <c r="F1013" s="87"/>
      <c r="G1013" s="87"/>
      <c r="H1013" s="292"/>
      <c r="I1013" s="292"/>
      <c r="J1013" s="87"/>
      <c r="K1013" s="87"/>
      <c r="L1013" s="87"/>
      <c r="M1013" s="292"/>
      <c r="N1013" s="87"/>
      <c r="O1013" s="87"/>
      <c r="P1013" s="87"/>
      <c r="Q1013" s="87"/>
      <c r="R1013" s="292"/>
      <c r="S1013" s="87"/>
      <c r="T1013" s="87"/>
      <c r="U1013" s="87"/>
      <c r="V1013" s="87"/>
      <c r="W1013" s="292"/>
    </row>
    <row r="1014" spans="1:23" s="293" customFormat="1" x14ac:dyDescent="0.2">
      <c r="A1014" s="289"/>
      <c r="B1014" s="290"/>
      <c r="C1014" s="291"/>
      <c r="D1014" s="87"/>
      <c r="E1014" s="87"/>
      <c r="F1014" s="87"/>
      <c r="G1014" s="87"/>
      <c r="H1014" s="292"/>
      <c r="I1014" s="292"/>
      <c r="J1014" s="87"/>
      <c r="K1014" s="87"/>
      <c r="L1014" s="87"/>
      <c r="M1014" s="292"/>
      <c r="N1014" s="87"/>
      <c r="O1014" s="87"/>
      <c r="P1014" s="87"/>
      <c r="Q1014" s="87"/>
      <c r="R1014" s="292"/>
      <c r="S1014" s="87"/>
      <c r="T1014" s="87"/>
      <c r="U1014" s="87"/>
      <c r="V1014" s="87"/>
      <c r="W1014" s="292"/>
    </row>
    <row r="1015" spans="1:23" s="293" customFormat="1" x14ac:dyDescent="0.2">
      <c r="A1015" s="289"/>
      <c r="B1015" s="290"/>
      <c r="C1015" s="291"/>
      <c r="D1015" s="87"/>
      <c r="E1015" s="87"/>
      <c r="F1015" s="87"/>
      <c r="G1015" s="87"/>
      <c r="H1015" s="292"/>
      <c r="I1015" s="292"/>
      <c r="J1015" s="87"/>
      <c r="K1015" s="87"/>
      <c r="L1015" s="87"/>
      <c r="M1015" s="292"/>
      <c r="N1015" s="87"/>
      <c r="O1015" s="87"/>
      <c r="P1015" s="87"/>
      <c r="Q1015" s="87"/>
      <c r="R1015" s="292"/>
      <c r="S1015" s="87"/>
      <c r="T1015" s="87"/>
      <c r="U1015" s="87"/>
      <c r="V1015" s="87"/>
      <c r="W1015" s="292"/>
    </row>
    <row r="1016" spans="1:23" s="293" customFormat="1" x14ac:dyDescent="0.2">
      <c r="A1016" s="289"/>
      <c r="B1016" s="290"/>
      <c r="C1016" s="291"/>
      <c r="D1016" s="87"/>
      <c r="E1016" s="87"/>
      <c r="F1016" s="87"/>
      <c r="G1016" s="87"/>
      <c r="H1016" s="292"/>
      <c r="I1016" s="292"/>
      <c r="J1016" s="87"/>
      <c r="K1016" s="87"/>
      <c r="L1016" s="87"/>
      <c r="M1016" s="292"/>
      <c r="N1016" s="87"/>
      <c r="O1016" s="87"/>
      <c r="P1016" s="87"/>
      <c r="Q1016" s="87"/>
      <c r="R1016" s="292"/>
      <c r="S1016" s="87"/>
      <c r="T1016" s="87"/>
      <c r="U1016" s="87"/>
      <c r="V1016" s="87"/>
      <c r="W1016" s="292"/>
    </row>
    <row r="1017" spans="1:23" s="293" customFormat="1" x14ac:dyDescent="0.2">
      <c r="A1017" s="289"/>
      <c r="B1017" s="290"/>
      <c r="C1017" s="291"/>
      <c r="D1017" s="87"/>
      <c r="E1017" s="87"/>
      <c r="F1017" s="87"/>
      <c r="G1017" s="87"/>
      <c r="H1017" s="292"/>
      <c r="I1017" s="292"/>
      <c r="J1017" s="87"/>
      <c r="K1017" s="87"/>
      <c r="L1017" s="87"/>
      <c r="M1017" s="292"/>
      <c r="N1017" s="87"/>
      <c r="O1017" s="87"/>
      <c r="P1017" s="87"/>
      <c r="Q1017" s="87"/>
      <c r="R1017" s="292"/>
      <c r="S1017" s="87"/>
      <c r="T1017" s="87"/>
      <c r="U1017" s="87"/>
      <c r="V1017" s="87"/>
      <c r="W1017" s="292"/>
    </row>
    <row r="1018" spans="1:23" s="293" customFormat="1" x14ac:dyDescent="0.2">
      <c r="A1018" s="289"/>
      <c r="B1018" s="290"/>
      <c r="C1018" s="291"/>
      <c r="D1018" s="87"/>
      <c r="E1018" s="87"/>
      <c r="F1018" s="87"/>
      <c r="G1018" s="87"/>
      <c r="H1018" s="292"/>
      <c r="I1018" s="292"/>
      <c r="J1018" s="87"/>
      <c r="K1018" s="87"/>
      <c r="L1018" s="87"/>
      <c r="M1018" s="292"/>
      <c r="N1018" s="87"/>
      <c r="O1018" s="87"/>
      <c r="P1018" s="87"/>
      <c r="Q1018" s="87"/>
      <c r="R1018" s="292"/>
      <c r="S1018" s="87"/>
      <c r="T1018" s="87"/>
      <c r="U1018" s="87"/>
      <c r="V1018" s="87"/>
      <c r="W1018" s="292"/>
    </row>
    <row r="1019" spans="1:23" s="293" customFormat="1" x14ac:dyDescent="0.2">
      <c r="A1019" s="289"/>
      <c r="B1019" s="290"/>
      <c r="C1019" s="291"/>
      <c r="D1019" s="87"/>
      <c r="E1019" s="87"/>
      <c r="F1019" s="87"/>
      <c r="G1019" s="87"/>
      <c r="H1019" s="292"/>
      <c r="I1019" s="292"/>
      <c r="J1019" s="87"/>
      <c r="K1019" s="87"/>
      <c r="L1019" s="87"/>
      <c r="M1019" s="292"/>
      <c r="N1019" s="87"/>
      <c r="O1019" s="87"/>
      <c r="P1019" s="87"/>
      <c r="Q1019" s="87"/>
      <c r="R1019" s="292"/>
      <c r="S1019" s="87"/>
      <c r="T1019" s="87"/>
      <c r="U1019" s="87"/>
      <c r="V1019" s="87"/>
      <c r="W1019" s="292"/>
    </row>
    <row r="1020" spans="1:23" s="293" customFormat="1" x14ac:dyDescent="0.2">
      <c r="A1020" s="289"/>
      <c r="B1020" s="290"/>
      <c r="C1020" s="291"/>
      <c r="D1020" s="87"/>
      <c r="E1020" s="87"/>
      <c r="F1020" s="87"/>
      <c r="G1020" s="87"/>
      <c r="H1020" s="292"/>
      <c r="I1020" s="292"/>
      <c r="J1020" s="87"/>
      <c r="K1020" s="87"/>
      <c r="L1020" s="87"/>
      <c r="M1020" s="292"/>
      <c r="N1020" s="87"/>
      <c r="O1020" s="87"/>
      <c r="P1020" s="87"/>
      <c r="Q1020" s="87"/>
      <c r="R1020" s="292"/>
      <c r="S1020" s="87"/>
      <c r="T1020" s="87"/>
      <c r="U1020" s="87"/>
      <c r="V1020" s="87"/>
      <c r="W1020" s="292"/>
    </row>
    <row r="1021" spans="1:23" s="293" customFormat="1" x14ac:dyDescent="0.2">
      <c r="A1021" s="289"/>
      <c r="B1021" s="290"/>
      <c r="C1021" s="291"/>
      <c r="D1021" s="87"/>
      <c r="E1021" s="87"/>
      <c r="F1021" s="87"/>
      <c r="G1021" s="87"/>
      <c r="H1021" s="292"/>
      <c r="I1021" s="292"/>
      <c r="J1021" s="87"/>
      <c r="K1021" s="87"/>
      <c r="L1021" s="87"/>
      <c r="M1021" s="292"/>
      <c r="N1021" s="87"/>
      <c r="O1021" s="87"/>
      <c r="P1021" s="87"/>
      <c r="Q1021" s="87"/>
      <c r="R1021" s="292"/>
      <c r="S1021" s="87"/>
      <c r="T1021" s="87"/>
      <c r="U1021" s="87"/>
      <c r="V1021" s="87"/>
      <c r="W1021" s="292"/>
    </row>
    <row r="1022" spans="1:23" s="293" customFormat="1" x14ac:dyDescent="0.2">
      <c r="A1022" s="289"/>
      <c r="B1022" s="290"/>
      <c r="C1022" s="291"/>
      <c r="D1022" s="87"/>
      <c r="E1022" s="87"/>
      <c r="F1022" s="87"/>
      <c r="G1022" s="87"/>
      <c r="H1022" s="292"/>
      <c r="I1022" s="292"/>
      <c r="J1022" s="87"/>
      <c r="K1022" s="87"/>
      <c r="L1022" s="87"/>
      <c r="M1022" s="292"/>
      <c r="N1022" s="87"/>
      <c r="O1022" s="87"/>
      <c r="P1022" s="87"/>
      <c r="Q1022" s="87"/>
      <c r="R1022" s="292"/>
      <c r="S1022" s="87"/>
      <c r="T1022" s="87"/>
      <c r="U1022" s="87"/>
      <c r="V1022" s="87"/>
      <c r="W1022" s="292"/>
    </row>
    <row r="1023" spans="1:23" s="293" customFormat="1" x14ac:dyDescent="0.2">
      <c r="A1023" s="289"/>
      <c r="B1023" s="290"/>
      <c r="C1023" s="291"/>
      <c r="D1023" s="87"/>
      <c r="E1023" s="87"/>
      <c r="F1023" s="87"/>
      <c r="G1023" s="87"/>
      <c r="H1023" s="292"/>
      <c r="I1023" s="292"/>
      <c r="J1023" s="87"/>
      <c r="K1023" s="87"/>
      <c r="L1023" s="87"/>
      <c r="M1023" s="292"/>
      <c r="N1023" s="87"/>
      <c r="O1023" s="87"/>
      <c r="P1023" s="87"/>
      <c r="Q1023" s="87"/>
      <c r="R1023" s="292"/>
      <c r="S1023" s="87"/>
      <c r="T1023" s="87"/>
      <c r="U1023" s="87"/>
      <c r="V1023" s="87"/>
      <c r="W1023" s="292"/>
    </row>
    <row r="1024" spans="1:23" s="293" customFormat="1" x14ac:dyDescent="0.2">
      <c r="A1024" s="289"/>
      <c r="B1024" s="290"/>
      <c r="C1024" s="291"/>
      <c r="D1024" s="87"/>
      <c r="E1024" s="87"/>
      <c r="F1024" s="87"/>
      <c r="G1024" s="87"/>
      <c r="H1024" s="292"/>
      <c r="I1024" s="292"/>
      <c r="J1024" s="87"/>
      <c r="K1024" s="87"/>
      <c r="L1024" s="87"/>
      <c r="M1024" s="292"/>
      <c r="N1024" s="87"/>
      <c r="O1024" s="87"/>
      <c r="P1024" s="87"/>
      <c r="Q1024" s="87"/>
      <c r="R1024" s="292"/>
      <c r="S1024" s="87"/>
      <c r="T1024" s="87"/>
      <c r="U1024" s="87"/>
      <c r="V1024" s="87"/>
      <c r="W1024" s="292"/>
    </row>
    <row r="1025" spans="1:23" s="293" customFormat="1" x14ac:dyDescent="0.2">
      <c r="A1025" s="289"/>
      <c r="B1025" s="290"/>
      <c r="C1025" s="291"/>
      <c r="D1025" s="87"/>
      <c r="E1025" s="87"/>
      <c r="F1025" s="87"/>
      <c r="G1025" s="87"/>
      <c r="H1025" s="292"/>
      <c r="I1025" s="292"/>
      <c r="J1025" s="87"/>
      <c r="K1025" s="87"/>
      <c r="L1025" s="87"/>
      <c r="M1025" s="292"/>
      <c r="N1025" s="87"/>
      <c r="O1025" s="87"/>
      <c r="P1025" s="87"/>
      <c r="Q1025" s="87"/>
      <c r="R1025" s="292"/>
      <c r="S1025" s="87"/>
      <c r="T1025" s="87"/>
      <c r="U1025" s="87"/>
      <c r="V1025" s="87"/>
      <c r="W1025" s="292"/>
    </row>
    <row r="1026" spans="1:23" s="293" customFormat="1" x14ac:dyDescent="0.2">
      <c r="A1026" s="289"/>
      <c r="B1026" s="290"/>
      <c r="C1026" s="291"/>
      <c r="D1026" s="87"/>
      <c r="E1026" s="87"/>
      <c r="F1026" s="87"/>
      <c r="G1026" s="87"/>
      <c r="H1026" s="292"/>
      <c r="I1026" s="292"/>
      <c r="J1026" s="87"/>
      <c r="K1026" s="87"/>
      <c r="L1026" s="87"/>
      <c r="M1026" s="292"/>
      <c r="N1026" s="87"/>
      <c r="O1026" s="87"/>
      <c r="P1026" s="87"/>
      <c r="Q1026" s="87"/>
      <c r="R1026" s="292"/>
      <c r="S1026" s="87"/>
      <c r="T1026" s="87"/>
      <c r="U1026" s="87"/>
      <c r="V1026" s="87"/>
      <c r="W1026" s="292"/>
    </row>
    <row r="1027" spans="1:23" s="293" customFormat="1" x14ac:dyDescent="0.2">
      <c r="A1027" s="289"/>
      <c r="B1027" s="290"/>
      <c r="C1027" s="291"/>
      <c r="D1027" s="87"/>
      <c r="E1027" s="87"/>
      <c r="F1027" s="87"/>
      <c r="G1027" s="87"/>
      <c r="H1027" s="292"/>
      <c r="I1027" s="292"/>
      <c r="J1027" s="87"/>
      <c r="K1027" s="87"/>
      <c r="L1027" s="87"/>
      <c r="M1027" s="292"/>
      <c r="N1027" s="87"/>
      <c r="O1027" s="87"/>
      <c r="P1027" s="87"/>
      <c r="Q1027" s="87"/>
      <c r="R1027" s="292"/>
      <c r="S1027" s="87"/>
      <c r="T1027" s="87"/>
      <c r="U1027" s="87"/>
      <c r="V1027" s="87"/>
      <c r="W1027" s="292"/>
    </row>
    <row r="1028" spans="1:23" s="293" customFormat="1" x14ac:dyDescent="0.2">
      <c r="A1028" s="289"/>
      <c r="B1028" s="290"/>
      <c r="C1028" s="291"/>
      <c r="D1028" s="87"/>
      <c r="E1028" s="87"/>
      <c r="F1028" s="87"/>
      <c r="G1028" s="87"/>
      <c r="H1028" s="292"/>
      <c r="I1028" s="292"/>
      <c r="J1028" s="87"/>
      <c r="K1028" s="87"/>
      <c r="L1028" s="87"/>
      <c r="M1028" s="292"/>
      <c r="N1028" s="87"/>
      <c r="O1028" s="87"/>
      <c r="P1028" s="87"/>
      <c r="Q1028" s="87"/>
      <c r="R1028" s="292"/>
      <c r="S1028" s="87"/>
      <c r="T1028" s="87"/>
      <c r="U1028" s="87"/>
      <c r="V1028" s="87"/>
      <c r="W1028" s="292"/>
    </row>
    <row r="1029" spans="1:23" s="293" customFormat="1" x14ac:dyDescent="0.2">
      <c r="A1029" s="289"/>
      <c r="B1029" s="290"/>
      <c r="C1029" s="291"/>
      <c r="D1029" s="87"/>
      <c r="E1029" s="87"/>
      <c r="F1029" s="87"/>
      <c r="G1029" s="87"/>
      <c r="H1029" s="292"/>
      <c r="I1029" s="292"/>
      <c r="J1029" s="87"/>
      <c r="K1029" s="87"/>
      <c r="L1029" s="87"/>
      <c r="M1029" s="292"/>
      <c r="N1029" s="87"/>
      <c r="O1029" s="87"/>
      <c r="P1029" s="87"/>
      <c r="Q1029" s="87"/>
      <c r="R1029" s="292"/>
      <c r="S1029" s="87"/>
      <c r="T1029" s="87"/>
      <c r="U1029" s="87"/>
      <c r="V1029" s="87"/>
      <c r="W1029" s="292"/>
    </row>
    <row r="1030" spans="1:23" s="293" customFormat="1" x14ac:dyDescent="0.2">
      <c r="A1030" s="289"/>
      <c r="B1030" s="290"/>
      <c r="C1030" s="291"/>
      <c r="D1030" s="87"/>
      <c r="E1030" s="87"/>
      <c r="F1030" s="87"/>
      <c r="G1030" s="87"/>
      <c r="H1030" s="292"/>
      <c r="I1030" s="292"/>
      <c r="J1030" s="87"/>
      <c r="K1030" s="87"/>
      <c r="L1030" s="87"/>
      <c r="M1030" s="292"/>
      <c r="N1030" s="87"/>
      <c r="O1030" s="87"/>
      <c r="P1030" s="87"/>
      <c r="Q1030" s="87"/>
      <c r="R1030" s="292"/>
      <c r="S1030" s="87"/>
      <c r="T1030" s="87"/>
      <c r="U1030" s="87"/>
      <c r="V1030" s="87"/>
      <c r="W1030" s="292"/>
    </row>
    <row r="1031" spans="1:23" s="293" customFormat="1" x14ac:dyDescent="0.2">
      <c r="A1031" s="289"/>
      <c r="B1031" s="290"/>
      <c r="C1031" s="291"/>
      <c r="D1031" s="87"/>
      <c r="E1031" s="87"/>
      <c r="F1031" s="87"/>
      <c r="G1031" s="87"/>
      <c r="H1031" s="292"/>
      <c r="I1031" s="292"/>
      <c r="J1031" s="87"/>
      <c r="K1031" s="87"/>
      <c r="L1031" s="87"/>
      <c r="M1031" s="292"/>
      <c r="N1031" s="87"/>
      <c r="O1031" s="87"/>
      <c r="P1031" s="87"/>
      <c r="Q1031" s="87"/>
      <c r="R1031" s="292"/>
      <c r="S1031" s="87"/>
      <c r="T1031" s="87"/>
      <c r="U1031" s="87"/>
      <c r="V1031" s="87"/>
      <c r="W1031" s="292"/>
    </row>
    <row r="1032" spans="1:23" s="293" customFormat="1" x14ac:dyDescent="0.2">
      <c r="A1032" s="289"/>
      <c r="B1032" s="290"/>
      <c r="C1032" s="291"/>
      <c r="D1032" s="87"/>
      <c r="E1032" s="87"/>
      <c r="F1032" s="87"/>
      <c r="G1032" s="87"/>
      <c r="H1032" s="292"/>
      <c r="I1032" s="292"/>
      <c r="J1032" s="87"/>
      <c r="K1032" s="87"/>
      <c r="L1032" s="87"/>
      <c r="M1032" s="292"/>
      <c r="N1032" s="87"/>
      <c r="O1032" s="87"/>
      <c r="P1032" s="87"/>
      <c r="Q1032" s="87"/>
      <c r="R1032" s="292"/>
      <c r="S1032" s="87"/>
      <c r="T1032" s="87"/>
      <c r="U1032" s="87"/>
      <c r="V1032" s="87"/>
      <c r="W1032" s="292"/>
    </row>
    <row r="1033" spans="1:23" s="293" customFormat="1" x14ac:dyDescent="0.2">
      <c r="A1033" s="289"/>
      <c r="B1033" s="290"/>
      <c r="C1033" s="291"/>
      <c r="D1033" s="87"/>
      <c r="E1033" s="87"/>
      <c r="F1033" s="87"/>
      <c r="G1033" s="87"/>
      <c r="H1033" s="292"/>
      <c r="I1033" s="292"/>
      <c r="J1033" s="87"/>
      <c r="K1033" s="87"/>
      <c r="L1033" s="87"/>
      <c r="M1033" s="292"/>
      <c r="N1033" s="87"/>
      <c r="O1033" s="87"/>
      <c r="P1033" s="87"/>
      <c r="Q1033" s="87"/>
      <c r="R1033" s="292"/>
      <c r="S1033" s="87"/>
      <c r="T1033" s="87"/>
      <c r="U1033" s="87"/>
      <c r="V1033" s="87"/>
      <c r="W1033" s="292"/>
    </row>
    <row r="1034" spans="1:23" s="293" customFormat="1" x14ac:dyDescent="0.2">
      <c r="A1034" s="289"/>
      <c r="B1034" s="290"/>
      <c r="C1034" s="291"/>
      <c r="D1034" s="87"/>
      <c r="E1034" s="87"/>
      <c r="F1034" s="87"/>
      <c r="G1034" s="87"/>
      <c r="H1034" s="292"/>
      <c r="I1034" s="292"/>
      <c r="J1034" s="87"/>
      <c r="K1034" s="87"/>
      <c r="L1034" s="87"/>
      <c r="M1034" s="292"/>
      <c r="N1034" s="87"/>
      <c r="O1034" s="87"/>
      <c r="P1034" s="87"/>
      <c r="Q1034" s="87"/>
      <c r="R1034" s="292"/>
      <c r="S1034" s="87"/>
      <c r="T1034" s="87"/>
      <c r="U1034" s="87"/>
      <c r="V1034" s="87"/>
      <c r="W1034" s="292"/>
    </row>
    <row r="1035" spans="1:23" s="293" customFormat="1" x14ac:dyDescent="0.2">
      <c r="A1035" s="289"/>
      <c r="B1035" s="290"/>
      <c r="C1035" s="291"/>
      <c r="D1035" s="87"/>
      <c r="E1035" s="87"/>
      <c r="F1035" s="87"/>
      <c r="G1035" s="87"/>
      <c r="H1035" s="292"/>
      <c r="I1035" s="292"/>
      <c r="J1035" s="87"/>
      <c r="K1035" s="87"/>
      <c r="L1035" s="87"/>
      <c r="M1035" s="292"/>
      <c r="N1035" s="87"/>
      <c r="O1035" s="87"/>
      <c r="P1035" s="87"/>
      <c r="Q1035" s="87"/>
      <c r="R1035" s="292"/>
      <c r="S1035" s="87"/>
      <c r="T1035" s="87"/>
      <c r="U1035" s="87"/>
      <c r="V1035" s="87"/>
      <c r="W1035" s="292"/>
    </row>
    <row r="1036" spans="1:23" s="293" customFormat="1" x14ac:dyDescent="0.2">
      <c r="A1036" s="289"/>
      <c r="B1036" s="290"/>
      <c r="C1036" s="291"/>
      <c r="D1036" s="87"/>
      <c r="E1036" s="87"/>
      <c r="F1036" s="87"/>
      <c r="G1036" s="87"/>
      <c r="H1036" s="292"/>
      <c r="I1036" s="292"/>
      <c r="J1036" s="87"/>
      <c r="K1036" s="87"/>
      <c r="L1036" s="87"/>
      <c r="M1036" s="292"/>
      <c r="N1036" s="87"/>
      <c r="O1036" s="87"/>
      <c r="P1036" s="87"/>
      <c r="Q1036" s="87"/>
      <c r="R1036" s="292"/>
      <c r="S1036" s="87"/>
      <c r="T1036" s="87"/>
      <c r="U1036" s="87"/>
      <c r="V1036" s="87"/>
      <c r="W1036" s="292"/>
    </row>
    <row r="1037" spans="1:23" s="293" customFormat="1" x14ac:dyDescent="0.2">
      <c r="A1037" s="289"/>
      <c r="B1037" s="290"/>
      <c r="C1037" s="291"/>
      <c r="D1037" s="87"/>
      <c r="E1037" s="87"/>
      <c r="F1037" s="87"/>
      <c r="G1037" s="87"/>
      <c r="H1037" s="292"/>
      <c r="I1037" s="292"/>
      <c r="J1037" s="87"/>
      <c r="K1037" s="87"/>
      <c r="L1037" s="87"/>
      <c r="M1037" s="292"/>
      <c r="N1037" s="87"/>
      <c r="O1037" s="87"/>
      <c r="P1037" s="87"/>
      <c r="Q1037" s="87"/>
      <c r="R1037" s="292"/>
      <c r="S1037" s="87"/>
      <c r="T1037" s="87"/>
      <c r="U1037" s="87"/>
      <c r="V1037" s="87"/>
      <c r="W1037" s="292"/>
    </row>
    <row r="1038" spans="1:23" s="293" customFormat="1" x14ac:dyDescent="0.2">
      <c r="A1038" s="289"/>
      <c r="B1038" s="290"/>
      <c r="C1038" s="291"/>
      <c r="D1038" s="87"/>
      <c r="E1038" s="87"/>
      <c r="F1038" s="87"/>
      <c r="G1038" s="87"/>
      <c r="H1038" s="292"/>
      <c r="I1038" s="292"/>
      <c r="J1038" s="87"/>
      <c r="K1038" s="87"/>
      <c r="L1038" s="87"/>
      <c r="M1038" s="292"/>
      <c r="N1038" s="87"/>
      <c r="O1038" s="87"/>
      <c r="P1038" s="87"/>
      <c r="Q1038" s="87"/>
      <c r="R1038" s="292"/>
      <c r="S1038" s="87"/>
      <c r="T1038" s="87"/>
      <c r="U1038" s="87"/>
      <c r="V1038" s="87"/>
      <c r="W1038" s="292"/>
    </row>
    <row r="1039" spans="1:23" s="293" customFormat="1" x14ac:dyDescent="0.2">
      <c r="A1039" s="289"/>
      <c r="B1039" s="290"/>
      <c r="C1039" s="291"/>
      <c r="D1039" s="87"/>
      <c r="E1039" s="87"/>
      <c r="F1039" s="87"/>
      <c r="G1039" s="87"/>
      <c r="H1039" s="292"/>
      <c r="I1039" s="292"/>
      <c r="J1039" s="87"/>
      <c r="K1039" s="87"/>
      <c r="L1039" s="87"/>
      <c r="M1039" s="292"/>
      <c r="N1039" s="87"/>
      <c r="O1039" s="87"/>
      <c r="P1039" s="87"/>
      <c r="Q1039" s="87"/>
      <c r="R1039" s="292"/>
      <c r="S1039" s="87"/>
      <c r="T1039" s="87"/>
      <c r="U1039" s="87"/>
      <c r="V1039" s="87"/>
      <c r="W1039" s="292"/>
    </row>
    <row r="1040" spans="1:23" s="293" customFormat="1" x14ac:dyDescent="0.2">
      <c r="A1040" s="289"/>
      <c r="B1040" s="290"/>
      <c r="C1040" s="291"/>
      <c r="D1040" s="87"/>
      <c r="E1040" s="87"/>
      <c r="F1040" s="87"/>
      <c r="G1040" s="87"/>
      <c r="H1040" s="292"/>
      <c r="I1040" s="292"/>
      <c r="J1040" s="87"/>
      <c r="K1040" s="87"/>
      <c r="L1040" s="87"/>
      <c r="M1040" s="292"/>
      <c r="N1040" s="87"/>
      <c r="O1040" s="87"/>
      <c r="P1040" s="87"/>
      <c r="Q1040" s="87"/>
      <c r="R1040" s="292"/>
      <c r="S1040" s="87"/>
      <c r="T1040" s="87"/>
      <c r="U1040" s="87"/>
      <c r="V1040" s="87"/>
      <c r="W1040" s="292"/>
    </row>
    <row r="1041" spans="1:23" s="293" customFormat="1" x14ac:dyDescent="0.2">
      <c r="A1041" s="289"/>
      <c r="B1041" s="290"/>
      <c r="C1041" s="291"/>
      <c r="D1041" s="87"/>
      <c r="E1041" s="87"/>
      <c r="F1041" s="87"/>
      <c r="G1041" s="87"/>
      <c r="H1041" s="292"/>
      <c r="I1041" s="292"/>
      <c r="J1041" s="87"/>
      <c r="K1041" s="87"/>
      <c r="L1041" s="87"/>
      <c r="M1041" s="292"/>
      <c r="N1041" s="87"/>
      <c r="O1041" s="87"/>
      <c r="P1041" s="87"/>
      <c r="Q1041" s="87"/>
      <c r="R1041" s="292"/>
      <c r="S1041" s="87"/>
      <c r="T1041" s="87"/>
      <c r="U1041" s="87"/>
      <c r="V1041" s="87"/>
      <c r="W1041" s="292"/>
    </row>
    <row r="1042" spans="1:23" s="293" customFormat="1" x14ac:dyDescent="0.2">
      <c r="A1042" s="289"/>
      <c r="B1042" s="290"/>
      <c r="C1042" s="291"/>
      <c r="D1042" s="87"/>
      <c r="E1042" s="87"/>
      <c r="F1042" s="87"/>
      <c r="G1042" s="87"/>
      <c r="H1042" s="292"/>
      <c r="I1042" s="292"/>
      <c r="J1042" s="87"/>
      <c r="K1042" s="87"/>
      <c r="L1042" s="87"/>
      <c r="M1042" s="292"/>
      <c r="N1042" s="87"/>
      <c r="O1042" s="87"/>
      <c r="P1042" s="87"/>
      <c r="Q1042" s="87"/>
      <c r="R1042" s="292"/>
      <c r="S1042" s="87"/>
      <c r="T1042" s="87"/>
      <c r="U1042" s="87"/>
      <c r="V1042" s="87"/>
      <c r="W1042" s="292"/>
    </row>
    <row r="1043" spans="1:23" s="293" customFormat="1" x14ac:dyDescent="0.2">
      <c r="A1043" s="289"/>
      <c r="B1043" s="290"/>
      <c r="C1043" s="291"/>
      <c r="D1043" s="87"/>
      <c r="E1043" s="87"/>
      <c r="F1043" s="87"/>
      <c r="G1043" s="87"/>
      <c r="H1043" s="292"/>
      <c r="I1043" s="292"/>
      <c r="J1043" s="87"/>
      <c r="K1043" s="87"/>
      <c r="L1043" s="87"/>
      <c r="M1043" s="292"/>
      <c r="N1043" s="87"/>
      <c r="O1043" s="87"/>
      <c r="P1043" s="87"/>
      <c r="Q1043" s="87"/>
      <c r="R1043" s="292"/>
      <c r="S1043" s="87"/>
      <c r="T1043" s="87"/>
      <c r="U1043" s="87"/>
      <c r="V1043" s="87"/>
      <c r="W1043" s="292"/>
    </row>
    <row r="1044" spans="1:23" s="293" customFormat="1" x14ac:dyDescent="0.2">
      <c r="A1044" s="289"/>
      <c r="B1044" s="290"/>
      <c r="C1044" s="291"/>
      <c r="D1044" s="87"/>
      <c r="E1044" s="87"/>
      <c r="F1044" s="87"/>
      <c r="G1044" s="87"/>
      <c r="H1044" s="292"/>
      <c r="I1044" s="292"/>
      <c r="J1044" s="87"/>
      <c r="K1044" s="87"/>
      <c r="L1044" s="87"/>
      <c r="M1044" s="292"/>
      <c r="N1044" s="87"/>
      <c r="O1044" s="87"/>
      <c r="P1044" s="87"/>
      <c r="Q1044" s="87"/>
      <c r="R1044" s="292"/>
      <c r="S1044" s="87"/>
      <c r="T1044" s="87"/>
      <c r="U1044" s="87"/>
      <c r="V1044" s="87"/>
      <c r="W1044" s="292"/>
    </row>
    <row r="1045" spans="1:23" s="293" customFormat="1" x14ac:dyDescent="0.2">
      <c r="A1045" s="289"/>
      <c r="B1045" s="290"/>
      <c r="C1045" s="291"/>
      <c r="D1045" s="87"/>
      <c r="E1045" s="87"/>
      <c r="F1045" s="87"/>
      <c r="G1045" s="87"/>
      <c r="H1045" s="292"/>
      <c r="I1045" s="292"/>
      <c r="J1045" s="87"/>
      <c r="K1045" s="87"/>
      <c r="L1045" s="87"/>
      <c r="M1045" s="292"/>
      <c r="N1045" s="87"/>
      <c r="O1045" s="87"/>
      <c r="P1045" s="87"/>
      <c r="Q1045" s="87"/>
      <c r="R1045" s="292"/>
      <c r="S1045" s="87"/>
      <c r="T1045" s="87"/>
      <c r="U1045" s="87"/>
      <c r="V1045" s="87"/>
      <c r="W1045" s="292"/>
    </row>
    <row r="1046" spans="1:23" s="293" customFormat="1" x14ac:dyDescent="0.2">
      <c r="A1046" s="289"/>
      <c r="B1046" s="290"/>
      <c r="C1046" s="291"/>
      <c r="D1046" s="87"/>
      <c r="E1046" s="87"/>
      <c r="F1046" s="87"/>
      <c r="G1046" s="87"/>
      <c r="H1046" s="292"/>
      <c r="I1046" s="292"/>
      <c r="J1046" s="87"/>
      <c r="K1046" s="87"/>
      <c r="L1046" s="87"/>
      <c r="M1046" s="292"/>
      <c r="N1046" s="87"/>
      <c r="O1046" s="87"/>
      <c r="P1046" s="87"/>
      <c r="Q1046" s="87"/>
      <c r="R1046" s="292"/>
      <c r="S1046" s="87"/>
      <c r="T1046" s="87"/>
      <c r="U1046" s="87"/>
      <c r="V1046" s="87"/>
      <c r="W1046" s="292"/>
    </row>
    <row r="1047" spans="1:23" s="293" customFormat="1" x14ac:dyDescent="0.2">
      <c r="A1047" s="289"/>
      <c r="B1047" s="290"/>
      <c r="C1047" s="291"/>
      <c r="D1047" s="87"/>
      <c r="E1047" s="87"/>
      <c r="F1047" s="87"/>
      <c r="G1047" s="87"/>
      <c r="H1047" s="292"/>
      <c r="I1047" s="292"/>
      <c r="J1047" s="87"/>
      <c r="K1047" s="87"/>
      <c r="L1047" s="87"/>
      <c r="M1047" s="292"/>
      <c r="N1047" s="87"/>
      <c r="O1047" s="87"/>
      <c r="P1047" s="87"/>
      <c r="Q1047" s="87"/>
      <c r="R1047" s="292"/>
      <c r="S1047" s="87"/>
      <c r="T1047" s="87"/>
      <c r="U1047" s="87"/>
      <c r="V1047" s="87"/>
      <c r="W1047" s="292"/>
    </row>
    <row r="1048" spans="1:23" s="293" customFormat="1" x14ac:dyDescent="0.2">
      <c r="A1048" s="289"/>
      <c r="B1048" s="290"/>
      <c r="C1048" s="291"/>
      <c r="D1048" s="87"/>
      <c r="E1048" s="87"/>
      <c r="F1048" s="87"/>
      <c r="G1048" s="87"/>
      <c r="H1048" s="292"/>
      <c r="I1048" s="292"/>
      <c r="J1048" s="87"/>
      <c r="K1048" s="87"/>
      <c r="L1048" s="87"/>
      <c r="M1048" s="292"/>
      <c r="N1048" s="87"/>
      <c r="O1048" s="87"/>
      <c r="P1048" s="87"/>
      <c r="Q1048" s="87"/>
      <c r="R1048" s="292"/>
      <c r="S1048" s="87"/>
      <c r="T1048" s="87"/>
      <c r="U1048" s="87"/>
      <c r="V1048" s="87"/>
      <c r="W1048" s="292"/>
    </row>
    <row r="1049" spans="1:23" s="293" customFormat="1" x14ac:dyDescent="0.2">
      <c r="A1049" s="289"/>
      <c r="B1049" s="290"/>
      <c r="C1049" s="291"/>
      <c r="D1049" s="87"/>
      <c r="E1049" s="87"/>
      <c r="F1049" s="87"/>
      <c r="G1049" s="87"/>
      <c r="H1049" s="292"/>
      <c r="I1049" s="292"/>
      <c r="J1049" s="87"/>
      <c r="K1049" s="87"/>
      <c r="L1049" s="87"/>
      <c r="M1049" s="292"/>
      <c r="N1049" s="87"/>
      <c r="O1049" s="87"/>
      <c r="P1049" s="87"/>
      <c r="Q1049" s="87"/>
      <c r="R1049" s="292"/>
      <c r="S1049" s="87"/>
      <c r="T1049" s="87"/>
      <c r="U1049" s="87"/>
      <c r="V1049" s="87"/>
      <c r="W1049" s="292"/>
    </row>
    <row r="1050" spans="1:23" s="293" customFormat="1" x14ac:dyDescent="0.2">
      <c r="A1050" s="289"/>
      <c r="B1050" s="290"/>
      <c r="C1050" s="291"/>
      <c r="D1050" s="87"/>
      <c r="E1050" s="87"/>
      <c r="F1050" s="87"/>
      <c r="G1050" s="87"/>
      <c r="H1050" s="292"/>
      <c r="I1050" s="292"/>
      <c r="J1050" s="87"/>
      <c r="K1050" s="87"/>
      <c r="L1050" s="87"/>
      <c r="M1050" s="292"/>
      <c r="N1050" s="87"/>
      <c r="O1050" s="87"/>
      <c r="P1050" s="87"/>
      <c r="Q1050" s="87"/>
      <c r="R1050" s="292"/>
      <c r="S1050" s="87"/>
      <c r="T1050" s="87"/>
      <c r="U1050" s="87"/>
      <c r="V1050" s="87"/>
      <c r="W1050" s="292"/>
    </row>
    <row r="1051" spans="1:23" s="293" customFormat="1" x14ac:dyDescent="0.2">
      <c r="A1051" s="289"/>
      <c r="B1051" s="290"/>
      <c r="C1051" s="291"/>
      <c r="D1051" s="87"/>
      <c r="E1051" s="87"/>
      <c r="F1051" s="87"/>
      <c r="G1051" s="87"/>
      <c r="H1051" s="292"/>
      <c r="I1051" s="292"/>
      <c r="J1051" s="87"/>
      <c r="K1051" s="87"/>
      <c r="L1051" s="87"/>
      <c r="M1051" s="292"/>
      <c r="N1051" s="87"/>
      <c r="O1051" s="87"/>
      <c r="P1051" s="87"/>
      <c r="Q1051" s="87"/>
      <c r="R1051" s="292"/>
      <c r="S1051" s="87"/>
      <c r="T1051" s="87"/>
      <c r="U1051" s="87"/>
      <c r="V1051" s="87"/>
      <c r="W1051" s="292"/>
    </row>
    <row r="1052" spans="1:23" s="293" customFormat="1" x14ac:dyDescent="0.2">
      <c r="A1052" s="289"/>
      <c r="B1052" s="290"/>
      <c r="C1052" s="291"/>
      <c r="D1052" s="87"/>
      <c r="E1052" s="87"/>
      <c r="F1052" s="87"/>
      <c r="G1052" s="87"/>
      <c r="H1052" s="292"/>
      <c r="I1052" s="292"/>
      <c r="J1052" s="87"/>
      <c r="K1052" s="87"/>
      <c r="L1052" s="87"/>
      <c r="M1052" s="292"/>
      <c r="N1052" s="87"/>
      <c r="O1052" s="87"/>
      <c r="P1052" s="87"/>
      <c r="Q1052" s="87"/>
      <c r="R1052" s="292"/>
      <c r="S1052" s="87"/>
      <c r="T1052" s="87"/>
      <c r="U1052" s="87"/>
      <c r="V1052" s="87"/>
      <c r="W1052" s="292"/>
    </row>
    <row r="1053" spans="1:23" s="293" customFormat="1" x14ac:dyDescent="0.2">
      <c r="A1053" s="289"/>
      <c r="B1053" s="290"/>
      <c r="C1053" s="291"/>
      <c r="D1053" s="87"/>
      <c r="E1053" s="87"/>
      <c r="F1053" s="87"/>
      <c r="G1053" s="87"/>
      <c r="H1053" s="292"/>
      <c r="I1053" s="292"/>
      <c r="J1053" s="87"/>
      <c r="K1053" s="87"/>
      <c r="L1053" s="87"/>
      <c r="M1053" s="292"/>
      <c r="N1053" s="87"/>
      <c r="O1053" s="87"/>
      <c r="P1053" s="87"/>
      <c r="Q1053" s="87"/>
      <c r="R1053" s="292"/>
      <c r="S1053" s="87"/>
      <c r="T1053" s="87"/>
      <c r="U1053" s="87"/>
      <c r="V1053" s="87"/>
      <c r="W1053" s="292"/>
    </row>
    <row r="1054" spans="1:23" s="293" customFormat="1" x14ac:dyDescent="0.2">
      <c r="A1054" s="289"/>
      <c r="B1054" s="290"/>
      <c r="C1054" s="291"/>
      <c r="D1054" s="87"/>
      <c r="E1054" s="87"/>
      <c r="F1054" s="87"/>
      <c r="G1054" s="87"/>
      <c r="H1054" s="292"/>
      <c r="I1054" s="292"/>
      <c r="J1054" s="87"/>
      <c r="K1054" s="87"/>
      <c r="L1054" s="87"/>
      <c r="M1054" s="292"/>
      <c r="N1054" s="87"/>
      <c r="O1054" s="87"/>
      <c r="P1054" s="87"/>
      <c r="Q1054" s="87"/>
      <c r="R1054" s="292"/>
      <c r="S1054" s="87"/>
      <c r="T1054" s="87"/>
      <c r="U1054" s="87"/>
      <c r="V1054" s="87"/>
      <c r="W1054" s="292"/>
    </row>
    <row r="1055" spans="1:23" s="293" customFormat="1" x14ac:dyDescent="0.2">
      <c r="A1055" s="289"/>
      <c r="B1055" s="290"/>
      <c r="C1055" s="291"/>
      <c r="D1055" s="87"/>
      <c r="E1055" s="87"/>
      <c r="F1055" s="87"/>
      <c r="G1055" s="87"/>
      <c r="H1055" s="292"/>
      <c r="I1055" s="292"/>
      <c r="J1055" s="87"/>
      <c r="K1055" s="87"/>
      <c r="L1055" s="87"/>
      <c r="M1055" s="292"/>
      <c r="N1055" s="87"/>
      <c r="O1055" s="87"/>
      <c r="P1055" s="87"/>
      <c r="Q1055" s="87"/>
      <c r="R1055" s="292"/>
      <c r="S1055" s="87"/>
      <c r="T1055" s="87"/>
      <c r="U1055" s="87"/>
      <c r="V1055" s="87"/>
      <c r="W1055" s="292"/>
    </row>
    <row r="1056" spans="1:23" s="293" customFormat="1" x14ac:dyDescent="0.2">
      <c r="A1056" s="289"/>
      <c r="B1056" s="290"/>
      <c r="C1056" s="291"/>
      <c r="D1056" s="87"/>
      <c r="E1056" s="87"/>
      <c r="F1056" s="87"/>
      <c r="G1056" s="87"/>
      <c r="H1056" s="292"/>
      <c r="I1056" s="292"/>
      <c r="J1056" s="87"/>
      <c r="K1056" s="87"/>
      <c r="L1056" s="87"/>
      <c r="M1056" s="292"/>
      <c r="N1056" s="87"/>
      <c r="O1056" s="87"/>
      <c r="P1056" s="87"/>
      <c r="Q1056" s="87"/>
      <c r="R1056" s="292"/>
      <c r="S1056" s="87"/>
      <c r="T1056" s="87"/>
      <c r="U1056" s="87"/>
      <c r="V1056" s="87"/>
      <c r="W1056" s="292"/>
    </row>
    <row r="1057" spans="1:23" s="293" customFormat="1" x14ac:dyDescent="0.2">
      <c r="A1057" s="289"/>
      <c r="B1057" s="290"/>
      <c r="C1057" s="291"/>
      <c r="D1057" s="87"/>
      <c r="E1057" s="87"/>
      <c r="F1057" s="87"/>
      <c r="G1057" s="87"/>
      <c r="H1057" s="292"/>
      <c r="I1057" s="292"/>
      <c r="J1057" s="87"/>
      <c r="K1057" s="87"/>
      <c r="L1057" s="87"/>
      <c r="M1057" s="292"/>
      <c r="N1057" s="87"/>
      <c r="O1057" s="87"/>
      <c r="P1057" s="87"/>
      <c r="Q1057" s="87"/>
      <c r="R1057" s="292"/>
      <c r="S1057" s="87"/>
      <c r="T1057" s="87"/>
      <c r="U1057" s="87"/>
      <c r="V1057" s="87"/>
      <c r="W1057" s="292"/>
    </row>
    <row r="1058" spans="1:23" s="293" customFormat="1" x14ac:dyDescent="0.2">
      <c r="A1058" s="289"/>
      <c r="B1058" s="290"/>
      <c r="C1058" s="291"/>
      <c r="D1058" s="87"/>
      <c r="E1058" s="87"/>
      <c r="F1058" s="87"/>
      <c r="G1058" s="87"/>
      <c r="H1058" s="292"/>
      <c r="I1058" s="292"/>
      <c r="J1058" s="87"/>
      <c r="K1058" s="87"/>
      <c r="L1058" s="87"/>
      <c r="M1058" s="292"/>
      <c r="N1058" s="87"/>
      <c r="O1058" s="87"/>
      <c r="P1058" s="87"/>
      <c r="Q1058" s="87"/>
      <c r="R1058" s="292"/>
      <c r="S1058" s="87"/>
      <c r="T1058" s="87"/>
      <c r="U1058" s="87"/>
      <c r="V1058" s="87"/>
      <c r="W1058" s="292"/>
    </row>
    <row r="1059" spans="1:23" s="293" customFormat="1" x14ac:dyDescent="0.2">
      <c r="A1059" s="289"/>
      <c r="B1059" s="290"/>
      <c r="C1059" s="291"/>
      <c r="D1059" s="87"/>
      <c r="E1059" s="87"/>
      <c r="F1059" s="87"/>
      <c r="G1059" s="87"/>
      <c r="H1059" s="292"/>
      <c r="I1059" s="292"/>
      <c r="J1059" s="87"/>
      <c r="K1059" s="87"/>
      <c r="L1059" s="87"/>
      <c r="M1059" s="292"/>
      <c r="N1059" s="87"/>
      <c r="O1059" s="87"/>
      <c r="P1059" s="87"/>
      <c r="Q1059" s="87"/>
      <c r="R1059" s="292"/>
      <c r="S1059" s="87"/>
      <c r="T1059" s="87"/>
      <c r="U1059" s="87"/>
      <c r="V1059" s="87"/>
      <c r="W1059" s="292"/>
    </row>
    <row r="1060" spans="1:23" s="293" customFormat="1" x14ac:dyDescent="0.2">
      <c r="A1060" s="289"/>
      <c r="B1060" s="290"/>
      <c r="C1060" s="291"/>
      <c r="D1060" s="87"/>
      <c r="E1060" s="87"/>
      <c r="F1060" s="87"/>
      <c r="G1060" s="87"/>
      <c r="H1060" s="292"/>
      <c r="I1060" s="292"/>
      <c r="J1060" s="87"/>
      <c r="K1060" s="87"/>
      <c r="L1060" s="87"/>
      <c r="M1060" s="292"/>
      <c r="N1060" s="87"/>
      <c r="O1060" s="87"/>
      <c r="P1060" s="87"/>
      <c r="Q1060" s="87"/>
      <c r="R1060" s="292"/>
      <c r="S1060" s="87"/>
      <c r="T1060" s="87"/>
      <c r="U1060" s="87"/>
      <c r="V1060" s="87"/>
      <c r="W1060" s="292"/>
    </row>
    <row r="1061" spans="1:23" s="293" customFormat="1" x14ac:dyDescent="0.2">
      <c r="A1061" s="289"/>
      <c r="B1061" s="290"/>
      <c r="C1061" s="291"/>
      <c r="D1061" s="87"/>
      <c r="E1061" s="87"/>
      <c r="F1061" s="87"/>
      <c r="G1061" s="87"/>
      <c r="H1061" s="292"/>
      <c r="I1061" s="292"/>
      <c r="J1061" s="87"/>
      <c r="K1061" s="87"/>
      <c r="L1061" s="87"/>
      <c r="M1061" s="292"/>
      <c r="N1061" s="87"/>
      <c r="O1061" s="87"/>
      <c r="P1061" s="87"/>
      <c r="Q1061" s="87"/>
      <c r="R1061" s="292"/>
      <c r="S1061" s="87"/>
      <c r="T1061" s="87"/>
      <c r="U1061" s="87"/>
      <c r="V1061" s="87"/>
      <c r="W1061" s="292"/>
    </row>
    <row r="1062" spans="1:23" s="293" customFormat="1" x14ac:dyDescent="0.2">
      <c r="A1062" s="289"/>
      <c r="B1062" s="290"/>
      <c r="C1062" s="291"/>
      <c r="D1062" s="87"/>
      <c r="E1062" s="87"/>
      <c r="F1062" s="87"/>
      <c r="G1062" s="87"/>
      <c r="H1062" s="292"/>
      <c r="I1062" s="292"/>
      <c r="J1062" s="87"/>
      <c r="K1062" s="87"/>
      <c r="L1062" s="87"/>
      <c r="M1062" s="292"/>
      <c r="N1062" s="87"/>
      <c r="O1062" s="87"/>
      <c r="P1062" s="87"/>
      <c r="Q1062" s="87"/>
      <c r="R1062" s="292"/>
      <c r="S1062" s="87"/>
      <c r="T1062" s="87"/>
      <c r="U1062" s="87"/>
      <c r="V1062" s="87"/>
      <c r="W1062" s="292"/>
    </row>
    <row r="1063" spans="1:23" s="293" customFormat="1" x14ac:dyDescent="0.2">
      <c r="A1063" s="289"/>
      <c r="B1063" s="290"/>
      <c r="C1063" s="291"/>
      <c r="D1063" s="87"/>
      <c r="E1063" s="87"/>
      <c r="F1063" s="87"/>
      <c r="G1063" s="87"/>
      <c r="H1063" s="292"/>
      <c r="I1063" s="292"/>
      <c r="J1063" s="87"/>
      <c r="K1063" s="87"/>
      <c r="L1063" s="87"/>
      <c r="M1063" s="292"/>
      <c r="N1063" s="87"/>
      <c r="O1063" s="87"/>
      <c r="P1063" s="87"/>
      <c r="Q1063" s="87"/>
      <c r="R1063" s="292"/>
      <c r="S1063" s="87"/>
      <c r="T1063" s="87"/>
      <c r="U1063" s="87"/>
      <c r="V1063" s="87"/>
      <c r="W1063" s="292"/>
    </row>
    <row r="1064" spans="1:23" s="293" customFormat="1" x14ac:dyDescent="0.2">
      <c r="A1064" s="289"/>
      <c r="B1064" s="290"/>
      <c r="C1064" s="291"/>
      <c r="D1064" s="87"/>
      <c r="E1064" s="87"/>
      <c r="F1064" s="87"/>
      <c r="G1064" s="87"/>
      <c r="H1064" s="292"/>
      <c r="I1064" s="292"/>
      <c r="J1064" s="87"/>
      <c r="K1064" s="87"/>
      <c r="L1064" s="87"/>
      <c r="M1064" s="292"/>
      <c r="N1064" s="87"/>
      <c r="O1064" s="87"/>
      <c r="P1064" s="87"/>
      <c r="Q1064" s="87"/>
      <c r="R1064" s="292"/>
      <c r="S1064" s="87"/>
      <c r="T1064" s="87"/>
      <c r="U1064" s="87"/>
      <c r="V1064" s="87"/>
      <c r="W1064" s="292"/>
    </row>
    <row r="1065" spans="1:23" s="293" customFormat="1" x14ac:dyDescent="0.2">
      <c r="A1065" s="289"/>
      <c r="B1065" s="290"/>
      <c r="C1065" s="291"/>
      <c r="D1065" s="87"/>
      <c r="E1065" s="87"/>
      <c r="F1065" s="87"/>
      <c r="G1065" s="87"/>
      <c r="H1065" s="292"/>
      <c r="I1065" s="292"/>
      <c r="J1065" s="87"/>
      <c r="K1065" s="87"/>
      <c r="L1065" s="87"/>
      <c r="M1065" s="292"/>
      <c r="N1065" s="87"/>
      <c r="O1065" s="87"/>
      <c r="P1065" s="87"/>
      <c r="Q1065" s="87"/>
      <c r="R1065" s="292"/>
      <c r="S1065" s="87"/>
      <c r="T1065" s="87"/>
      <c r="U1065" s="87"/>
      <c r="V1065" s="87"/>
      <c r="W1065" s="292"/>
    </row>
    <row r="1066" spans="1:23" s="293" customFormat="1" x14ac:dyDescent="0.2">
      <c r="A1066" s="289"/>
      <c r="B1066" s="290"/>
      <c r="C1066" s="291"/>
      <c r="D1066" s="87"/>
      <c r="E1066" s="87"/>
      <c r="F1066" s="87"/>
      <c r="G1066" s="87"/>
      <c r="H1066" s="292"/>
      <c r="I1066" s="292"/>
      <c r="J1066" s="87"/>
      <c r="K1066" s="87"/>
      <c r="L1066" s="87"/>
      <c r="M1066" s="292"/>
      <c r="N1066" s="87"/>
      <c r="O1066" s="87"/>
      <c r="P1066" s="87"/>
      <c r="Q1066" s="87"/>
      <c r="R1066" s="292"/>
      <c r="S1066" s="87"/>
      <c r="T1066" s="87"/>
      <c r="U1066" s="87"/>
      <c r="V1066" s="87"/>
      <c r="W1066" s="292"/>
    </row>
    <row r="1067" spans="1:23" s="293" customFormat="1" x14ac:dyDescent="0.2">
      <c r="A1067" s="289"/>
      <c r="B1067" s="290"/>
      <c r="C1067" s="291"/>
      <c r="D1067" s="87"/>
      <c r="E1067" s="87"/>
      <c r="F1067" s="87"/>
      <c r="G1067" s="87"/>
      <c r="H1067" s="292"/>
      <c r="I1067" s="292"/>
      <c r="J1067" s="87"/>
      <c r="K1067" s="87"/>
      <c r="L1067" s="87"/>
      <c r="M1067" s="292"/>
      <c r="N1067" s="87"/>
      <c r="O1067" s="87"/>
      <c r="P1067" s="87"/>
      <c r="Q1067" s="87"/>
      <c r="R1067" s="292"/>
      <c r="S1067" s="87"/>
      <c r="T1067" s="87"/>
      <c r="U1067" s="87"/>
      <c r="V1067" s="87"/>
      <c r="W1067" s="292"/>
    </row>
    <row r="1068" spans="1:23" s="293" customFormat="1" x14ac:dyDescent="0.2">
      <c r="A1068" s="289"/>
      <c r="B1068" s="290"/>
      <c r="C1068" s="291"/>
      <c r="D1068" s="87"/>
      <c r="E1068" s="87"/>
      <c r="F1068" s="87"/>
      <c r="G1068" s="87"/>
      <c r="H1068" s="292"/>
      <c r="I1068" s="292"/>
      <c r="J1068" s="87"/>
      <c r="K1068" s="87"/>
      <c r="L1068" s="87"/>
      <c r="M1068" s="292"/>
      <c r="N1068" s="87"/>
      <c r="O1068" s="87"/>
      <c r="P1068" s="87"/>
      <c r="Q1068" s="87"/>
      <c r="R1068" s="292"/>
      <c r="S1068" s="87"/>
      <c r="T1068" s="87"/>
      <c r="U1068" s="87"/>
      <c r="V1068" s="87"/>
      <c r="W1068" s="292"/>
    </row>
    <row r="1069" spans="1:23" s="293" customFormat="1" x14ac:dyDescent="0.2">
      <c r="A1069" s="289"/>
      <c r="B1069" s="290"/>
      <c r="C1069" s="291"/>
      <c r="D1069" s="87"/>
      <c r="E1069" s="87"/>
      <c r="F1069" s="87"/>
      <c r="G1069" s="87"/>
      <c r="H1069" s="292"/>
      <c r="I1069" s="292"/>
      <c r="J1069" s="87"/>
      <c r="K1069" s="87"/>
      <c r="L1069" s="87"/>
      <c r="M1069" s="292"/>
      <c r="N1069" s="87"/>
      <c r="O1069" s="87"/>
      <c r="P1069" s="87"/>
      <c r="Q1069" s="87"/>
      <c r="R1069" s="292"/>
      <c r="S1069" s="87"/>
      <c r="T1069" s="87"/>
      <c r="U1069" s="87"/>
      <c r="V1069" s="87"/>
      <c r="W1069" s="292"/>
    </row>
    <row r="1070" spans="1:23" s="293" customFormat="1" x14ac:dyDescent="0.2">
      <c r="A1070" s="289"/>
      <c r="B1070" s="290"/>
      <c r="C1070" s="291"/>
      <c r="D1070" s="87"/>
      <c r="E1070" s="87"/>
      <c r="F1070" s="87"/>
      <c r="G1070" s="87"/>
      <c r="H1070" s="292"/>
      <c r="I1070" s="292"/>
      <c r="J1070" s="87"/>
      <c r="K1070" s="87"/>
      <c r="L1070" s="87"/>
      <c r="M1070" s="292"/>
      <c r="N1070" s="87"/>
      <c r="O1070" s="87"/>
      <c r="P1070" s="87"/>
      <c r="Q1070" s="87"/>
      <c r="R1070" s="292"/>
      <c r="S1070" s="87"/>
      <c r="T1070" s="87"/>
      <c r="U1070" s="87"/>
      <c r="V1070" s="87"/>
      <c r="W1070" s="292"/>
    </row>
    <row r="1071" spans="1:23" s="293" customFormat="1" x14ac:dyDescent="0.2">
      <c r="A1071" s="289"/>
      <c r="B1071" s="290"/>
      <c r="C1071" s="291"/>
      <c r="D1071" s="87"/>
      <c r="E1071" s="87"/>
      <c r="F1071" s="87"/>
      <c r="G1071" s="87"/>
      <c r="H1071" s="292"/>
      <c r="I1071" s="292"/>
      <c r="J1071" s="87"/>
      <c r="K1071" s="87"/>
      <c r="L1071" s="87"/>
      <c r="M1071" s="292"/>
      <c r="N1071" s="87"/>
      <c r="O1071" s="87"/>
      <c r="P1071" s="87"/>
      <c r="Q1071" s="87"/>
      <c r="R1071" s="292"/>
      <c r="S1071" s="87"/>
      <c r="T1071" s="87"/>
      <c r="U1071" s="87"/>
      <c r="V1071" s="87"/>
      <c r="W1071" s="292"/>
    </row>
    <row r="1072" spans="1:23" s="293" customFormat="1" x14ac:dyDescent="0.2">
      <c r="A1072" s="289"/>
      <c r="B1072" s="290"/>
      <c r="C1072" s="291"/>
      <c r="D1072" s="87"/>
      <c r="E1072" s="87"/>
      <c r="F1072" s="87"/>
      <c r="G1072" s="87"/>
      <c r="H1072" s="292"/>
      <c r="I1072" s="292"/>
      <c r="J1072" s="87"/>
      <c r="K1072" s="87"/>
      <c r="L1072" s="87"/>
      <c r="M1072" s="292"/>
      <c r="N1072" s="87"/>
      <c r="O1072" s="87"/>
      <c r="P1072" s="87"/>
      <c r="Q1072" s="87"/>
      <c r="R1072" s="292"/>
      <c r="S1072" s="87"/>
      <c r="T1072" s="87"/>
      <c r="U1072" s="87"/>
      <c r="V1072" s="87"/>
      <c r="W1072" s="292"/>
    </row>
    <row r="1073" spans="1:23" s="293" customFormat="1" x14ac:dyDescent="0.2">
      <c r="A1073" s="289"/>
      <c r="B1073" s="290"/>
      <c r="C1073" s="291"/>
      <c r="D1073" s="87"/>
      <c r="E1073" s="87"/>
      <c r="F1073" s="87"/>
      <c r="G1073" s="87"/>
      <c r="H1073" s="292"/>
      <c r="I1073" s="292"/>
      <c r="J1073" s="87"/>
      <c r="K1073" s="87"/>
      <c r="L1073" s="87"/>
      <c r="M1073" s="292"/>
      <c r="N1073" s="87"/>
      <c r="O1073" s="87"/>
      <c r="P1073" s="87"/>
      <c r="Q1073" s="87"/>
      <c r="R1073" s="292"/>
      <c r="S1073" s="87"/>
      <c r="T1073" s="87"/>
      <c r="U1073" s="87"/>
      <c r="V1073" s="87"/>
      <c r="W1073" s="292"/>
    </row>
    <row r="1074" spans="1:23" s="293" customFormat="1" x14ac:dyDescent="0.2">
      <c r="A1074" s="289"/>
      <c r="B1074" s="290"/>
      <c r="C1074" s="291"/>
      <c r="D1074" s="87"/>
      <c r="E1074" s="87"/>
      <c r="F1074" s="87"/>
      <c r="G1074" s="87"/>
      <c r="H1074" s="292"/>
      <c r="I1074" s="292"/>
      <c r="J1074" s="87"/>
      <c r="K1074" s="87"/>
      <c r="L1074" s="87"/>
      <c r="M1074" s="292"/>
      <c r="N1074" s="87"/>
      <c r="O1074" s="87"/>
      <c r="P1074" s="87"/>
      <c r="Q1074" s="87"/>
      <c r="R1074" s="292"/>
      <c r="S1074" s="87"/>
      <c r="T1074" s="87"/>
      <c r="U1074" s="87"/>
      <c r="V1074" s="87"/>
      <c r="W1074" s="292"/>
    </row>
    <row r="1075" spans="1:23" s="293" customFormat="1" x14ac:dyDescent="0.2">
      <c r="A1075" s="289"/>
      <c r="B1075" s="290"/>
      <c r="C1075" s="291"/>
      <c r="D1075" s="87"/>
      <c r="E1075" s="87"/>
      <c r="F1075" s="87"/>
      <c r="G1075" s="87"/>
      <c r="H1075" s="292"/>
      <c r="I1075" s="292"/>
      <c r="J1075" s="87"/>
      <c r="K1075" s="87"/>
      <c r="L1075" s="87"/>
      <c r="M1075" s="292"/>
      <c r="N1075" s="87"/>
      <c r="O1075" s="87"/>
      <c r="P1075" s="87"/>
      <c r="Q1075" s="87"/>
      <c r="R1075" s="292"/>
      <c r="S1075" s="87"/>
      <c r="T1075" s="87"/>
      <c r="U1075" s="87"/>
      <c r="V1075" s="87"/>
      <c r="W1075" s="292"/>
    </row>
    <row r="1076" spans="1:23" s="293" customFormat="1" x14ac:dyDescent="0.2">
      <c r="A1076" s="289"/>
      <c r="B1076" s="290"/>
      <c r="C1076" s="291"/>
      <c r="D1076" s="87"/>
      <c r="E1076" s="87"/>
      <c r="F1076" s="87"/>
      <c r="G1076" s="87"/>
      <c r="H1076" s="292"/>
      <c r="I1076" s="292"/>
      <c r="J1076" s="87"/>
      <c r="K1076" s="87"/>
      <c r="L1076" s="87"/>
      <c r="M1076" s="292"/>
      <c r="N1076" s="87"/>
      <c r="O1076" s="87"/>
      <c r="P1076" s="87"/>
      <c r="Q1076" s="87"/>
      <c r="R1076" s="292"/>
      <c r="S1076" s="87"/>
      <c r="T1076" s="87"/>
      <c r="U1076" s="87"/>
      <c r="V1076" s="87"/>
      <c r="W1076" s="292"/>
    </row>
    <row r="1077" spans="1:23" s="293" customFormat="1" x14ac:dyDescent="0.2">
      <c r="A1077" s="289"/>
      <c r="B1077" s="290"/>
      <c r="C1077" s="291"/>
      <c r="D1077" s="87"/>
      <c r="E1077" s="87"/>
      <c r="F1077" s="87"/>
      <c r="G1077" s="87"/>
      <c r="H1077" s="292"/>
      <c r="I1077" s="292"/>
      <c r="J1077" s="87"/>
      <c r="K1077" s="87"/>
      <c r="L1077" s="87"/>
      <c r="M1077" s="292"/>
      <c r="N1077" s="87"/>
      <c r="O1077" s="87"/>
      <c r="P1077" s="87"/>
      <c r="Q1077" s="87"/>
      <c r="R1077" s="292"/>
      <c r="S1077" s="87"/>
      <c r="T1077" s="87"/>
      <c r="U1077" s="87"/>
      <c r="V1077" s="87"/>
      <c r="W1077" s="292"/>
    </row>
    <row r="1078" spans="1:23" s="293" customFormat="1" x14ac:dyDescent="0.2">
      <c r="A1078" s="289"/>
      <c r="B1078" s="290"/>
      <c r="C1078" s="291"/>
      <c r="D1078" s="87"/>
      <c r="E1078" s="87"/>
      <c r="F1078" s="87"/>
      <c r="G1078" s="87"/>
      <c r="H1078" s="292"/>
      <c r="I1078" s="292"/>
      <c r="J1078" s="87"/>
      <c r="K1078" s="87"/>
      <c r="L1078" s="87"/>
      <c r="M1078" s="292"/>
      <c r="N1078" s="87"/>
      <c r="O1078" s="87"/>
      <c r="P1078" s="87"/>
      <c r="Q1078" s="87"/>
      <c r="R1078" s="292"/>
      <c r="S1078" s="87"/>
      <c r="T1078" s="87"/>
      <c r="U1078" s="87"/>
      <c r="V1078" s="87"/>
      <c r="W1078" s="292"/>
    </row>
    <row r="1079" spans="1:23" s="293" customFormat="1" x14ac:dyDescent="0.2">
      <c r="A1079" s="289"/>
      <c r="B1079" s="290"/>
      <c r="C1079" s="291"/>
      <c r="D1079" s="87"/>
      <c r="E1079" s="87"/>
      <c r="F1079" s="87"/>
      <c r="G1079" s="87"/>
      <c r="H1079" s="292"/>
      <c r="I1079" s="292"/>
      <c r="J1079" s="87"/>
      <c r="K1079" s="87"/>
      <c r="L1079" s="87"/>
      <c r="M1079" s="292"/>
      <c r="N1079" s="87"/>
      <c r="O1079" s="87"/>
      <c r="P1079" s="87"/>
      <c r="Q1079" s="87"/>
      <c r="R1079" s="292"/>
      <c r="S1079" s="87"/>
      <c r="T1079" s="87"/>
      <c r="U1079" s="87"/>
      <c r="V1079" s="87"/>
      <c r="W1079" s="292"/>
    </row>
    <row r="1080" spans="1:23" s="293" customFormat="1" x14ac:dyDescent="0.2">
      <c r="A1080" s="289"/>
      <c r="B1080" s="290"/>
      <c r="C1080" s="291"/>
      <c r="D1080" s="87"/>
      <c r="E1080" s="87"/>
      <c r="F1080" s="87"/>
      <c r="G1080" s="87"/>
      <c r="H1080" s="292"/>
      <c r="I1080" s="292"/>
      <c r="J1080" s="87"/>
      <c r="K1080" s="87"/>
      <c r="L1080" s="87"/>
      <c r="M1080" s="292"/>
      <c r="N1080" s="87"/>
      <c r="O1080" s="87"/>
      <c r="P1080" s="87"/>
      <c r="Q1080" s="87"/>
      <c r="R1080" s="292"/>
      <c r="S1080" s="87"/>
      <c r="T1080" s="87"/>
      <c r="U1080" s="87"/>
      <c r="V1080" s="87"/>
      <c r="W1080" s="292"/>
    </row>
    <row r="1081" spans="1:23" s="293" customFormat="1" x14ac:dyDescent="0.2">
      <c r="A1081" s="289"/>
      <c r="B1081" s="290"/>
      <c r="C1081" s="291"/>
      <c r="D1081" s="87"/>
      <c r="E1081" s="87"/>
      <c r="F1081" s="87"/>
      <c r="G1081" s="87"/>
      <c r="H1081" s="292"/>
      <c r="I1081" s="292"/>
      <c r="J1081" s="87"/>
      <c r="K1081" s="87"/>
      <c r="L1081" s="87"/>
      <c r="M1081" s="292"/>
      <c r="N1081" s="87"/>
      <c r="O1081" s="87"/>
      <c r="P1081" s="87"/>
      <c r="Q1081" s="87"/>
      <c r="R1081" s="292"/>
      <c r="S1081" s="87"/>
      <c r="T1081" s="87"/>
      <c r="U1081" s="87"/>
      <c r="V1081" s="87"/>
      <c r="W1081" s="292"/>
    </row>
    <row r="1082" spans="1:23" s="293" customFormat="1" x14ac:dyDescent="0.2">
      <c r="A1082" s="289"/>
      <c r="B1082" s="290"/>
      <c r="C1082" s="291"/>
      <c r="D1082" s="87"/>
      <c r="E1082" s="87"/>
      <c r="F1082" s="87"/>
      <c r="G1082" s="87"/>
      <c r="H1082" s="292"/>
      <c r="I1082" s="292"/>
      <c r="J1082" s="87"/>
      <c r="K1082" s="87"/>
      <c r="L1082" s="87"/>
      <c r="M1082" s="292"/>
      <c r="N1082" s="87"/>
      <c r="O1082" s="87"/>
      <c r="P1082" s="87"/>
      <c r="Q1082" s="87"/>
      <c r="R1082" s="292"/>
      <c r="S1082" s="87"/>
      <c r="T1082" s="87"/>
      <c r="U1082" s="87"/>
      <c r="V1082" s="87"/>
      <c r="W1082" s="292"/>
    </row>
    <row r="1083" spans="1:23" s="293" customFormat="1" x14ac:dyDescent="0.2">
      <c r="A1083" s="289"/>
      <c r="B1083" s="290"/>
      <c r="C1083" s="291"/>
      <c r="D1083" s="87"/>
      <c r="E1083" s="87"/>
      <c r="F1083" s="87"/>
      <c r="G1083" s="87"/>
      <c r="H1083" s="292"/>
      <c r="I1083" s="292"/>
      <c r="J1083" s="87"/>
      <c r="K1083" s="87"/>
      <c r="L1083" s="87"/>
      <c r="M1083" s="292"/>
      <c r="N1083" s="87"/>
      <c r="O1083" s="87"/>
      <c r="P1083" s="87"/>
      <c r="Q1083" s="87"/>
      <c r="R1083" s="292"/>
      <c r="S1083" s="87"/>
      <c r="T1083" s="87"/>
      <c r="U1083" s="87"/>
      <c r="V1083" s="87"/>
      <c r="W1083" s="292"/>
    </row>
    <row r="1084" spans="1:23" s="293" customFormat="1" x14ac:dyDescent="0.2">
      <c r="A1084" s="289"/>
      <c r="B1084" s="290"/>
      <c r="C1084" s="291"/>
      <c r="D1084" s="87"/>
      <c r="E1084" s="87"/>
      <c r="F1084" s="87"/>
      <c r="G1084" s="87"/>
      <c r="H1084" s="292"/>
      <c r="I1084" s="292"/>
      <c r="J1084" s="87"/>
      <c r="K1084" s="87"/>
      <c r="L1084" s="87"/>
      <c r="M1084" s="292"/>
      <c r="N1084" s="87"/>
      <c r="O1084" s="87"/>
      <c r="P1084" s="87"/>
      <c r="Q1084" s="87"/>
      <c r="R1084" s="292"/>
      <c r="S1084" s="87"/>
      <c r="T1084" s="87"/>
      <c r="U1084" s="87"/>
      <c r="V1084" s="87"/>
      <c r="W1084" s="292"/>
    </row>
    <row r="1085" spans="1:23" s="293" customFormat="1" x14ac:dyDescent="0.2">
      <c r="A1085" s="289"/>
      <c r="B1085" s="290"/>
      <c r="C1085" s="291"/>
      <c r="D1085" s="87"/>
      <c r="E1085" s="87"/>
      <c r="F1085" s="87"/>
      <c r="G1085" s="87"/>
      <c r="H1085" s="292"/>
      <c r="I1085" s="292"/>
      <c r="J1085" s="87"/>
      <c r="K1085" s="87"/>
      <c r="L1085" s="87"/>
      <c r="M1085" s="292"/>
      <c r="N1085" s="87"/>
      <c r="O1085" s="87"/>
      <c r="P1085" s="87"/>
      <c r="Q1085" s="87"/>
      <c r="R1085" s="292"/>
      <c r="S1085" s="87"/>
      <c r="T1085" s="87"/>
      <c r="U1085" s="87"/>
      <c r="V1085" s="87"/>
      <c r="W1085" s="292"/>
    </row>
    <row r="1086" spans="1:23" s="293" customFormat="1" x14ac:dyDescent="0.2">
      <c r="A1086" s="289"/>
      <c r="B1086" s="290"/>
      <c r="C1086" s="291"/>
      <c r="D1086" s="87"/>
      <c r="E1086" s="87"/>
      <c r="F1086" s="87"/>
      <c r="G1086" s="87"/>
      <c r="H1086" s="292"/>
      <c r="I1086" s="292"/>
      <c r="J1086" s="87"/>
      <c r="K1086" s="87"/>
      <c r="L1086" s="87"/>
      <c r="M1086" s="292"/>
      <c r="N1086" s="87"/>
      <c r="O1086" s="87"/>
      <c r="P1086" s="87"/>
      <c r="Q1086" s="87"/>
      <c r="R1086" s="292"/>
      <c r="S1086" s="87"/>
      <c r="T1086" s="87"/>
      <c r="U1086" s="87"/>
      <c r="V1086" s="87"/>
      <c r="W1086" s="292"/>
    </row>
    <row r="1087" spans="1:23" s="293" customFormat="1" x14ac:dyDescent="0.2">
      <c r="A1087" s="289"/>
      <c r="B1087" s="290"/>
      <c r="C1087" s="291"/>
      <c r="D1087" s="87"/>
      <c r="E1087" s="87"/>
      <c r="F1087" s="87"/>
      <c r="G1087" s="87"/>
      <c r="H1087" s="292"/>
      <c r="I1087" s="292"/>
      <c r="J1087" s="87"/>
      <c r="K1087" s="87"/>
      <c r="L1087" s="87"/>
      <c r="M1087" s="292"/>
      <c r="N1087" s="87"/>
      <c r="O1087" s="87"/>
      <c r="P1087" s="87"/>
      <c r="Q1087" s="87"/>
      <c r="R1087" s="292"/>
      <c r="S1087" s="87"/>
      <c r="T1087" s="87"/>
      <c r="U1087" s="87"/>
      <c r="V1087" s="87"/>
      <c r="W1087" s="292"/>
    </row>
    <row r="1088" spans="1:23" s="293" customFormat="1" x14ac:dyDescent="0.2">
      <c r="A1088" s="289"/>
      <c r="B1088" s="290"/>
      <c r="C1088" s="291"/>
      <c r="D1088" s="87"/>
      <c r="E1088" s="87"/>
      <c r="F1088" s="87"/>
      <c r="G1088" s="87"/>
      <c r="H1088" s="292"/>
      <c r="I1088" s="292"/>
      <c r="J1088" s="87"/>
      <c r="K1088" s="87"/>
      <c r="L1088" s="87"/>
      <c r="M1088" s="292"/>
      <c r="N1088" s="87"/>
      <c r="O1088" s="87"/>
      <c r="P1088" s="87"/>
      <c r="Q1088" s="87"/>
      <c r="R1088" s="292"/>
      <c r="S1088" s="87"/>
      <c r="T1088" s="87"/>
      <c r="U1088" s="87"/>
      <c r="V1088" s="87"/>
      <c r="W1088" s="292"/>
    </row>
    <row r="1089" spans="1:23" s="293" customFormat="1" x14ac:dyDescent="0.2">
      <c r="A1089" s="289"/>
      <c r="B1089" s="290"/>
      <c r="C1089" s="291"/>
      <c r="D1089" s="87"/>
      <c r="E1089" s="87"/>
      <c r="F1089" s="87"/>
      <c r="G1089" s="87"/>
      <c r="H1089" s="292"/>
      <c r="I1089" s="292"/>
      <c r="J1089" s="87"/>
      <c r="K1089" s="87"/>
      <c r="L1089" s="87"/>
      <c r="M1089" s="292"/>
      <c r="N1089" s="87"/>
      <c r="O1089" s="87"/>
      <c r="P1089" s="87"/>
      <c r="Q1089" s="87"/>
      <c r="R1089" s="292"/>
      <c r="S1089" s="87"/>
      <c r="T1089" s="87"/>
      <c r="U1089" s="87"/>
      <c r="V1089" s="87"/>
      <c r="W1089" s="292"/>
    </row>
    <row r="1090" spans="1:23" s="293" customFormat="1" x14ac:dyDescent="0.2">
      <c r="A1090" s="289"/>
      <c r="B1090" s="290"/>
      <c r="C1090" s="291"/>
      <c r="D1090" s="87"/>
      <c r="E1090" s="87"/>
      <c r="F1090" s="87"/>
      <c r="G1090" s="87"/>
      <c r="H1090" s="292"/>
      <c r="I1090" s="292"/>
      <c r="J1090" s="87"/>
      <c r="K1090" s="87"/>
      <c r="L1090" s="87"/>
      <c r="M1090" s="292"/>
      <c r="N1090" s="87"/>
      <c r="O1090" s="87"/>
      <c r="P1090" s="87"/>
      <c r="Q1090" s="87"/>
      <c r="R1090" s="292"/>
      <c r="S1090" s="87"/>
      <c r="T1090" s="87"/>
      <c r="U1090" s="87"/>
      <c r="V1090" s="87"/>
      <c r="W1090" s="292"/>
    </row>
    <row r="1091" spans="1:23" s="293" customFormat="1" x14ac:dyDescent="0.2">
      <c r="A1091" s="289"/>
      <c r="B1091" s="290"/>
      <c r="C1091" s="291"/>
      <c r="D1091" s="87"/>
      <c r="E1091" s="87"/>
      <c r="F1091" s="87"/>
      <c r="G1091" s="87"/>
      <c r="H1091" s="292"/>
      <c r="I1091" s="292"/>
      <c r="J1091" s="87"/>
      <c r="K1091" s="87"/>
      <c r="L1091" s="87"/>
      <c r="M1091" s="292"/>
      <c r="N1091" s="87"/>
      <c r="O1091" s="87"/>
      <c r="P1091" s="87"/>
      <c r="Q1091" s="87"/>
      <c r="R1091" s="292"/>
      <c r="S1091" s="87"/>
      <c r="T1091" s="87"/>
      <c r="U1091" s="87"/>
      <c r="V1091" s="87"/>
      <c r="W1091" s="292"/>
    </row>
    <row r="1092" spans="1:23" s="293" customFormat="1" x14ac:dyDescent="0.2">
      <c r="A1092" s="289"/>
      <c r="B1092" s="290"/>
      <c r="C1092" s="291"/>
      <c r="D1092" s="87"/>
      <c r="E1092" s="87"/>
      <c r="F1092" s="87"/>
      <c r="G1092" s="87"/>
      <c r="H1092" s="292"/>
      <c r="I1092" s="292"/>
      <c r="J1092" s="87"/>
      <c r="K1092" s="87"/>
      <c r="L1092" s="87"/>
      <c r="M1092" s="292"/>
      <c r="N1092" s="87"/>
      <c r="O1092" s="87"/>
      <c r="P1092" s="87"/>
      <c r="Q1092" s="87"/>
      <c r="R1092" s="292"/>
      <c r="S1092" s="87"/>
      <c r="T1092" s="87"/>
      <c r="U1092" s="87"/>
      <c r="V1092" s="87"/>
      <c r="W1092" s="292"/>
    </row>
    <row r="1093" spans="1:23" s="293" customFormat="1" x14ac:dyDescent="0.2">
      <c r="A1093" s="289"/>
      <c r="B1093" s="290"/>
      <c r="C1093" s="291"/>
      <c r="D1093" s="87"/>
      <c r="E1093" s="87"/>
      <c r="F1093" s="87"/>
      <c r="G1093" s="87"/>
      <c r="H1093" s="292"/>
      <c r="I1093" s="292"/>
      <c r="J1093" s="87"/>
      <c r="K1093" s="87"/>
      <c r="L1093" s="87"/>
      <c r="M1093" s="292"/>
      <c r="N1093" s="87"/>
      <c r="O1093" s="87"/>
      <c r="P1093" s="87"/>
      <c r="Q1093" s="87"/>
      <c r="R1093" s="292"/>
      <c r="S1093" s="87"/>
      <c r="T1093" s="87"/>
      <c r="U1093" s="87"/>
      <c r="V1093" s="87"/>
      <c r="W1093" s="292"/>
    </row>
    <row r="1094" spans="1:23" s="293" customFormat="1" x14ac:dyDescent="0.2">
      <c r="A1094" s="289"/>
      <c r="B1094" s="290"/>
      <c r="C1094" s="291"/>
      <c r="D1094" s="87"/>
      <c r="E1094" s="87"/>
      <c r="F1094" s="87"/>
      <c r="G1094" s="87"/>
      <c r="H1094" s="292"/>
      <c r="I1094" s="292"/>
      <c r="J1094" s="87"/>
      <c r="K1094" s="87"/>
      <c r="L1094" s="87"/>
      <c r="M1094" s="292"/>
      <c r="N1094" s="87"/>
      <c r="O1094" s="87"/>
      <c r="P1094" s="87"/>
      <c r="Q1094" s="87"/>
      <c r="R1094" s="292"/>
      <c r="S1094" s="87"/>
      <c r="T1094" s="87"/>
      <c r="U1094" s="87"/>
      <c r="V1094" s="87"/>
      <c r="W1094" s="292"/>
    </row>
    <row r="1095" spans="1:23" s="293" customFormat="1" x14ac:dyDescent="0.2">
      <c r="A1095" s="289"/>
      <c r="B1095" s="290"/>
      <c r="C1095" s="291"/>
      <c r="D1095" s="87"/>
      <c r="E1095" s="87"/>
      <c r="F1095" s="87"/>
      <c r="G1095" s="87"/>
      <c r="H1095" s="292"/>
      <c r="I1095" s="292"/>
      <c r="J1095" s="87"/>
      <c r="K1095" s="87"/>
      <c r="L1095" s="87"/>
      <c r="M1095" s="292"/>
      <c r="N1095" s="87"/>
      <c r="O1095" s="87"/>
      <c r="P1095" s="87"/>
      <c r="Q1095" s="87"/>
      <c r="R1095" s="292"/>
      <c r="S1095" s="87"/>
      <c r="T1095" s="87"/>
      <c r="U1095" s="87"/>
      <c r="V1095" s="87"/>
      <c r="W1095" s="292"/>
    </row>
    <row r="1096" spans="1:23" s="293" customFormat="1" x14ac:dyDescent="0.2">
      <c r="A1096" s="289"/>
      <c r="B1096" s="290"/>
      <c r="C1096" s="291"/>
      <c r="D1096" s="87"/>
      <c r="E1096" s="87"/>
      <c r="F1096" s="87"/>
      <c r="G1096" s="87"/>
      <c r="H1096" s="292"/>
      <c r="I1096" s="292"/>
      <c r="J1096" s="87"/>
      <c r="K1096" s="87"/>
      <c r="L1096" s="87"/>
      <c r="M1096" s="292"/>
      <c r="N1096" s="87"/>
      <c r="O1096" s="87"/>
      <c r="P1096" s="87"/>
      <c r="Q1096" s="87"/>
      <c r="R1096" s="292"/>
      <c r="S1096" s="87"/>
      <c r="T1096" s="87"/>
      <c r="U1096" s="87"/>
      <c r="V1096" s="87"/>
      <c r="W1096" s="292"/>
    </row>
    <row r="1097" spans="1:23" s="293" customFormat="1" x14ac:dyDescent="0.2">
      <c r="A1097" s="289"/>
      <c r="B1097" s="290"/>
      <c r="C1097" s="291"/>
      <c r="D1097" s="87"/>
      <c r="E1097" s="87"/>
      <c r="F1097" s="87"/>
      <c r="G1097" s="87"/>
      <c r="H1097" s="292"/>
      <c r="I1097" s="292"/>
      <c r="J1097" s="87"/>
      <c r="K1097" s="87"/>
      <c r="L1097" s="87"/>
      <c r="M1097" s="292"/>
      <c r="N1097" s="87"/>
      <c r="O1097" s="87"/>
      <c r="P1097" s="87"/>
      <c r="Q1097" s="87"/>
      <c r="R1097" s="292"/>
      <c r="S1097" s="87"/>
      <c r="T1097" s="87"/>
      <c r="U1097" s="87"/>
      <c r="V1097" s="87"/>
      <c r="W1097" s="292"/>
    </row>
    <row r="1098" spans="1:23" s="293" customFormat="1" x14ac:dyDescent="0.2">
      <c r="A1098" s="289"/>
      <c r="B1098" s="290"/>
      <c r="C1098" s="291"/>
      <c r="D1098" s="87"/>
      <c r="E1098" s="87"/>
      <c r="F1098" s="87"/>
      <c r="G1098" s="87"/>
      <c r="H1098" s="292"/>
      <c r="I1098" s="292"/>
      <c r="J1098" s="87"/>
      <c r="K1098" s="87"/>
      <c r="L1098" s="87"/>
      <c r="M1098" s="292"/>
      <c r="N1098" s="87"/>
      <c r="O1098" s="87"/>
      <c r="P1098" s="87"/>
      <c r="Q1098" s="87"/>
      <c r="R1098" s="292"/>
      <c r="S1098" s="87"/>
      <c r="T1098" s="87"/>
      <c r="U1098" s="87"/>
      <c r="V1098" s="87"/>
      <c r="W1098" s="292"/>
    </row>
    <row r="1099" spans="1:23" s="293" customFormat="1" x14ac:dyDescent="0.2">
      <c r="A1099" s="289"/>
      <c r="B1099" s="290"/>
      <c r="C1099" s="291"/>
      <c r="D1099" s="87"/>
      <c r="E1099" s="87"/>
      <c r="F1099" s="87"/>
      <c r="G1099" s="87"/>
      <c r="H1099" s="292"/>
      <c r="I1099" s="292"/>
      <c r="J1099" s="87"/>
      <c r="K1099" s="87"/>
      <c r="L1099" s="87"/>
      <c r="M1099" s="292"/>
      <c r="N1099" s="87"/>
      <c r="O1099" s="87"/>
      <c r="P1099" s="87"/>
      <c r="Q1099" s="87"/>
      <c r="R1099" s="292"/>
      <c r="S1099" s="87"/>
      <c r="T1099" s="87"/>
      <c r="U1099" s="87"/>
      <c r="V1099" s="87"/>
      <c r="W1099" s="292"/>
    </row>
    <row r="1100" spans="1:23" s="293" customFormat="1" x14ac:dyDescent="0.2">
      <c r="A1100" s="289"/>
      <c r="B1100" s="290"/>
      <c r="C1100" s="291"/>
      <c r="D1100" s="87"/>
      <c r="E1100" s="87"/>
      <c r="F1100" s="87"/>
      <c r="G1100" s="87"/>
      <c r="H1100" s="292"/>
      <c r="I1100" s="292"/>
      <c r="J1100" s="87"/>
      <c r="K1100" s="87"/>
      <c r="L1100" s="87"/>
      <c r="M1100" s="292"/>
      <c r="N1100" s="87"/>
      <c r="O1100" s="87"/>
      <c r="P1100" s="87"/>
      <c r="Q1100" s="87"/>
      <c r="R1100" s="292"/>
      <c r="S1100" s="87"/>
      <c r="T1100" s="87"/>
      <c r="U1100" s="87"/>
      <c r="V1100" s="87"/>
      <c r="W1100" s="292"/>
    </row>
    <row r="1101" spans="1:23" s="293" customFormat="1" x14ac:dyDescent="0.2">
      <c r="A1101" s="289"/>
      <c r="B1101" s="290"/>
      <c r="C1101" s="291"/>
      <c r="D1101" s="87"/>
      <c r="E1101" s="87"/>
      <c r="F1101" s="87"/>
      <c r="G1101" s="87"/>
      <c r="H1101" s="292"/>
      <c r="I1101" s="292"/>
      <c r="J1101" s="87"/>
      <c r="K1101" s="87"/>
      <c r="L1101" s="87"/>
      <c r="M1101" s="292"/>
      <c r="N1101" s="87"/>
      <c r="O1101" s="87"/>
      <c r="P1101" s="87"/>
      <c r="Q1101" s="87"/>
      <c r="R1101" s="292"/>
      <c r="S1101" s="87"/>
      <c r="T1101" s="87"/>
      <c r="U1101" s="87"/>
      <c r="V1101" s="87"/>
      <c r="W1101" s="292"/>
    </row>
    <row r="1102" spans="1:23" s="293" customFormat="1" x14ac:dyDescent="0.2">
      <c r="A1102" s="289"/>
      <c r="B1102" s="290"/>
      <c r="C1102" s="291"/>
      <c r="D1102" s="87"/>
      <c r="E1102" s="87"/>
      <c r="F1102" s="87"/>
      <c r="G1102" s="87"/>
      <c r="H1102" s="292"/>
      <c r="I1102" s="292"/>
      <c r="J1102" s="87"/>
      <c r="K1102" s="87"/>
      <c r="L1102" s="87"/>
      <c r="M1102" s="292"/>
      <c r="N1102" s="87"/>
      <c r="O1102" s="87"/>
      <c r="P1102" s="87"/>
      <c r="Q1102" s="87"/>
      <c r="R1102" s="292"/>
      <c r="S1102" s="87"/>
      <c r="T1102" s="87"/>
      <c r="U1102" s="87"/>
      <c r="V1102" s="87"/>
      <c r="W1102" s="292"/>
    </row>
    <row r="1103" spans="1:23" s="293" customFormat="1" x14ac:dyDescent="0.2">
      <c r="A1103" s="289"/>
      <c r="B1103" s="290"/>
      <c r="C1103" s="291"/>
      <c r="D1103" s="87"/>
      <c r="E1103" s="87"/>
      <c r="F1103" s="87"/>
      <c r="G1103" s="87"/>
      <c r="H1103" s="292"/>
      <c r="I1103" s="292"/>
      <c r="J1103" s="87"/>
      <c r="K1103" s="87"/>
      <c r="L1103" s="87"/>
      <c r="M1103" s="292"/>
      <c r="N1103" s="87"/>
      <c r="O1103" s="87"/>
      <c r="P1103" s="87"/>
      <c r="Q1103" s="87"/>
      <c r="R1103" s="292"/>
      <c r="S1103" s="87"/>
      <c r="T1103" s="87"/>
      <c r="U1103" s="87"/>
      <c r="V1103" s="87"/>
      <c r="W1103" s="292"/>
    </row>
    <row r="1104" spans="1:23" s="293" customFormat="1" x14ac:dyDescent="0.2">
      <c r="A1104" s="289"/>
      <c r="B1104" s="290"/>
      <c r="C1104" s="291"/>
      <c r="D1104" s="87"/>
      <c r="E1104" s="87"/>
      <c r="F1104" s="87"/>
      <c r="G1104" s="87"/>
      <c r="H1104" s="292"/>
      <c r="I1104" s="292"/>
      <c r="J1104" s="87"/>
      <c r="K1104" s="87"/>
      <c r="L1104" s="87"/>
      <c r="M1104" s="292"/>
      <c r="N1104" s="87"/>
      <c r="O1104" s="87"/>
      <c r="P1104" s="87"/>
      <c r="Q1104" s="87"/>
      <c r="R1104" s="292"/>
      <c r="S1104" s="87"/>
      <c r="T1104" s="87"/>
      <c r="U1104" s="87"/>
      <c r="V1104" s="87"/>
      <c r="W1104" s="292"/>
    </row>
    <row r="1105" spans="1:23" s="293" customFormat="1" x14ac:dyDescent="0.2">
      <c r="A1105" s="289"/>
      <c r="B1105" s="290"/>
      <c r="C1105" s="291"/>
      <c r="D1105" s="87"/>
      <c r="E1105" s="87"/>
      <c r="F1105" s="87"/>
      <c r="G1105" s="87"/>
      <c r="H1105" s="292"/>
      <c r="I1105" s="292"/>
      <c r="J1105" s="87"/>
      <c r="K1105" s="87"/>
      <c r="L1105" s="87"/>
      <c r="M1105" s="292"/>
      <c r="N1105" s="87"/>
      <c r="O1105" s="87"/>
      <c r="P1105" s="87"/>
      <c r="Q1105" s="87"/>
      <c r="R1105" s="292"/>
      <c r="S1105" s="87"/>
      <c r="T1105" s="87"/>
      <c r="U1105" s="87"/>
      <c r="V1105" s="87"/>
      <c r="W1105" s="292"/>
    </row>
    <row r="1106" spans="1:23" s="293" customFormat="1" x14ac:dyDescent="0.2">
      <c r="A1106" s="289"/>
      <c r="B1106" s="290"/>
      <c r="C1106" s="291"/>
      <c r="D1106" s="87"/>
      <c r="E1106" s="87"/>
      <c r="F1106" s="87"/>
      <c r="G1106" s="87"/>
      <c r="H1106" s="292"/>
      <c r="I1106" s="292"/>
      <c r="J1106" s="87"/>
      <c r="K1106" s="87"/>
      <c r="L1106" s="87"/>
      <c r="M1106" s="292"/>
      <c r="N1106" s="87"/>
      <c r="O1106" s="87"/>
      <c r="P1106" s="87"/>
      <c r="Q1106" s="87"/>
      <c r="R1106" s="292"/>
      <c r="S1106" s="87"/>
      <c r="T1106" s="87"/>
      <c r="U1106" s="87"/>
      <c r="V1106" s="87"/>
      <c r="W1106" s="292"/>
    </row>
    <row r="1107" spans="1:23" s="293" customFormat="1" x14ac:dyDescent="0.2">
      <c r="A1107" s="289"/>
      <c r="B1107" s="290"/>
      <c r="C1107" s="291"/>
      <c r="D1107" s="87"/>
      <c r="E1107" s="87"/>
      <c r="F1107" s="87"/>
      <c r="G1107" s="87"/>
      <c r="H1107" s="292"/>
      <c r="I1107" s="292"/>
      <c r="J1107" s="87"/>
      <c r="K1107" s="87"/>
      <c r="L1107" s="87"/>
      <c r="M1107" s="292"/>
      <c r="N1107" s="87"/>
      <c r="O1107" s="87"/>
      <c r="P1107" s="87"/>
      <c r="Q1107" s="87"/>
      <c r="R1107" s="292"/>
      <c r="S1107" s="87"/>
      <c r="T1107" s="87"/>
      <c r="U1107" s="87"/>
      <c r="V1107" s="87"/>
      <c r="W1107" s="292"/>
    </row>
    <row r="1108" spans="1:23" s="293" customFormat="1" x14ac:dyDescent="0.2">
      <c r="A1108" s="289"/>
      <c r="B1108" s="290"/>
      <c r="C1108" s="291"/>
      <c r="D1108" s="87"/>
      <c r="E1108" s="87"/>
      <c r="F1108" s="87"/>
      <c r="G1108" s="87"/>
      <c r="H1108" s="292"/>
      <c r="I1108" s="292"/>
      <c r="J1108" s="87"/>
      <c r="K1108" s="87"/>
      <c r="L1108" s="87"/>
      <c r="M1108" s="292"/>
      <c r="N1108" s="87"/>
      <c r="O1108" s="87"/>
      <c r="P1108" s="87"/>
      <c r="Q1108" s="87"/>
      <c r="R1108" s="292"/>
      <c r="S1108" s="87"/>
      <c r="T1108" s="87"/>
      <c r="U1108" s="87"/>
      <c r="V1108" s="87"/>
      <c r="W1108" s="292"/>
    </row>
    <row r="1109" spans="1:23" s="293" customFormat="1" x14ac:dyDescent="0.2">
      <c r="A1109" s="289"/>
      <c r="B1109" s="290"/>
      <c r="C1109" s="291"/>
      <c r="D1109" s="87"/>
      <c r="E1109" s="87"/>
      <c r="F1109" s="87"/>
      <c r="G1109" s="87"/>
      <c r="H1109" s="292"/>
      <c r="I1109" s="292"/>
      <c r="J1109" s="87"/>
      <c r="K1109" s="87"/>
      <c r="L1109" s="87"/>
      <c r="M1109" s="292"/>
      <c r="N1109" s="87"/>
      <c r="O1109" s="87"/>
      <c r="P1109" s="87"/>
      <c r="Q1109" s="87"/>
      <c r="R1109" s="292"/>
      <c r="S1109" s="87"/>
      <c r="T1109" s="87"/>
      <c r="U1109" s="87"/>
      <c r="V1109" s="87"/>
      <c r="W1109" s="292"/>
    </row>
    <row r="1110" spans="1:23" s="293" customFormat="1" x14ac:dyDescent="0.2">
      <c r="A1110" s="289"/>
      <c r="B1110" s="290"/>
      <c r="C1110" s="291"/>
      <c r="D1110" s="87"/>
      <c r="E1110" s="87"/>
      <c r="F1110" s="87"/>
      <c r="G1110" s="87"/>
      <c r="H1110" s="292"/>
      <c r="I1110" s="292"/>
      <c r="J1110" s="87"/>
      <c r="K1110" s="87"/>
      <c r="L1110" s="87"/>
      <c r="M1110" s="292"/>
      <c r="N1110" s="87"/>
      <c r="O1110" s="87"/>
      <c r="P1110" s="87"/>
      <c r="Q1110" s="87"/>
      <c r="R1110" s="292"/>
      <c r="S1110" s="87"/>
      <c r="T1110" s="87"/>
      <c r="U1110" s="87"/>
      <c r="V1110" s="87"/>
      <c r="W1110" s="292"/>
    </row>
    <row r="1111" spans="1:23" s="293" customFormat="1" x14ac:dyDescent="0.2">
      <c r="A1111" s="289"/>
      <c r="B1111" s="290"/>
      <c r="C1111" s="291"/>
      <c r="D1111" s="87"/>
      <c r="E1111" s="87"/>
      <c r="F1111" s="87"/>
      <c r="G1111" s="87"/>
      <c r="H1111" s="292"/>
      <c r="I1111" s="292"/>
      <c r="J1111" s="87"/>
      <c r="K1111" s="87"/>
      <c r="L1111" s="87"/>
      <c r="M1111" s="292"/>
      <c r="N1111" s="87"/>
      <c r="O1111" s="87"/>
      <c r="P1111" s="87"/>
      <c r="Q1111" s="87"/>
      <c r="R1111" s="292"/>
      <c r="S1111" s="87"/>
      <c r="T1111" s="87"/>
      <c r="U1111" s="87"/>
      <c r="V1111" s="87"/>
      <c r="W1111" s="292"/>
    </row>
    <row r="1112" spans="1:23" s="293" customFormat="1" x14ac:dyDescent="0.2">
      <c r="A1112" s="289"/>
      <c r="B1112" s="290"/>
      <c r="C1112" s="291"/>
      <c r="D1112" s="87"/>
      <c r="E1112" s="87"/>
      <c r="F1112" s="87"/>
      <c r="G1112" s="87"/>
      <c r="H1112" s="292"/>
      <c r="I1112" s="292"/>
      <c r="J1112" s="87"/>
      <c r="K1112" s="87"/>
      <c r="L1112" s="87"/>
      <c r="M1112" s="292"/>
      <c r="N1112" s="87"/>
      <c r="O1112" s="87"/>
      <c r="P1112" s="87"/>
      <c r="Q1112" s="87"/>
      <c r="R1112" s="292"/>
      <c r="S1112" s="87"/>
      <c r="T1112" s="87"/>
      <c r="U1112" s="87"/>
      <c r="V1112" s="87"/>
      <c r="W1112" s="292"/>
    </row>
    <row r="1113" spans="1:23" s="293" customFormat="1" x14ac:dyDescent="0.2">
      <c r="A1113" s="289"/>
      <c r="B1113" s="290"/>
      <c r="C1113" s="291"/>
      <c r="D1113" s="87"/>
      <c r="E1113" s="87"/>
      <c r="F1113" s="87"/>
      <c r="G1113" s="87"/>
      <c r="H1113" s="292"/>
      <c r="I1113" s="292"/>
      <c r="J1113" s="87"/>
      <c r="K1113" s="87"/>
      <c r="L1113" s="87"/>
      <c r="M1113" s="292"/>
      <c r="N1113" s="87"/>
      <c r="O1113" s="87"/>
      <c r="P1113" s="87"/>
      <c r="Q1113" s="87"/>
      <c r="R1113" s="292"/>
      <c r="S1113" s="87"/>
      <c r="T1113" s="87"/>
      <c r="U1113" s="87"/>
      <c r="V1113" s="87"/>
      <c r="W1113" s="292"/>
    </row>
    <row r="1114" spans="1:23" s="293" customFormat="1" x14ac:dyDescent="0.2">
      <c r="A1114" s="289"/>
      <c r="B1114" s="290"/>
      <c r="C1114" s="291"/>
      <c r="D1114" s="87"/>
      <c r="E1114" s="87"/>
      <c r="F1114" s="87"/>
      <c r="G1114" s="87"/>
      <c r="H1114" s="292"/>
      <c r="I1114" s="292"/>
      <c r="J1114" s="87"/>
      <c r="K1114" s="87"/>
      <c r="L1114" s="87"/>
      <c r="M1114" s="292"/>
      <c r="N1114" s="87"/>
      <c r="O1114" s="87"/>
      <c r="P1114" s="87"/>
      <c r="Q1114" s="87"/>
      <c r="R1114" s="292"/>
      <c r="S1114" s="87"/>
      <c r="T1114" s="87"/>
      <c r="U1114" s="87"/>
      <c r="V1114" s="87"/>
      <c r="W1114" s="292"/>
    </row>
    <row r="1115" spans="1:23" s="293" customFormat="1" x14ac:dyDescent="0.2">
      <c r="A1115" s="289"/>
      <c r="B1115" s="290"/>
      <c r="C1115" s="291"/>
      <c r="D1115" s="87"/>
      <c r="E1115" s="87"/>
      <c r="F1115" s="87"/>
      <c r="G1115" s="87"/>
      <c r="H1115" s="292"/>
      <c r="I1115" s="292"/>
      <c r="J1115" s="87"/>
      <c r="K1115" s="87"/>
      <c r="L1115" s="87"/>
      <c r="M1115" s="292"/>
      <c r="N1115" s="87"/>
      <c r="O1115" s="87"/>
      <c r="P1115" s="87"/>
      <c r="Q1115" s="87"/>
      <c r="R1115" s="292"/>
      <c r="S1115" s="87"/>
      <c r="T1115" s="87"/>
      <c r="U1115" s="87"/>
      <c r="V1115" s="87"/>
      <c r="W1115" s="292"/>
    </row>
    <row r="1116" spans="1:23" s="293" customFormat="1" x14ac:dyDescent="0.2">
      <c r="A1116" s="289"/>
      <c r="B1116" s="290"/>
      <c r="C1116" s="291"/>
      <c r="D1116" s="87"/>
      <c r="E1116" s="87"/>
      <c r="F1116" s="87"/>
      <c r="G1116" s="87"/>
      <c r="H1116" s="292"/>
      <c r="I1116" s="292"/>
      <c r="J1116" s="87"/>
      <c r="K1116" s="87"/>
      <c r="L1116" s="87"/>
      <c r="M1116" s="292"/>
      <c r="N1116" s="87"/>
      <c r="O1116" s="87"/>
      <c r="P1116" s="87"/>
      <c r="Q1116" s="87"/>
      <c r="R1116" s="292"/>
      <c r="S1116" s="87"/>
      <c r="T1116" s="87"/>
      <c r="U1116" s="87"/>
      <c r="V1116" s="87"/>
      <c r="W1116" s="292"/>
    </row>
    <row r="1117" spans="1:23" s="293" customFormat="1" x14ac:dyDescent="0.2">
      <c r="A1117" s="289"/>
      <c r="B1117" s="290"/>
      <c r="C1117" s="291"/>
      <c r="D1117" s="87"/>
      <c r="E1117" s="87"/>
      <c r="F1117" s="87"/>
      <c r="G1117" s="87"/>
      <c r="H1117" s="292"/>
      <c r="I1117" s="292"/>
      <c r="J1117" s="87"/>
      <c r="K1117" s="87"/>
      <c r="L1117" s="87"/>
      <c r="M1117" s="292"/>
      <c r="N1117" s="87"/>
      <c r="O1117" s="87"/>
      <c r="P1117" s="87"/>
      <c r="Q1117" s="87"/>
      <c r="R1117" s="292"/>
      <c r="S1117" s="87"/>
      <c r="T1117" s="87"/>
      <c r="U1117" s="87"/>
      <c r="V1117" s="87"/>
      <c r="W1117" s="292"/>
    </row>
    <row r="1118" spans="1:23" s="293" customFormat="1" x14ac:dyDescent="0.2">
      <c r="A1118" s="289"/>
      <c r="B1118" s="290"/>
      <c r="C1118" s="291"/>
      <c r="D1118" s="87"/>
      <c r="E1118" s="87"/>
      <c r="F1118" s="87"/>
      <c r="G1118" s="87"/>
      <c r="H1118" s="292"/>
      <c r="I1118" s="292"/>
      <c r="J1118" s="87"/>
      <c r="K1118" s="87"/>
      <c r="L1118" s="87"/>
      <c r="M1118" s="292"/>
      <c r="N1118" s="87"/>
      <c r="O1118" s="87"/>
      <c r="P1118" s="87"/>
      <c r="Q1118" s="87"/>
      <c r="R1118" s="292"/>
      <c r="S1118" s="87"/>
      <c r="T1118" s="87"/>
      <c r="U1118" s="87"/>
      <c r="V1118" s="87"/>
      <c r="W1118" s="292"/>
    </row>
    <row r="1119" spans="1:23" s="293" customFormat="1" x14ac:dyDescent="0.2">
      <c r="A1119" s="289"/>
      <c r="B1119" s="290"/>
      <c r="C1119" s="291"/>
      <c r="D1119" s="87"/>
      <c r="E1119" s="87"/>
      <c r="F1119" s="87"/>
      <c r="G1119" s="87"/>
      <c r="H1119" s="292"/>
      <c r="I1119" s="292"/>
      <c r="J1119" s="87"/>
      <c r="K1119" s="87"/>
      <c r="L1119" s="87"/>
      <c r="M1119" s="292"/>
      <c r="N1119" s="87"/>
      <c r="O1119" s="87"/>
      <c r="P1119" s="87"/>
      <c r="Q1119" s="87"/>
      <c r="R1119" s="292"/>
      <c r="S1119" s="87"/>
      <c r="T1119" s="87"/>
      <c r="U1119" s="87"/>
      <c r="V1119" s="87"/>
      <c r="W1119" s="292"/>
    </row>
    <row r="1120" spans="1:23" s="293" customFormat="1" x14ac:dyDescent="0.2">
      <c r="A1120" s="289"/>
      <c r="B1120" s="290"/>
      <c r="C1120" s="291"/>
      <c r="D1120" s="87"/>
      <c r="E1120" s="87"/>
      <c r="F1120" s="87"/>
      <c r="G1120" s="87"/>
      <c r="H1120" s="292"/>
      <c r="I1120" s="292"/>
      <c r="J1120" s="87"/>
      <c r="K1120" s="87"/>
      <c r="L1120" s="87"/>
      <c r="M1120" s="292"/>
      <c r="N1120" s="87"/>
      <c r="O1120" s="87"/>
      <c r="P1120" s="87"/>
      <c r="Q1120" s="87"/>
      <c r="R1120" s="292"/>
      <c r="S1120" s="87"/>
      <c r="T1120" s="87"/>
      <c r="U1120" s="87"/>
      <c r="V1120" s="87"/>
      <c r="W1120" s="292"/>
    </row>
    <row r="1121" spans="1:23" s="293" customFormat="1" x14ac:dyDescent="0.2">
      <c r="A1121" s="289"/>
      <c r="B1121" s="290"/>
      <c r="C1121" s="291"/>
      <c r="D1121" s="87"/>
      <c r="E1121" s="87"/>
      <c r="F1121" s="87"/>
      <c r="G1121" s="87"/>
      <c r="H1121" s="292"/>
      <c r="I1121" s="292"/>
      <c r="J1121" s="87"/>
      <c r="K1121" s="87"/>
      <c r="L1121" s="87"/>
      <c r="M1121" s="292"/>
      <c r="N1121" s="87"/>
      <c r="O1121" s="87"/>
      <c r="P1121" s="87"/>
      <c r="Q1121" s="87"/>
      <c r="R1121" s="292"/>
      <c r="S1121" s="87"/>
      <c r="T1121" s="87"/>
      <c r="U1121" s="87"/>
      <c r="V1121" s="87"/>
      <c r="W1121" s="292"/>
    </row>
    <row r="1122" spans="1:23" s="293" customFormat="1" x14ac:dyDescent="0.2">
      <c r="A1122" s="289"/>
      <c r="B1122" s="290"/>
      <c r="C1122" s="291"/>
      <c r="D1122" s="87"/>
      <c r="E1122" s="87"/>
      <c r="F1122" s="87"/>
      <c r="G1122" s="87"/>
      <c r="H1122" s="292"/>
      <c r="I1122" s="292"/>
      <c r="J1122" s="87"/>
      <c r="K1122" s="87"/>
      <c r="L1122" s="87"/>
      <c r="M1122" s="292"/>
      <c r="N1122" s="87"/>
      <c r="O1122" s="87"/>
      <c r="P1122" s="87"/>
      <c r="Q1122" s="87"/>
      <c r="R1122" s="292"/>
      <c r="S1122" s="87"/>
      <c r="T1122" s="87"/>
      <c r="U1122" s="87"/>
      <c r="V1122" s="87"/>
      <c r="W1122" s="292"/>
    </row>
    <row r="1123" spans="1:23" s="293" customFormat="1" x14ac:dyDescent="0.2">
      <c r="A1123" s="289"/>
      <c r="B1123" s="290"/>
      <c r="C1123" s="291"/>
      <c r="D1123" s="87"/>
      <c r="E1123" s="87"/>
      <c r="F1123" s="87"/>
      <c r="G1123" s="87"/>
      <c r="H1123" s="292"/>
      <c r="I1123" s="292"/>
      <c r="J1123" s="87"/>
      <c r="K1123" s="87"/>
      <c r="L1123" s="87"/>
      <c r="M1123" s="292"/>
      <c r="N1123" s="87"/>
      <c r="O1123" s="87"/>
      <c r="P1123" s="87"/>
      <c r="Q1123" s="87"/>
      <c r="R1123" s="292"/>
      <c r="S1123" s="87"/>
      <c r="T1123" s="87"/>
      <c r="U1123" s="87"/>
      <c r="V1123" s="87"/>
      <c r="W1123" s="292"/>
    </row>
    <row r="1124" spans="1:23" s="293" customFormat="1" x14ac:dyDescent="0.2">
      <c r="A1124" s="289"/>
      <c r="B1124" s="290"/>
      <c r="C1124" s="291"/>
      <c r="D1124" s="87"/>
      <c r="E1124" s="87"/>
      <c r="F1124" s="87"/>
      <c r="G1124" s="87"/>
      <c r="H1124" s="292"/>
      <c r="I1124" s="292"/>
      <c r="J1124" s="87"/>
      <c r="K1124" s="87"/>
      <c r="L1124" s="87"/>
      <c r="M1124" s="292"/>
      <c r="N1124" s="87"/>
      <c r="O1124" s="87"/>
      <c r="P1124" s="87"/>
      <c r="Q1124" s="87"/>
      <c r="R1124" s="292"/>
      <c r="S1124" s="87"/>
      <c r="T1124" s="87"/>
      <c r="U1124" s="87"/>
      <c r="V1124" s="87"/>
      <c r="W1124" s="292"/>
    </row>
    <row r="1125" spans="1:23" s="293" customFormat="1" x14ac:dyDescent="0.2">
      <c r="A1125" s="289"/>
      <c r="B1125" s="290"/>
      <c r="C1125" s="291"/>
      <c r="D1125" s="87"/>
      <c r="E1125" s="87"/>
      <c r="F1125" s="87"/>
      <c r="G1125" s="87"/>
      <c r="H1125" s="292"/>
      <c r="I1125" s="292"/>
      <c r="J1125" s="87"/>
      <c r="K1125" s="87"/>
      <c r="L1125" s="87"/>
      <c r="M1125" s="292"/>
      <c r="N1125" s="87"/>
      <c r="O1125" s="87"/>
      <c r="P1125" s="87"/>
      <c r="Q1125" s="87"/>
      <c r="R1125" s="292"/>
      <c r="S1125" s="87"/>
      <c r="T1125" s="87"/>
      <c r="U1125" s="87"/>
      <c r="V1125" s="87"/>
      <c r="W1125" s="292"/>
    </row>
    <row r="1126" spans="1:23" s="293" customFormat="1" x14ac:dyDescent="0.2">
      <c r="A1126" s="289"/>
      <c r="B1126" s="290"/>
      <c r="C1126" s="291"/>
      <c r="D1126" s="87"/>
      <c r="E1126" s="87"/>
      <c r="F1126" s="87"/>
      <c r="G1126" s="87"/>
      <c r="H1126" s="292"/>
      <c r="I1126" s="292"/>
      <c r="J1126" s="87"/>
      <c r="K1126" s="87"/>
      <c r="L1126" s="87"/>
      <c r="M1126" s="292"/>
      <c r="N1126" s="87"/>
      <c r="O1126" s="87"/>
      <c r="P1126" s="87"/>
      <c r="Q1126" s="87"/>
      <c r="R1126" s="292"/>
      <c r="S1126" s="87"/>
      <c r="T1126" s="87"/>
      <c r="U1126" s="87"/>
      <c r="V1126" s="87"/>
      <c r="W1126" s="292"/>
    </row>
    <row r="1127" spans="1:23" s="293" customFormat="1" x14ac:dyDescent="0.2">
      <c r="A1127" s="289"/>
      <c r="B1127" s="290"/>
      <c r="C1127" s="291"/>
      <c r="D1127" s="87"/>
      <c r="E1127" s="87"/>
      <c r="F1127" s="87"/>
      <c r="G1127" s="87"/>
      <c r="H1127" s="292"/>
      <c r="I1127" s="292"/>
      <c r="J1127" s="87"/>
      <c r="K1127" s="87"/>
      <c r="L1127" s="87"/>
      <c r="M1127" s="292"/>
      <c r="N1127" s="87"/>
      <c r="O1127" s="87"/>
      <c r="P1127" s="87"/>
      <c r="Q1127" s="87"/>
      <c r="R1127" s="292"/>
      <c r="S1127" s="87"/>
      <c r="T1127" s="87"/>
      <c r="U1127" s="87"/>
      <c r="V1127" s="87"/>
      <c r="W1127" s="292"/>
    </row>
    <row r="1128" spans="1:23" s="293" customFormat="1" x14ac:dyDescent="0.2">
      <c r="A1128" s="289"/>
      <c r="B1128" s="290"/>
      <c r="C1128" s="291"/>
      <c r="D1128" s="87"/>
      <c r="E1128" s="87"/>
      <c r="F1128" s="87"/>
      <c r="G1128" s="87"/>
      <c r="H1128" s="292"/>
      <c r="I1128" s="292"/>
      <c r="J1128" s="87"/>
      <c r="K1128" s="87"/>
      <c r="L1128" s="87"/>
      <c r="M1128" s="292"/>
      <c r="N1128" s="87"/>
      <c r="O1128" s="87"/>
      <c r="P1128" s="87"/>
      <c r="Q1128" s="87"/>
      <c r="R1128" s="292"/>
      <c r="S1128" s="87"/>
      <c r="T1128" s="87"/>
      <c r="U1128" s="87"/>
      <c r="V1128" s="87"/>
      <c r="W1128" s="292"/>
    </row>
    <row r="1129" spans="1:23" s="293" customFormat="1" x14ac:dyDescent="0.2">
      <c r="A1129" s="289"/>
      <c r="B1129" s="290"/>
      <c r="C1129" s="291"/>
      <c r="D1129" s="87"/>
      <c r="E1129" s="87"/>
      <c r="F1129" s="87"/>
      <c r="G1129" s="87"/>
      <c r="H1129" s="292"/>
      <c r="I1129" s="292"/>
      <c r="J1129" s="87"/>
      <c r="K1129" s="87"/>
      <c r="L1129" s="87"/>
      <c r="M1129" s="292"/>
      <c r="N1129" s="87"/>
      <c r="O1129" s="87"/>
      <c r="P1129" s="87"/>
      <c r="Q1129" s="87"/>
      <c r="R1129" s="292"/>
      <c r="S1129" s="87"/>
      <c r="T1129" s="87"/>
      <c r="U1129" s="87"/>
      <c r="V1129" s="87"/>
      <c r="W1129" s="292"/>
    </row>
    <row r="1130" spans="1:23" s="293" customFormat="1" x14ac:dyDescent="0.2">
      <c r="A1130" s="289"/>
      <c r="B1130" s="290"/>
      <c r="C1130" s="291"/>
      <c r="D1130" s="87"/>
      <c r="E1130" s="87"/>
      <c r="F1130" s="87"/>
      <c r="G1130" s="87"/>
      <c r="H1130" s="292"/>
      <c r="I1130" s="292"/>
      <c r="J1130" s="87"/>
      <c r="K1130" s="87"/>
      <c r="L1130" s="87"/>
      <c r="M1130" s="292"/>
      <c r="N1130" s="87"/>
      <c r="O1130" s="87"/>
      <c r="P1130" s="87"/>
      <c r="Q1130" s="87"/>
      <c r="R1130" s="292"/>
      <c r="S1130" s="87"/>
      <c r="T1130" s="87"/>
      <c r="U1130" s="87"/>
      <c r="V1130" s="87"/>
      <c r="W1130" s="292"/>
    </row>
    <row r="1131" spans="1:23" s="293" customFormat="1" x14ac:dyDescent="0.2">
      <c r="A1131" s="289"/>
      <c r="B1131" s="290"/>
      <c r="C1131" s="291"/>
      <c r="D1131" s="87"/>
      <c r="E1131" s="87"/>
      <c r="F1131" s="87"/>
      <c r="G1131" s="87"/>
      <c r="H1131" s="292"/>
      <c r="I1131" s="292"/>
      <c r="J1131" s="87"/>
      <c r="K1131" s="87"/>
      <c r="L1131" s="87"/>
      <c r="M1131" s="292"/>
      <c r="N1131" s="87"/>
      <c r="O1131" s="87"/>
      <c r="P1131" s="87"/>
      <c r="Q1131" s="87"/>
      <c r="R1131" s="292"/>
      <c r="S1131" s="87"/>
      <c r="T1131" s="87"/>
      <c r="U1131" s="87"/>
      <c r="V1131" s="87"/>
      <c r="W1131" s="292"/>
    </row>
    <row r="1132" spans="1:23" s="293" customFormat="1" x14ac:dyDescent="0.2">
      <c r="A1132" s="289"/>
      <c r="B1132" s="290"/>
      <c r="C1132" s="291"/>
      <c r="D1132" s="87"/>
      <c r="E1132" s="87"/>
      <c r="F1132" s="87"/>
      <c r="G1132" s="87"/>
      <c r="H1132" s="292"/>
      <c r="I1132" s="292"/>
      <c r="J1132" s="87"/>
      <c r="K1132" s="87"/>
      <c r="L1132" s="87"/>
      <c r="M1132" s="292"/>
      <c r="N1132" s="87"/>
      <c r="O1132" s="87"/>
      <c r="P1132" s="87"/>
      <c r="Q1132" s="87"/>
      <c r="R1132" s="292"/>
      <c r="S1132" s="87"/>
      <c r="T1132" s="87"/>
      <c r="U1132" s="87"/>
      <c r="V1132" s="87"/>
      <c r="W1132" s="292"/>
    </row>
    <row r="1133" spans="1:23" s="293" customFormat="1" x14ac:dyDescent="0.2">
      <c r="A1133" s="289"/>
      <c r="B1133" s="290"/>
      <c r="C1133" s="291"/>
      <c r="D1133" s="87"/>
      <c r="E1133" s="87"/>
      <c r="F1133" s="87"/>
      <c r="G1133" s="87"/>
      <c r="H1133" s="292"/>
      <c r="I1133" s="292"/>
      <c r="J1133" s="87"/>
      <c r="K1133" s="87"/>
      <c r="L1133" s="87"/>
      <c r="M1133" s="292"/>
      <c r="N1133" s="87"/>
      <c r="O1133" s="87"/>
      <c r="P1133" s="87"/>
      <c r="Q1133" s="87"/>
      <c r="R1133" s="292"/>
      <c r="S1133" s="87"/>
      <c r="T1133" s="87"/>
      <c r="U1133" s="87"/>
      <c r="V1133" s="87"/>
      <c r="W1133" s="292"/>
    </row>
    <row r="1134" spans="1:23" s="293" customFormat="1" x14ac:dyDescent="0.2">
      <c r="A1134" s="289"/>
      <c r="B1134" s="290"/>
      <c r="C1134" s="291"/>
      <c r="D1134" s="87"/>
      <c r="E1134" s="87"/>
      <c r="F1134" s="87"/>
      <c r="G1134" s="87"/>
      <c r="H1134" s="292"/>
      <c r="I1134" s="292"/>
      <c r="J1134" s="87"/>
      <c r="K1134" s="87"/>
      <c r="L1134" s="87"/>
      <c r="M1134" s="292"/>
      <c r="N1134" s="87"/>
      <c r="O1134" s="87"/>
      <c r="P1134" s="87"/>
      <c r="Q1134" s="87"/>
      <c r="R1134" s="292"/>
      <c r="S1134" s="87"/>
      <c r="T1134" s="87"/>
      <c r="U1134" s="87"/>
      <c r="V1134" s="87"/>
      <c r="W1134" s="292"/>
    </row>
    <row r="1135" spans="1:23" s="293" customFormat="1" x14ac:dyDescent="0.2">
      <c r="A1135" s="289"/>
      <c r="B1135" s="290"/>
      <c r="C1135" s="291"/>
      <c r="D1135" s="87"/>
      <c r="E1135" s="87"/>
      <c r="F1135" s="87"/>
      <c r="G1135" s="87"/>
      <c r="H1135" s="292"/>
      <c r="I1135" s="292"/>
      <c r="J1135" s="87"/>
      <c r="K1135" s="87"/>
      <c r="L1135" s="87"/>
      <c r="M1135" s="292"/>
      <c r="N1135" s="87"/>
      <c r="O1135" s="87"/>
      <c r="P1135" s="87"/>
      <c r="Q1135" s="87"/>
      <c r="R1135" s="292"/>
      <c r="S1135" s="87"/>
      <c r="T1135" s="87"/>
      <c r="U1135" s="87"/>
      <c r="V1135" s="87"/>
      <c r="W1135" s="292"/>
    </row>
    <row r="1136" spans="1:23" s="293" customFormat="1" x14ac:dyDescent="0.2">
      <c r="A1136" s="289"/>
      <c r="B1136" s="290"/>
      <c r="C1136" s="291"/>
      <c r="D1136" s="87"/>
      <c r="E1136" s="87"/>
      <c r="F1136" s="87"/>
      <c r="G1136" s="87"/>
      <c r="H1136" s="292"/>
      <c r="I1136" s="292"/>
      <c r="J1136" s="87"/>
      <c r="K1136" s="87"/>
      <c r="L1136" s="87"/>
      <c r="M1136" s="292"/>
      <c r="N1136" s="87"/>
      <c r="O1136" s="87"/>
      <c r="P1136" s="87"/>
      <c r="Q1136" s="87"/>
      <c r="R1136" s="292"/>
      <c r="S1136" s="87"/>
      <c r="T1136" s="87"/>
      <c r="U1136" s="87"/>
      <c r="V1136" s="87"/>
      <c r="W1136" s="292"/>
    </row>
    <row r="1137" spans="1:23" s="293" customFormat="1" x14ac:dyDescent="0.2">
      <c r="A1137" s="289"/>
      <c r="B1137" s="290"/>
      <c r="C1137" s="291"/>
      <c r="D1137" s="87"/>
      <c r="E1137" s="87"/>
      <c r="F1137" s="87"/>
      <c r="G1137" s="87"/>
      <c r="H1137" s="292"/>
      <c r="I1137" s="292"/>
      <c r="J1137" s="87"/>
      <c r="K1137" s="87"/>
      <c r="L1137" s="87"/>
      <c r="M1137" s="292"/>
      <c r="N1137" s="87"/>
      <c r="O1137" s="87"/>
      <c r="P1137" s="87"/>
      <c r="Q1137" s="87"/>
      <c r="R1137" s="292"/>
      <c r="S1137" s="87"/>
      <c r="T1137" s="87"/>
      <c r="U1137" s="87"/>
      <c r="V1137" s="87"/>
      <c r="W1137" s="292"/>
    </row>
    <row r="1138" spans="1:23" s="293" customFormat="1" x14ac:dyDescent="0.2">
      <c r="A1138" s="289"/>
      <c r="B1138" s="290"/>
      <c r="C1138" s="291"/>
      <c r="D1138" s="87"/>
      <c r="E1138" s="87"/>
      <c r="F1138" s="87"/>
      <c r="G1138" s="87"/>
      <c r="H1138" s="292"/>
      <c r="I1138" s="292"/>
      <c r="J1138" s="87"/>
      <c r="K1138" s="87"/>
      <c r="L1138" s="87"/>
      <c r="M1138" s="292"/>
      <c r="N1138" s="87"/>
      <c r="O1138" s="87"/>
      <c r="P1138" s="87"/>
      <c r="Q1138" s="87"/>
      <c r="R1138" s="292"/>
      <c r="S1138" s="87"/>
      <c r="T1138" s="87"/>
      <c r="U1138" s="87"/>
      <c r="V1138" s="87"/>
      <c r="W1138" s="292"/>
    </row>
    <row r="1139" spans="1:23" s="293" customFormat="1" x14ac:dyDescent="0.2">
      <c r="A1139" s="289"/>
      <c r="B1139" s="290"/>
      <c r="C1139" s="291"/>
      <c r="D1139" s="87"/>
      <c r="E1139" s="87"/>
      <c r="F1139" s="87"/>
      <c r="G1139" s="87"/>
      <c r="H1139" s="292"/>
      <c r="I1139" s="292"/>
      <c r="J1139" s="87"/>
      <c r="K1139" s="87"/>
      <c r="L1139" s="87"/>
      <c r="M1139" s="292"/>
      <c r="N1139" s="87"/>
      <c r="O1139" s="87"/>
      <c r="P1139" s="87"/>
      <c r="Q1139" s="87"/>
      <c r="R1139" s="292"/>
      <c r="S1139" s="87"/>
      <c r="T1139" s="87"/>
      <c r="U1139" s="87"/>
      <c r="V1139" s="87"/>
      <c r="W1139" s="292"/>
    </row>
    <row r="1140" spans="1:23" s="293" customFormat="1" x14ac:dyDescent="0.2">
      <c r="A1140" s="289"/>
      <c r="B1140" s="290"/>
      <c r="C1140" s="291"/>
      <c r="D1140" s="87"/>
      <c r="E1140" s="87"/>
      <c r="F1140" s="87"/>
      <c r="G1140" s="87"/>
      <c r="H1140" s="292"/>
      <c r="I1140" s="292"/>
      <c r="J1140" s="87"/>
      <c r="K1140" s="87"/>
      <c r="L1140" s="87"/>
      <c r="M1140" s="292"/>
      <c r="N1140" s="87"/>
      <c r="O1140" s="87"/>
      <c r="P1140" s="87"/>
      <c r="Q1140" s="87"/>
      <c r="R1140" s="292"/>
      <c r="S1140" s="87"/>
      <c r="T1140" s="87"/>
      <c r="U1140" s="87"/>
      <c r="V1140" s="87"/>
      <c r="W1140" s="292"/>
    </row>
    <row r="1141" spans="1:23" s="293" customFormat="1" x14ac:dyDescent="0.2">
      <c r="A1141" s="289"/>
      <c r="B1141" s="290"/>
      <c r="C1141" s="291"/>
      <c r="D1141" s="87"/>
      <c r="E1141" s="87"/>
      <c r="F1141" s="87"/>
      <c r="G1141" s="87"/>
      <c r="H1141" s="292"/>
      <c r="I1141" s="292"/>
      <c r="J1141" s="87"/>
      <c r="K1141" s="87"/>
      <c r="L1141" s="87"/>
      <c r="M1141" s="292"/>
      <c r="N1141" s="87"/>
      <c r="O1141" s="87"/>
      <c r="P1141" s="87"/>
      <c r="Q1141" s="87"/>
      <c r="R1141" s="292"/>
      <c r="S1141" s="87"/>
      <c r="T1141" s="87"/>
      <c r="U1141" s="87"/>
      <c r="V1141" s="87"/>
      <c r="W1141" s="292"/>
    </row>
    <row r="1142" spans="1:23" s="293" customFormat="1" x14ac:dyDescent="0.2">
      <c r="A1142" s="289"/>
      <c r="B1142" s="290"/>
      <c r="C1142" s="291"/>
      <c r="D1142" s="87"/>
      <c r="E1142" s="87"/>
      <c r="F1142" s="87"/>
      <c r="G1142" s="87"/>
      <c r="H1142" s="292"/>
      <c r="I1142" s="292"/>
      <c r="J1142" s="87"/>
      <c r="K1142" s="87"/>
      <c r="L1142" s="87"/>
      <c r="M1142" s="292"/>
      <c r="N1142" s="87"/>
      <c r="O1142" s="87"/>
      <c r="P1142" s="87"/>
      <c r="Q1142" s="87"/>
      <c r="R1142" s="292"/>
      <c r="S1142" s="87"/>
      <c r="T1142" s="87"/>
      <c r="U1142" s="87"/>
      <c r="V1142" s="87"/>
      <c r="W1142" s="292"/>
    </row>
    <row r="1143" spans="1:23" s="293" customFormat="1" x14ac:dyDescent="0.2">
      <c r="A1143" s="289"/>
      <c r="B1143" s="290"/>
      <c r="C1143" s="291"/>
      <c r="D1143" s="87"/>
      <c r="E1143" s="87"/>
      <c r="F1143" s="87"/>
      <c r="G1143" s="87"/>
      <c r="H1143" s="292"/>
      <c r="I1143" s="292"/>
      <c r="J1143" s="87"/>
      <c r="K1143" s="87"/>
      <c r="L1143" s="87"/>
      <c r="M1143" s="292"/>
      <c r="N1143" s="87"/>
      <c r="O1143" s="87"/>
      <c r="P1143" s="87"/>
      <c r="Q1143" s="87"/>
      <c r="R1143" s="292"/>
      <c r="S1143" s="87"/>
      <c r="T1143" s="87"/>
      <c r="U1143" s="87"/>
      <c r="V1143" s="87"/>
      <c r="W1143" s="292"/>
    </row>
    <row r="1144" spans="1:23" s="293" customFormat="1" x14ac:dyDescent="0.2">
      <c r="A1144" s="289"/>
      <c r="B1144" s="290"/>
      <c r="C1144" s="291"/>
      <c r="D1144" s="87"/>
      <c r="E1144" s="87"/>
      <c r="F1144" s="87"/>
      <c r="G1144" s="87"/>
      <c r="H1144" s="292"/>
      <c r="I1144" s="292"/>
      <c r="J1144" s="87"/>
      <c r="K1144" s="87"/>
      <c r="L1144" s="87"/>
      <c r="M1144" s="292"/>
      <c r="N1144" s="87"/>
      <c r="O1144" s="87"/>
      <c r="P1144" s="87"/>
      <c r="Q1144" s="87"/>
      <c r="R1144" s="292"/>
      <c r="S1144" s="87"/>
      <c r="T1144" s="87"/>
      <c r="U1144" s="87"/>
      <c r="V1144" s="87"/>
      <c r="W1144" s="292"/>
    </row>
    <row r="1145" spans="1:23" s="293" customFormat="1" x14ac:dyDescent="0.2">
      <c r="A1145" s="289"/>
      <c r="B1145" s="290"/>
      <c r="C1145" s="291"/>
      <c r="D1145" s="87"/>
      <c r="E1145" s="87"/>
      <c r="F1145" s="87"/>
      <c r="G1145" s="87"/>
      <c r="H1145" s="292"/>
      <c r="I1145" s="292"/>
      <c r="J1145" s="87"/>
      <c r="K1145" s="87"/>
      <c r="L1145" s="87"/>
      <c r="M1145" s="292"/>
      <c r="N1145" s="87"/>
      <c r="O1145" s="87"/>
      <c r="P1145" s="87"/>
      <c r="Q1145" s="87"/>
      <c r="R1145" s="292"/>
      <c r="S1145" s="87"/>
      <c r="T1145" s="87"/>
      <c r="U1145" s="87"/>
      <c r="V1145" s="87"/>
      <c r="W1145" s="292"/>
    </row>
    <row r="1146" spans="1:23" s="293" customFormat="1" x14ac:dyDescent="0.2">
      <c r="A1146" s="289"/>
      <c r="B1146" s="290"/>
      <c r="C1146" s="291"/>
      <c r="D1146" s="87"/>
      <c r="E1146" s="87"/>
      <c r="F1146" s="87"/>
      <c r="G1146" s="87"/>
      <c r="H1146" s="292"/>
      <c r="I1146" s="292"/>
      <c r="J1146" s="87"/>
      <c r="K1146" s="87"/>
      <c r="L1146" s="87"/>
      <c r="M1146" s="292"/>
      <c r="N1146" s="87"/>
      <c r="O1146" s="87"/>
      <c r="P1146" s="87"/>
      <c r="Q1146" s="87"/>
      <c r="R1146" s="292"/>
      <c r="S1146" s="87"/>
      <c r="T1146" s="87"/>
      <c r="U1146" s="87"/>
      <c r="V1146" s="87"/>
      <c r="W1146" s="292"/>
    </row>
    <row r="1147" spans="1:23" s="293" customFormat="1" x14ac:dyDescent="0.2">
      <c r="A1147" s="289"/>
      <c r="B1147" s="290"/>
      <c r="C1147" s="291"/>
      <c r="D1147" s="87"/>
      <c r="E1147" s="87"/>
      <c r="F1147" s="87"/>
      <c r="G1147" s="87"/>
      <c r="H1147" s="292"/>
      <c r="I1147" s="292"/>
      <c r="J1147" s="87"/>
      <c r="K1147" s="87"/>
      <c r="L1147" s="87"/>
      <c r="M1147" s="292"/>
      <c r="N1147" s="87"/>
      <c r="O1147" s="87"/>
      <c r="P1147" s="87"/>
      <c r="Q1147" s="87"/>
      <c r="R1147" s="292"/>
      <c r="S1147" s="87"/>
      <c r="T1147" s="87"/>
      <c r="U1147" s="87"/>
      <c r="V1147" s="87"/>
      <c r="W1147" s="292"/>
    </row>
    <row r="1148" spans="1:23" s="293" customFormat="1" x14ac:dyDescent="0.2">
      <c r="A1148" s="289"/>
      <c r="B1148" s="290"/>
      <c r="C1148" s="291"/>
      <c r="D1148" s="87"/>
      <c r="E1148" s="87"/>
      <c r="F1148" s="87"/>
      <c r="G1148" s="87"/>
      <c r="H1148" s="292"/>
      <c r="I1148" s="292"/>
      <c r="J1148" s="87"/>
      <c r="K1148" s="87"/>
      <c r="L1148" s="87"/>
      <c r="M1148" s="292"/>
      <c r="N1148" s="87"/>
      <c r="O1148" s="87"/>
      <c r="P1148" s="87"/>
      <c r="Q1148" s="87"/>
      <c r="R1148" s="292"/>
      <c r="S1148" s="87"/>
      <c r="T1148" s="87"/>
      <c r="U1148" s="87"/>
      <c r="V1148" s="87"/>
      <c r="W1148" s="292"/>
    </row>
    <row r="1149" spans="1:23" s="293" customFormat="1" x14ac:dyDescent="0.2">
      <c r="A1149" s="289"/>
      <c r="B1149" s="290"/>
      <c r="C1149" s="291"/>
      <c r="D1149" s="87"/>
      <c r="E1149" s="87"/>
      <c r="F1149" s="87"/>
      <c r="G1149" s="87"/>
      <c r="H1149" s="292"/>
      <c r="I1149" s="292"/>
      <c r="J1149" s="87"/>
      <c r="K1149" s="87"/>
      <c r="L1149" s="87"/>
      <c r="M1149" s="292"/>
      <c r="N1149" s="87"/>
      <c r="O1149" s="87"/>
      <c r="P1149" s="87"/>
      <c r="Q1149" s="87"/>
      <c r="R1149" s="292"/>
      <c r="S1149" s="87"/>
      <c r="T1149" s="87"/>
      <c r="U1149" s="87"/>
      <c r="V1149" s="87"/>
      <c r="W1149" s="292"/>
    </row>
    <row r="1150" spans="1:23" s="293" customFormat="1" x14ac:dyDescent="0.2">
      <c r="A1150" s="289"/>
      <c r="B1150" s="290"/>
      <c r="C1150" s="291"/>
      <c r="D1150" s="87"/>
      <c r="E1150" s="87"/>
      <c r="F1150" s="87"/>
      <c r="G1150" s="87"/>
      <c r="H1150" s="292"/>
      <c r="I1150" s="292"/>
      <c r="J1150" s="87"/>
      <c r="K1150" s="87"/>
      <c r="L1150" s="87"/>
      <c r="M1150" s="292"/>
      <c r="N1150" s="87"/>
      <c r="O1150" s="87"/>
      <c r="P1150" s="87"/>
      <c r="Q1150" s="87"/>
      <c r="R1150" s="292"/>
      <c r="S1150" s="87"/>
      <c r="T1150" s="87"/>
      <c r="U1150" s="87"/>
      <c r="V1150" s="87"/>
      <c r="W1150" s="292"/>
    </row>
    <row r="1151" spans="1:23" s="293" customFormat="1" x14ac:dyDescent="0.2">
      <c r="A1151" s="289"/>
      <c r="B1151" s="290"/>
      <c r="C1151" s="291"/>
      <c r="D1151" s="87"/>
      <c r="E1151" s="87"/>
      <c r="F1151" s="87"/>
      <c r="G1151" s="87"/>
      <c r="H1151" s="292"/>
      <c r="I1151" s="292"/>
      <c r="J1151" s="87"/>
      <c r="K1151" s="87"/>
      <c r="L1151" s="87"/>
      <c r="M1151" s="292"/>
      <c r="N1151" s="87"/>
      <c r="O1151" s="87"/>
      <c r="P1151" s="87"/>
      <c r="Q1151" s="87"/>
      <c r="R1151" s="292"/>
      <c r="S1151" s="87"/>
      <c r="T1151" s="87"/>
      <c r="U1151" s="87"/>
      <c r="V1151" s="87"/>
      <c r="W1151" s="292"/>
    </row>
    <row r="1152" spans="1:23" s="293" customFormat="1" x14ac:dyDescent="0.2">
      <c r="A1152" s="289"/>
      <c r="B1152" s="290"/>
      <c r="C1152" s="291"/>
      <c r="D1152" s="87"/>
      <c r="E1152" s="87"/>
      <c r="F1152" s="87"/>
      <c r="G1152" s="87"/>
      <c r="H1152" s="292"/>
      <c r="I1152" s="292"/>
      <c r="J1152" s="87"/>
      <c r="K1152" s="87"/>
      <c r="L1152" s="87"/>
      <c r="M1152" s="292"/>
      <c r="N1152" s="87"/>
      <c r="O1152" s="87"/>
      <c r="P1152" s="87"/>
      <c r="Q1152" s="87"/>
      <c r="R1152" s="292"/>
      <c r="S1152" s="87"/>
      <c r="T1152" s="87"/>
      <c r="U1152" s="87"/>
      <c r="V1152" s="87"/>
      <c r="W1152" s="292"/>
    </row>
    <row r="1153" spans="1:23" s="293" customFormat="1" x14ac:dyDescent="0.2">
      <c r="A1153" s="289"/>
      <c r="B1153" s="290"/>
      <c r="C1153" s="291"/>
      <c r="D1153" s="87"/>
      <c r="E1153" s="87"/>
      <c r="F1153" s="87"/>
      <c r="G1153" s="87"/>
      <c r="H1153" s="292"/>
      <c r="I1153" s="292"/>
      <c r="J1153" s="87"/>
      <c r="K1153" s="87"/>
      <c r="L1153" s="87"/>
      <c r="M1153" s="292"/>
      <c r="N1153" s="87"/>
      <c r="O1153" s="87"/>
      <c r="P1153" s="87"/>
      <c r="Q1153" s="87"/>
      <c r="R1153" s="292"/>
      <c r="S1153" s="87"/>
      <c r="T1153" s="87"/>
      <c r="U1153" s="87"/>
      <c r="V1153" s="87"/>
      <c r="W1153" s="292"/>
    </row>
    <row r="1154" spans="1:23" s="293" customFormat="1" x14ac:dyDescent="0.2">
      <c r="A1154" s="289"/>
      <c r="B1154" s="290"/>
      <c r="C1154" s="291"/>
      <c r="D1154" s="87"/>
      <c r="E1154" s="87"/>
      <c r="F1154" s="87"/>
      <c r="G1154" s="87"/>
      <c r="H1154" s="292"/>
      <c r="I1154" s="292"/>
      <c r="J1154" s="87"/>
      <c r="K1154" s="87"/>
      <c r="L1154" s="87"/>
      <c r="M1154" s="292"/>
      <c r="N1154" s="87"/>
      <c r="O1154" s="87"/>
      <c r="P1154" s="87"/>
      <c r="Q1154" s="87"/>
      <c r="R1154" s="292"/>
      <c r="S1154" s="87"/>
      <c r="T1154" s="87"/>
      <c r="U1154" s="87"/>
      <c r="V1154" s="87"/>
      <c r="W1154" s="292"/>
    </row>
    <row r="1155" spans="1:23" s="293" customFormat="1" x14ac:dyDescent="0.2">
      <c r="A1155" s="289"/>
      <c r="B1155" s="290"/>
      <c r="C1155" s="291"/>
      <c r="D1155" s="87"/>
      <c r="E1155" s="87"/>
      <c r="F1155" s="87"/>
      <c r="G1155" s="87"/>
      <c r="H1155" s="292"/>
      <c r="I1155" s="292"/>
      <c r="J1155" s="87"/>
      <c r="K1155" s="87"/>
      <c r="L1155" s="87"/>
      <c r="M1155" s="292"/>
      <c r="N1155" s="87"/>
      <c r="O1155" s="87"/>
      <c r="P1155" s="87"/>
      <c r="Q1155" s="87"/>
      <c r="R1155" s="292"/>
      <c r="S1155" s="87"/>
      <c r="T1155" s="87"/>
      <c r="U1155" s="87"/>
      <c r="V1155" s="87"/>
      <c r="W1155" s="292"/>
    </row>
    <row r="1156" spans="1:23" s="293" customFormat="1" x14ac:dyDescent="0.2">
      <c r="A1156" s="289"/>
      <c r="B1156" s="290"/>
      <c r="C1156" s="291"/>
      <c r="D1156" s="87"/>
      <c r="E1156" s="87"/>
      <c r="F1156" s="87"/>
      <c r="G1156" s="87"/>
      <c r="H1156" s="292"/>
      <c r="I1156" s="292"/>
      <c r="J1156" s="87"/>
      <c r="K1156" s="87"/>
      <c r="L1156" s="87"/>
      <c r="M1156" s="292"/>
      <c r="N1156" s="87"/>
      <c r="O1156" s="87"/>
      <c r="P1156" s="87"/>
      <c r="Q1156" s="87"/>
      <c r="R1156" s="292"/>
      <c r="S1156" s="87"/>
      <c r="T1156" s="87"/>
      <c r="U1156" s="87"/>
      <c r="V1156" s="87"/>
      <c r="W1156" s="292"/>
    </row>
    <row r="1157" spans="1:23" s="293" customFormat="1" x14ac:dyDescent="0.2">
      <c r="A1157" s="289"/>
      <c r="B1157" s="290"/>
      <c r="C1157" s="291"/>
      <c r="D1157" s="87"/>
      <c r="E1157" s="87"/>
      <c r="F1157" s="87"/>
      <c r="G1157" s="87"/>
      <c r="H1157" s="292"/>
      <c r="I1157" s="292"/>
      <c r="J1157" s="87"/>
      <c r="K1157" s="87"/>
      <c r="L1157" s="87"/>
      <c r="M1157" s="292"/>
      <c r="N1157" s="87"/>
      <c r="O1157" s="87"/>
      <c r="P1157" s="87"/>
      <c r="Q1157" s="87"/>
      <c r="R1157" s="292"/>
      <c r="S1157" s="87"/>
      <c r="T1157" s="87"/>
      <c r="U1157" s="87"/>
      <c r="V1157" s="87"/>
      <c r="W1157" s="292"/>
    </row>
    <row r="1158" spans="1:23" s="293" customFormat="1" x14ac:dyDescent="0.2">
      <c r="A1158" s="289"/>
      <c r="B1158" s="290"/>
      <c r="C1158" s="291"/>
      <c r="D1158" s="87"/>
      <c r="E1158" s="87"/>
      <c r="F1158" s="87"/>
      <c r="G1158" s="87"/>
      <c r="H1158" s="292"/>
      <c r="I1158" s="292"/>
      <c r="J1158" s="87"/>
      <c r="K1158" s="87"/>
      <c r="L1158" s="87"/>
      <c r="M1158" s="292"/>
      <c r="N1158" s="87"/>
      <c r="O1158" s="87"/>
      <c r="P1158" s="87"/>
      <c r="Q1158" s="87"/>
      <c r="R1158" s="292"/>
      <c r="S1158" s="87"/>
      <c r="T1158" s="87"/>
      <c r="U1158" s="87"/>
      <c r="V1158" s="87"/>
      <c r="W1158" s="292"/>
    </row>
    <row r="1159" spans="1:23" s="293" customFormat="1" x14ac:dyDescent="0.2">
      <c r="A1159" s="289"/>
      <c r="B1159" s="290"/>
      <c r="C1159" s="291"/>
      <c r="D1159" s="87"/>
      <c r="E1159" s="87"/>
      <c r="F1159" s="87"/>
      <c r="G1159" s="87"/>
      <c r="H1159" s="292"/>
      <c r="I1159" s="292"/>
      <c r="J1159" s="87"/>
      <c r="K1159" s="87"/>
      <c r="L1159" s="87"/>
      <c r="M1159" s="292"/>
      <c r="N1159" s="87"/>
      <c r="O1159" s="87"/>
      <c r="P1159" s="87"/>
      <c r="Q1159" s="87"/>
      <c r="R1159" s="292"/>
      <c r="S1159" s="87"/>
      <c r="T1159" s="87"/>
      <c r="U1159" s="87"/>
      <c r="V1159" s="87"/>
      <c r="W1159" s="292"/>
    </row>
    <row r="1160" spans="1:23" s="293" customFormat="1" x14ac:dyDescent="0.2">
      <c r="A1160" s="289"/>
      <c r="B1160" s="290"/>
      <c r="C1160" s="291"/>
      <c r="D1160" s="87"/>
      <c r="E1160" s="87"/>
      <c r="F1160" s="87"/>
      <c r="G1160" s="87"/>
      <c r="H1160" s="292"/>
      <c r="I1160" s="292"/>
      <c r="J1160" s="87"/>
      <c r="K1160" s="87"/>
      <c r="L1160" s="87"/>
      <c r="M1160" s="292"/>
      <c r="N1160" s="87"/>
      <c r="O1160" s="87"/>
      <c r="P1160" s="87"/>
      <c r="Q1160" s="87"/>
      <c r="R1160" s="292"/>
      <c r="S1160" s="87"/>
      <c r="T1160" s="87"/>
      <c r="U1160" s="87"/>
      <c r="V1160" s="87"/>
      <c r="W1160" s="292"/>
    </row>
    <row r="1161" spans="1:23" s="293" customFormat="1" x14ac:dyDescent="0.2">
      <c r="A1161" s="289"/>
      <c r="B1161" s="290"/>
      <c r="C1161" s="291"/>
      <c r="D1161" s="87"/>
      <c r="E1161" s="87"/>
      <c r="F1161" s="87"/>
      <c r="G1161" s="87"/>
      <c r="H1161" s="292"/>
      <c r="I1161" s="292"/>
      <c r="J1161" s="87"/>
      <c r="K1161" s="87"/>
      <c r="L1161" s="87"/>
      <c r="M1161" s="292"/>
      <c r="N1161" s="87"/>
      <c r="O1161" s="87"/>
      <c r="P1161" s="87"/>
      <c r="Q1161" s="87"/>
      <c r="R1161" s="292"/>
      <c r="S1161" s="87"/>
      <c r="T1161" s="87"/>
      <c r="U1161" s="87"/>
      <c r="V1161" s="87"/>
      <c r="W1161" s="292"/>
    </row>
    <row r="1162" spans="1:23" s="293" customFormat="1" x14ac:dyDescent="0.2">
      <c r="A1162" s="289"/>
      <c r="B1162" s="290"/>
      <c r="C1162" s="291"/>
      <c r="D1162" s="87"/>
      <c r="E1162" s="87"/>
      <c r="F1162" s="87"/>
      <c r="G1162" s="87"/>
      <c r="H1162" s="292"/>
      <c r="I1162" s="292"/>
      <c r="J1162" s="87"/>
      <c r="K1162" s="87"/>
      <c r="L1162" s="87"/>
      <c r="M1162" s="292"/>
      <c r="N1162" s="87"/>
      <c r="O1162" s="87"/>
      <c r="P1162" s="87"/>
      <c r="Q1162" s="87"/>
      <c r="R1162" s="292"/>
      <c r="S1162" s="87"/>
      <c r="T1162" s="87"/>
      <c r="U1162" s="87"/>
      <c r="V1162" s="87"/>
      <c r="W1162" s="292"/>
    </row>
    <row r="1163" spans="1:23" s="293" customFormat="1" x14ac:dyDescent="0.2">
      <c r="A1163" s="289"/>
      <c r="B1163" s="290"/>
      <c r="C1163" s="291"/>
      <c r="D1163" s="87"/>
      <c r="E1163" s="87"/>
      <c r="F1163" s="87"/>
      <c r="G1163" s="87"/>
      <c r="H1163" s="292"/>
      <c r="I1163" s="292"/>
      <c r="J1163" s="87"/>
      <c r="K1163" s="87"/>
      <c r="L1163" s="87"/>
      <c r="M1163" s="292"/>
      <c r="N1163" s="87"/>
      <c r="O1163" s="87"/>
      <c r="P1163" s="87"/>
      <c r="Q1163" s="87"/>
      <c r="R1163" s="292"/>
      <c r="S1163" s="87"/>
      <c r="T1163" s="87"/>
      <c r="U1163" s="87"/>
      <c r="V1163" s="87"/>
      <c r="W1163" s="292"/>
    </row>
    <row r="1164" spans="1:23" s="293" customFormat="1" x14ac:dyDescent="0.2">
      <c r="A1164" s="289"/>
      <c r="B1164" s="290"/>
      <c r="C1164" s="291"/>
      <c r="D1164" s="87"/>
      <c r="E1164" s="87"/>
      <c r="F1164" s="87"/>
      <c r="G1164" s="87"/>
      <c r="H1164" s="292"/>
      <c r="I1164" s="292"/>
      <c r="J1164" s="87"/>
      <c r="K1164" s="87"/>
      <c r="L1164" s="87"/>
      <c r="M1164" s="292"/>
      <c r="N1164" s="87"/>
      <c r="O1164" s="87"/>
      <c r="P1164" s="87"/>
      <c r="Q1164" s="87"/>
      <c r="R1164" s="292"/>
      <c r="S1164" s="87"/>
      <c r="T1164" s="87"/>
      <c r="U1164" s="87"/>
      <c r="V1164" s="87"/>
      <c r="W1164" s="292"/>
    </row>
    <row r="1165" spans="1:23" s="293" customFormat="1" x14ac:dyDescent="0.2">
      <c r="A1165" s="289"/>
      <c r="B1165" s="290"/>
      <c r="C1165" s="291"/>
      <c r="D1165" s="87"/>
      <c r="E1165" s="87"/>
      <c r="F1165" s="87"/>
      <c r="G1165" s="87"/>
      <c r="H1165" s="292"/>
      <c r="I1165" s="292"/>
      <c r="J1165" s="87"/>
      <c r="K1165" s="87"/>
      <c r="L1165" s="87"/>
      <c r="M1165" s="292"/>
      <c r="N1165" s="87"/>
      <c r="O1165" s="87"/>
      <c r="P1165" s="87"/>
      <c r="Q1165" s="87"/>
      <c r="R1165" s="292"/>
      <c r="S1165" s="87"/>
      <c r="T1165" s="87"/>
      <c r="U1165" s="87"/>
      <c r="V1165" s="87"/>
      <c r="W1165" s="292"/>
    </row>
    <row r="1166" spans="1:23" s="293" customFormat="1" x14ac:dyDescent="0.2">
      <c r="A1166" s="289"/>
      <c r="B1166" s="290"/>
      <c r="C1166" s="291"/>
      <c r="D1166" s="87"/>
      <c r="E1166" s="87"/>
      <c r="F1166" s="87"/>
      <c r="G1166" s="87"/>
      <c r="H1166" s="292"/>
      <c r="I1166" s="292"/>
      <c r="J1166" s="87"/>
      <c r="K1166" s="87"/>
      <c r="L1166" s="87"/>
      <c r="M1166" s="292"/>
      <c r="N1166" s="87"/>
      <c r="O1166" s="87"/>
      <c r="P1166" s="87"/>
      <c r="Q1166" s="87"/>
      <c r="R1166" s="292"/>
      <c r="S1166" s="87"/>
      <c r="T1166" s="87"/>
      <c r="U1166" s="87"/>
      <c r="V1166" s="87"/>
      <c r="W1166" s="292"/>
    </row>
    <row r="1167" spans="1:23" s="293" customFormat="1" x14ac:dyDescent="0.2">
      <c r="A1167" s="289"/>
      <c r="B1167" s="290"/>
      <c r="C1167" s="291"/>
      <c r="D1167" s="87"/>
      <c r="E1167" s="87"/>
      <c r="F1167" s="87"/>
      <c r="G1167" s="87"/>
      <c r="H1167" s="292"/>
      <c r="I1167" s="292"/>
      <c r="J1167" s="87"/>
      <c r="K1167" s="87"/>
      <c r="L1167" s="87"/>
      <c r="M1167" s="292"/>
      <c r="N1167" s="87"/>
      <c r="O1167" s="87"/>
      <c r="P1167" s="87"/>
      <c r="Q1167" s="87"/>
      <c r="R1167" s="292"/>
      <c r="S1167" s="87"/>
      <c r="T1167" s="87"/>
      <c r="U1167" s="87"/>
      <c r="V1167" s="87"/>
      <c r="W1167" s="292"/>
    </row>
    <row r="1168" spans="1:23" s="293" customFormat="1" x14ac:dyDescent="0.2">
      <c r="A1168" s="289"/>
      <c r="B1168" s="290"/>
      <c r="C1168" s="291"/>
      <c r="D1168" s="87"/>
      <c r="E1168" s="87"/>
      <c r="F1168" s="87"/>
      <c r="G1168" s="87"/>
      <c r="H1168" s="292"/>
      <c r="I1168" s="292"/>
      <c r="J1168" s="87"/>
      <c r="K1168" s="87"/>
      <c r="L1168" s="87"/>
      <c r="M1168" s="292"/>
      <c r="N1168" s="87"/>
      <c r="O1168" s="87"/>
      <c r="P1168" s="87"/>
      <c r="Q1168" s="87"/>
      <c r="R1168" s="292"/>
      <c r="S1168" s="87"/>
      <c r="T1168" s="87"/>
      <c r="U1168" s="87"/>
      <c r="V1168" s="87"/>
      <c r="W1168" s="292"/>
    </row>
    <row r="1169" spans="1:23" s="293" customFormat="1" x14ac:dyDescent="0.2">
      <c r="A1169" s="289"/>
      <c r="B1169" s="290"/>
      <c r="C1169" s="291"/>
      <c r="D1169" s="87"/>
      <c r="E1169" s="87"/>
      <c r="F1169" s="87"/>
      <c r="G1169" s="87"/>
      <c r="H1169" s="292"/>
      <c r="I1169" s="292"/>
      <c r="J1169" s="87"/>
      <c r="K1169" s="87"/>
      <c r="L1169" s="87"/>
      <c r="M1169" s="292"/>
      <c r="N1169" s="87"/>
      <c r="O1169" s="87"/>
      <c r="P1169" s="87"/>
      <c r="Q1169" s="87"/>
      <c r="R1169" s="292"/>
      <c r="S1169" s="87"/>
      <c r="T1169" s="87"/>
      <c r="U1169" s="87"/>
      <c r="V1169" s="87"/>
      <c r="W1169" s="292"/>
    </row>
    <row r="1170" spans="1:23" s="293" customFormat="1" x14ac:dyDescent="0.2">
      <c r="A1170" s="289"/>
      <c r="B1170" s="290"/>
      <c r="C1170" s="291"/>
      <c r="D1170" s="87"/>
      <c r="E1170" s="87"/>
      <c r="F1170" s="87"/>
      <c r="G1170" s="87"/>
      <c r="H1170" s="292"/>
      <c r="I1170" s="292"/>
      <c r="J1170" s="87"/>
      <c r="K1170" s="87"/>
      <c r="L1170" s="87"/>
      <c r="M1170" s="292"/>
      <c r="N1170" s="87"/>
      <c r="O1170" s="87"/>
      <c r="P1170" s="87"/>
      <c r="Q1170" s="87"/>
      <c r="R1170" s="292"/>
      <c r="S1170" s="87"/>
      <c r="T1170" s="87"/>
      <c r="U1170" s="87"/>
      <c r="V1170" s="87"/>
      <c r="W1170" s="292"/>
    </row>
    <row r="1171" spans="1:23" s="293" customFormat="1" x14ac:dyDescent="0.2">
      <c r="A1171" s="289"/>
      <c r="B1171" s="290"/>
      <c r="C1171" s="291"/>
      <c r="D1171" s="87"/>
      <c r="E1171" s="87"/>
      <c r="F1171" s="87"/>
      <c r="G1171" s="87"/>
      <c r="H1171" s="292"/>
      <c r="I1171" s="292"/>
      <c r="J1171" s="87"/>
      <c r="K1171" s="87"/>
      <c r="L1171" s="87"/>
      <c r="M1171" s="292"/>
      <c r="N1171" s="87"/>
      <c r="O1171" s="87"/>
      <c r="P1171" s="87"/>
      <c r="Q1171" s="87"/>
      <c r="R1171" s="292"/>
      <c r="S1171" s="87"/>
      <c r="T1171" s="87"/>
      <c r="U1171" s="87"/>
      <c r="V1171" s="87"/>
      <c r="W1171" s="292"/>
    </row>
    <row r="1172" spans="1:23" s="293" customFormat="1" x14ac:dyDescent="0.2">
      <c r="A1172" s="289"/>
      <c r="B1172" s="290"/>
      <c r="C1172" s="291"/>
      <c r="D1172" s="87"/>
      <c r="E1172" s="87"/>
      <c r="F1172" s="87"/>
      <c r="G1172" s="87"/>
      <c r="H1172" s="292"/>
      <c r="I1172" s="292"/>
      <c r="J1172" s="87"/>
      <c r="K1172" s="87"/>
      <c r="L1172" s="87"/>
      <c r="M1172" s="292"/>
      <c r="N1172" s="87"/>
      <c r="O1172" s="87"/>
      <c r="P1172" s="87"/>
      <c r="Q1172" s="87"/>
      <c r="R1172" s="292"/>
      <c r="S1172" s="87"/>
      <c r="T1172" s="87"/>
      <c r="U1172" s="87"/>
      <c r="V1172" s="87"/>
      <c r="W1172" s="292"/>
    </row>
    <row r="1173" spans="1:23" s="293" customFormat="1" x14ac:dyDescent="0.2">
      <c r="A1173" s="289"/>
      <c r="B1173" s="290"/>
      <c r="C1173" s="291"/>
      <c r="D1173" s="87"/>
      <c r="E1173" s="87"/>
      <c r="F1173" s="87"/>
      <c r="G1173" s="87"/>
      <c r="H1173" s="292"/>
      <c r="I1173" s="292"/>
      <c r="J1173" s="87"/>
      <c r="K1173" s="87"/>
      <c r="L1173" s="87"/>
      <c r="M1173" s="292"/>
      <c r="N1173" s="87"/>
      <c r="O1173" s="87"/>
      <c r="P1173" s="87"/>
      <c r="Q1173" s="87"/>
      <c r="R1173" s="292"/>
      <c r="S1173" s="87"/>
      <c r="T1173" s="87"/>
      <c r="U1173" s="87"/>
      <c r="V1173" s="87"/>
      <c r="W1173" s="292"/>
    </row>
    <row r="1174" spans="1:23" s="293" customFormat="1" x14ac:dyDescent="0.2">
      <c r="A1174" s="289"/>
      <c r="B1174" s="290"/>
      <c r="C1174" s="291"/>
      <c r="D1174" s="87"/>
      <c r="E1174" s="87"/>
      <c r="F1174" s="87"/>
      <c r="G1174" s="87"/>
      <c r="H1174" s="292"/>
      <c r="I1174" s="292"/>
      <c r="J1174" s="87"/>
      <c r="K1174" s="87"/>
      <c r="L1174" s="87"/>
      <c r="M1174" s="292"/>
      <c r="N1174" s="87"/>
      <c r="O1174" s="87"/>
      <c r="P1174" s="87"/>
      <c r="Q1174" s="87"/>
      <c r="R1174" s="292"/>
      <c r="S1174" s="87"/>
      <c r="T1174" s="87"/>
      <c r="U1174" s="87"/>
      <c r="V1174" s="87"/>
      <c r="W1174" s="292"/>
    </row>
    <row r="1175" spans="1:23" s="293" customFormat="1" x14ac:dyDescent="0.2">
      <c r="A1175" s="289"/>
      <c r="B1175" s="290"/>
      <c r="C1175" s="291"/>
      <c r="D1175" s="87"/>
      <c r="E1175" s="87"/>
      <c r="F1175" s="87"/>
      <c r="G1175" s="87"/>
      <c r="H1175" s="292"/>
      <c r="I1175" s="292"/>
      <c r="J1175" s="87"/>
      <c r="K1175" s="87"/>
      <c r="L1175" s="87"/>
      <c r="M1175" s="292"/>
      <c r="N1175" s="87"/>
      <c r="O1175" s="87"/>
      <c r="P1175" s="87"/>
      <c r="Q1175" s="87"/>
      <c r="R1175" s="292"/>
      <c r="S1175" s="87"/>
      <c r="T1175" s="87"/>
      <c r="U1175" s="87"/>
      <c r="V1175" s="87"/>
      <c r="W1175" s="292"/>
    </row>
    <row r="1176" spans="1:23" s="293" customFormat="1" x14ac:dyDescent="0.2">
      <c r="A1176" s="289"/>
      <c r="B1176" s="290"/>
      <c r="C1176" s="291"/>
      <c r="D1176" s="87"/>
      <c r="E1176" s="87"/>
      <c r="F1176" s="87"/>
      <c r="G1176" s="87"/>
      <c r="H1176" s="292"/>
      <c r="I1176" s="292"/>
      <c r="J1176" s="87"/>
      <c r="K1176" s="87"/>
      <c r="L1176" s="87"/>
      <c r="M1176" s="292"/>
      <c r="N1176" s="87"/>
      <c r="O1176" s="87"/>
      <c r="P1176" s="87"/>
      <c r="Q1176" s="87"/>
      <c r="R1176" s="292"/>
      <c r="S1176" s="87"/>
      <c r="T1176" s="87"/>
      <c r="U1176" s="87"/>
      <c r="V1176" s="87"/>
      <c r="W1176" s="292"/>
    </row>
    <row r="1177" spans="1:23" s="293" customFormat="1" x14ac:dyDescent="0.2">
      <c r="A1177" s="289"/>
      <c r="B1177" s="290"/>
      <c r="C1177" s="291"/>
      <c r="D1177" s="87"/>
      <c r="E1177" s="87"/>
      <c r="F1177" s="87"/>
      <c r="G1177" s="87"/>
      <c r="H1177" s="292"/>
      <c r="I1177" s="292"/>
      <c r="J1177" s="87"/>
      <c r="K1177" s="87"/>
      <c r="L1177" s="87"/>
      <c r="M1177" s="292"/>
      <c r="N1177" s="87"/>
      <c r="O1177" s="87"/>
      <c r="P1177" s="87"/>
      <c r="Q1177" s="87"/>
      <c r="R1177" s="292"/>
      <c r="S1177" s="87"/>
      <c r="T1177" s="87"/>
      <c r="U1177" s="87"/>
      <c r="V1177" s="87"/>
      <c r="W1177" s="292"/>
    </row>
    <row r="1178" spans="1:23" s="293" customFormat="1" x14ac:dyDescent="0.2">
      <c r="A1178" s="289"/>
      <c r="B1178" s="290"/>
      <c r="C1178" s="291"/>
      <c r="D1178" s="87"/>
      <c r="E1178" s="87"/>
      <c r="F1178" s="87"/>
      <c r="G1178" s="87"/>
      <c r="H1178" s="292"/>
      <c r="I1178" s="292"/>
      <c r="J1178" s="87"/>
      <c r="K1178" s="87"/>
      <c r="L1178" s="87"/>
      <c r="M1178" s="292"/>
      <c r="N1178" s="87"/>
      <c r="O1178" s="87"/>
      <c r="P1178" s="87"/>
      <c r="Q1178" s="87"/>
      <c r="R1178" s="292"/>
      <c r="S1178" s="87"/>
      <c r="T1178" s="87"/>
      <c r="U1178" s="87"/>
      <c r="V1178" s="87"/>
      <c r="W1178" s="292"/>
    </row>
    <row r="1179" spans="1:23" s="293" customFormat="1" x14ac:dyDescent="0.2">
      <c r="A1179" s="289"/>
      <c r="B1179" s="290"/>
      <c r="C1179" s="291"/>
      <c r="D1179" s="87"/>
      <c r="E1179" s="87"/>
      <c r="F1179" s="87"/>
      <c r="G1179" s="87"/>
      <c r="H1179" s="292"/>
      <c r="I1179" s="292"/>
      <c r="J1179" s="87"/>
      <c r="K1179" s="87"/>
      <c r="L1179" s="87"/>
      <c r="M1179" s="292"/>
      <c r="N1179" s="87"/>
      <c r="O1179" s="87"/>
      <c r="P1179" s="87"/>
      <c r="Q1179" s="87"/>
      <c r="R1179" s="292"/>
      <c r="S1179" s="87"/>
      <c r="T1179" s="87"/>
      <c r="U1179" s="87"/>
      <c r="V1179" s="87"/>
      <c r="W1179" s="292"/>
    </row>
    <row r="1180" spans="1:23" s="293" customFormat="1" x14ac:dyDescent="0.2">
      <c r="A1180" s="289"/>
      <c r="B1180" s="290"/>
      <c r="C1180" s="291"/>
      <c r="D1180" s="87"/>
      <c r="E1180" s="87"/>
      <c r="F1180" s="87"/>
      <c r="G1180" s="87"/>
      <c r="H1180" s="292"/>
      <c r="I1180" s="292"/>
      <c r="J1180" s="87"/>
      <c r="K1180" s="87"/>
      <c r="L1180" s="87"/>
      <c r="M1180" s="292"/>
      <c r="N1180" s="87"/>
      <c r="O1180" s="87"/>
      <c r="P1180" s="87"/>
      <c r="Q1180" s="87"/>
      <c r="R1180" s="292"/>
      <c r="S1180" s="87"/>
      <c r="T1180" s="87"/>
      <c r="U1180" s="87"/>
      <c r="V1180" s="87"/>
      <c r="W1180" s="292"/>
    </row>
    <row r="1181" spans="1:23" s="293" customFormat="1" x14ac:dyDescent="0.2">
      <c r="A1181" s="289"/>
      <c r="B1181" s="290"/>
      <c r="C1181" s="291"/>
      <c r="D1181" s="87"/>
      <c r="E1181" s="87"/>
      <c r="F1181" s="87"/>
      <c r="G1181" s="87"/>
      <c r="H1181" s="292"/>
      <c r="I1181" s="292"/>
      <c r="J1181" s="87"/>
      <c r="K1181" s="87"/>
      <c r="L1181" s="87"/>
      <c r="M1181" s="292"/>
      <c r="N1181" s="87"/>
      <c r="O1181" s="87"/>
      <c r="P1181" s="87"/>
      <c r="Q1181" s="87"/>
      <c r="R1181" s="292"/>
      <c r="S1181" s="87"/>
      <c r="T1181" s="87"/>
      <c r="U1181" s="87"/>
      <c r="V1181" s="87"/>
      <c r="W1181" s="292"/>
    </row>
    <row r="1182" spans="1:23" s="293" customFormat="1" x14ac:dyDescent="0.2">
      <c r="A1182" s="289"/>
      <c r="B1182" s="290"/>
      <c r="C1182" s="291"/>
      <c r="D1182" s="87"/>
      <c r="E1182" s="87"/>
      <c r="F1182" s="87"/>
      <c r="G1182" s="87"/>
      <c r="H1182" s="292"/>
      <c r="I1182" s="292"/>
      <c r="J1182" s="87"/>
      <c r="K1182" s="87"/>
      <c r="L1182" s="87"/>
      <c r="M1182" s="292"/>
      <c r="N1182" s="87"/>
      <c r="O1182" s="87"/>
      <c r="P1182" s="87"/>
      <c r="Q1182" s="87"/>
      <c r="R1182" s="292"/>
      <c r="S1182" s="87"/>
      <c r="T1182" s="87"/>
      <c r="U1182" s="87"/>
      <c r="V1182" s="87"/>
      <c r="W1182" s="292"/>
    </row>
    <row r="1183" spans="1:23" s="293" customFormat="1" x14ac:dyDescent="0.2">
      <c r="A1183" s="289"/>
      <c r="B1183" s="290"/>
      <c r="C1183" s="291"/>
      <c r="D1183" s="87"/>
      <c r="E1183" s="87"/>
      <c r="F1183" s="87"/>
      <c r="G1183" s="87"/>
      <c r="H1183" s="292"/>
      <c r="I1183" s="292"/>
      <c r="J1183" s="87"/>
      <c r="K1183" s="87"/>
      <c r="L1183" s="87"/>
      <c r="M1183" s="292"/>
      <c r="N1183" s="87"/>
      <c r="O1183" s="87"/>
      <c r="P1183" s="87"/>
      <c r="Q1183" s="87"/>
      <c r="R1183" s="292"/>
      <c r="S1183" s="87"/>
      <c r="T1183" s="87"/>
      <c r="U1183" s="87"/>
      <c r="V1183" s="87"/>
      <c r="W1183" s="292"/>
    </row>
    <row r="1184" spans="1:23" s="293" customFormat="1" x14ac:dyDescent="0.2">
      <c r="A1184" s="289"/>
      <c r="B1184" s="290"/>
      <c r="C1184" s="291"/>
      <c r="D1184" s="87"/>
      <c r="E1184" s="87"/>
      <c r="F1184" s="87"/>
      <c r="G1184" s="87"/>
      <c r="H1184" s="292"/>
      <c r="I1184" s="292"/>
      <c r="J1184" s="87"/>
      <c r="K1184" s="87"/>
      <c r="L1184" s="87"/>
      <c r="M1184" s="292"/>
      <c r="N1184" s="87"/>
      <c r="O1184" s="87"/>
      <c r="P1184" s="87"/>
      <c r="Q1184" s="87"/>
      <c r="R1184" s="292"/>
      <c r="S1184" s="87"/>
      <c r="T1184" s="87"/>
      <c r="U1184" s="87"/>
      <c r="V1184" s="87"/>
      <c r="W1184" s="292"/>
    </row>
    <row r="1185" spans="1:23" s="293" customFormat="1" x14ac:dyDescent="0.2">
      <c r="A1185" s="289"/>
      <c r="B1185" s="290"/>
      <c r="C1185" s="291"/>
      <c r="D1185" s="87"/>
      <c r="E1185" s="87"/>
      <c r="F1185" s="87"/>
      <c r="G1185" s="87"/>
      <c r="H1185" s="292"/>
      <c r="I1185" s="292"/>
      <c r="J1185" s="87"/>
      <c r="K1185" s="87"/>
      <c r="L1185" s="87"/>
      <c r="M1185" s="292"/>
      <c r="N1185" s="87"/>
      <c r="O1185" s="87"/>
      <c r="P1185" s="87"/>
      <c r="Q1185" s="87"/>
      <c r="R1185" s="292"/>
      <c r="S1185" s="87"/>
      <c r="T1185" s="87"/>
      <c r="U1185" s="87"/>
      <c r="V1185" s="87"/>
      <c r="W1185" s="292"/>
    </row>
    <row r="1186" spans="1:23" s="293" customFormat="1" x14ac:dyDescent="0.2">
      <c r="A1186" s="289"/>
      <c r="B1186" s="290"/>
      <c r="C1186" s="291"/>
      <c r="D1186" s="87"/>
      <c r="E1186" s="87"/>
      <c r="F1186" s="87"/>
      <c r="G1186" s="87"/>
      <c r="H1186" s="292"/>
      <c r="I1186" s="292"/>
      <c r="J1186" s="87"/>
      <c r="K1186" s="87"/>
      <c r="L1186" s="87"/>
      <c r="M1186" s="292"/>
      <c r="N1186" s="87"/>
      <c r="O1186" s="87"/>
      <c r="P1186" s="87"/>
      <c r="Q1186" s="87"/>
      <c r="R1186" s="292"/>
      <c r="S1186" s="87"/>
      <c r="T1186" s="87"/>
      <c r="U1186" s="87"/>
      <c r="V1186" s="87"/>
      <c r="W1186" s="292"/>
    </row>
    <row r="1187" spans="1:23" s="293" customFormat="1" x14ac:dyDescent="0.2">
      <c r="A1187" s="289"/>
      <c r="B1187" s="290"/>
      <c r="C1187" s="291"/>
      <c r="D1187" s="87"/>
      <c r="E1187" s="87"/>
      <c r="F1187" s="87"/>
      <c r="G1187" s="87"/>
      <c r="H1187" s="292"/>
      <c r="I1187" s="292"/>
      <c r="J1187" s="87"/>
      <c r="K1187" s="87"/>
      <c r="L1187" s="87"/>
      <c r="M1187" s="292"/>
      <c r="N1187" s="87"/>
      <c r="O1187" s="87"/>
      <c r="P1187" s="87"/>
      <c r="Q1187" s="87"/>
      <c r="R1187" s="292"/>
      <c r="S1187" s="87"/>
      <c r="T1187" s="87"/>
      <c r="U1187" s="87"/>
      <c r="V1187" s="87"/>
      <c r="W1187" s="292"/>
    </row>
    <row r="1188" spans="1:23" s="293" customFormat="1" x14ac:dyDescent="0.2">
      <c r="A1188" s="289"/>
      <c r="B1188" s="290"/>
      <c r="C1188" s="291"/>
      <c r="D1188" s="87"/>
      <c r="E1188" s="87"/>
      <c r="F1188" s="87"/>
      <c r="G1188" s="87"/>
      <c r="H1188" s="292"/>
      <c r="I1188" s="292"/>
      <c r="J1188" s="87"/>
      <c r="K1188" s="87"/>
      <c r="L1188" s="87"/>
      <c r="M1188" s="292"/>
      <c r="N1188" s="87"/>
      <c r="O1188" s="87"/>
      <c r="P1188" s="87"/>
      <c r="Q1188" s="87"/>
      <c r="R1188" s="292"/>
      <c r="S1188" s="87"/>
      <c r="T1188" s="87"/>
      <c r="U1188" s="87"/>
      <c r="V1188" s="87"/>
      <c r="W1188" s="292"/>
    </row>
    <row r="1189" spans="1:23" s="293" customFormat="1" x14ac:dyDescent="0.2">
      <c r="A1189" s="289"/>
      <c r="B1189" s="290"/>
      <c r="C1189" s="291"/>
      <c r="D1189" s="87"/>
      <c r="E1189" s="87"/>
      <c r="F1189" s="87"/>
      <c r="G1189" s="87"/>
      <c r="H1189" s="292"/>
      <c r="I1189" s="292"/>
      <c r="J1189" s="87"/>
      <c r="K1189" s="87"/>
      <c r="L1189" s="87"/>
      <c r="M1189" s="292"/>
      <c r="N1189" s="87"/>
      <c r="O1189" s="87"/>
      <c r="P1189" s="87"/>
      <c r="Q1189" s="87"/>
      <c r="R1189" s="292"/>
      <c r="S1189" s="87"/>
      <c r="T1189" s="87"/>
      <c r="U1189" s="87"/>
      <c r="V1189" s="87"/>
      <c r="W1189" s="292"/>
    </row>
    <row r="1190" spans="1:23" s="293" customFormat="1" x14ac:dyDescent="0.2">
      <c r="A1190" s="289"/>
      <c r="B1190" s="290"/>
      <c r="C1190" s="291"/>
      <c r="D1190" s="87"/>
      <c r="E1190" s="87"/>
      <c r="F1190" s="87"/>
      <c r="G1190" s="87"/>
      <c r="H1190" s="292"/>
      <c r="I1190" s="292"/>
      <c r="J1190" s="87"/>
      <c r="K1190" s="87"/>
      <c r="L1190" s="87"/>
      <c r="M1190" s="292"/>
      <c r="N1190" s="87"/>
      <c r="O1190" s="87"/>
      <c r="P1190" s="87"/>
      <c r="Q1190" s="87"/>
      <c r="R1190" s="292"/>
      <c r="S1190" s="87"/>
      <c r="T1190" s="87"/>
      <c r="U1190" s="87"/>
      <c r="V1190" s="87"/>
      <c r="W1190" s="292"/>
    </row>
    <row r="1191" spans="1:23" s="293" customFormat="1" x14ac:dyDescent="0.2">
      <c r="A1191" s="289"/>
      <c r="B1191" s="290"/>
      <c r="C1191" s="291"/>
      <c r="D1191" s="87"/>
      <c r="E1191" s="87"/>
      <c r="F1191" s="87"/>
      <c r="G1191" s="87"/>
      <c r="H1191" s="292"/>
      <c r="I1191" s="292"/>
      <c r="J1191" s="87"/>
      <c r="K1191" s="87"/>
      <c r="L1191" s="87"/>
      <c r="M1191" s="292"/>
      <c r="N1191" s="87"/>
      <c r="O1191" s="87"/>
      <c r="P1191" s="87"/>
      <c r="Q1191" s="87"/>
      <c r="R1191" s="292"/>
      <c r="S1191" s="87"/>
      <c r="T1191" s="87"/>
      <c r="U1191" s="87"/>
      <c r="V1191" s="87"/>
      <c r="W1191" s="292"/>
    </row>
    <row r="1192" spans="1:23" s="293" customFormat="1" x14ac:dyDescent="0.2">
      <c r="A1192" s="289"/>
      <c r="B1192" s="290"/>
      <c r="C1192" s="291"/>
      <c r="D1192" s="87"/>
      <c r="E1192" s="87"/>
      <c r="F1192" s="87"/>
      <c r="G1192" s="87"/>
      <c r="H1192" s="292"/>
      <c r="I1192" s="292"/>
      <c r="J1192" s="87"/>
      <c r="K1192" s="87"/>
      <c r="L1192" s="87"/>
      <c r="M1192" s="292"/>
      <c r="N1192" s="87"/>
      <c r="O1192" s="87"/>
      <c r="P1192" s="87"/>
      <c r="Q1192" s="87"/>
      <c r="R1192" s="292"/>
      <c r="S1192" s="87"/>
      <c r="T1192" s="87"/>
      <c r="U1192" s="87"/>
      <c r="V1192" s="87"/>
      <c r="W1192" s="292"/>
    </row>
    <row r="1193" spans="1:23" s="293" customFormat="1" x14ac:dyDescent="0.2">
      <c r="A1193" s="289"/>
      <c r="B1193" s="290"/>
      <c r="C1193" s="291"/>
      <c r="D1193" s="87"/>
      <c r="E1193" s="87"/>
      <c r="F1193" s="87"/>
      <c r="G1193" s="87"/>
      <c r="H1193" s="292"/>
      <c r="I1193" s="292"/>
      <c r="J1193" s="87"/>
      <c r="K1193" s="87"/>
      <c r="L1193" s="87"/>
      <c r="M1193" s="292"/>
      <c r="N1193" s="87"/>
      <c r="O1193" s="87"/>
      <c r="P1193" s="87"/>
      <c r="Q1193" s="87"/>
      <c r="R1193" s="292"/>
      <c r="S1193" s="87"/>
      <c r="T1193" s="87"/>
      <c r="U1193" s="87"/>
      <c r="V1193" s="87"/>
      <c r="W1193" s="292"/>
    </row>
    <row r="1194" spans="1:23" s="293" customFormat="1" x14ac:dyDescent="0.2">
      <c r="A1194" s="289"/>
      <c r="B1194" s="290"/>
      <c r="C1194" s="291"/>
      <c r="D1194" s="87"/>
      <c r="E1194" s="87"/>
      <c r="F1194" s="87"/>
      <c r="G1194" s="87"/>
      <c r="H1194" s="292"/>
      <c r="I1194" s="292"/>
      <c r="J1194" s="87"/>
      <c r="K1194" s="87"/>
      <c r="L1194" s="87"/>
      <c r="M1194" s="292"/>
      <c r="N1194" s="87"/>
      <c r="O1194" s="87"/>
      <c r="P1194" s="87"/>
      <c r="Q1194" s="87"/>
      <c r="R1194" s="292"/>
      <c r="S1194" s="87"/>
      <c r="T1194" s="87"/>
      <c r="U1194" s="87"/>
      <c r="V1194" s="87"/>
      <c r="W1194" s="292"/>
    </row>
    <row r="1195" spans="1:23" s="293" customFormat="1" x14ac:dyDescent="0.2">
      <c r="A1195" s="289"/>
      <c r="B1195" s="290"/>
      <c r="C1195" s="291"/>
      <c r="D1195" s="87"/>
      <c r="E1195" s="87"/>
      <c r="F1195" s="87"/>
      <c r="G1195" s="87"/>
      <c r="H1195" s="292"/>
      <c r="I1195" s="292"/>
      <c r="J1195" s="87"/>
      <c r="K1195" s="87"/>
      <c r="L1195" s="87"/>
      <c r="M1195" s="292"/>
      <c r="N1195" s="87"/>
      <c r="O1195" s="87"/>
      <c r="P1195" s="87"/>
      <c r="Q1195" s="87"/>
      <c r="R1195" s="292"/>
      <c r="S1195" s="87"/>
      <c r="T1195" s="87"/>
      <c r="U1195" s="87"/>
      <c r="V1195" s="87"/>
      <c r="W1195" s="292"/>
    </row>
    <row r="1196" spans="1:23" s="293" customFormat="1" x14ac:dyDescent="0.2">
      <c r="A1196" s="289"/>
      <c r="B1196" s="290"/>
      <c r="C1196" s="291"/>
      <c r="D1196" s="87"/>
      <c r="E1196" s="87"/>
      <c r="F1196" s="87"/>
      <c r="G1196" s="87"/>
      <c r="H1196" s="292"/>
      <c r="I1196" s="292"/>
      <c r="J1196" s="87"/>
      <c r="K1196" s="87"/>
      <c r="L1196" s="87"/>
      <c r="M1196" s="292"/>
      <c r="N1196" s="87"/>
      <c r="O1196" s="87"/>
      <c r="P1196" s="87"/>
      <c r="Q1196" s="87"/>
      <c r="R1196" s="292"/>
      <c r="S1196" s="87"/>
      <c r="T1196" s="87"/>
      <c r="U1196" s="87"/>
      <c r="V1196" s="87"/>
      <c r="W1196" s="292"/>
    </row>
    <row r="1197" spans="1:23" s="293" customFormat="1" x14ac:dyDescent="0.2">
      <c r="A1197" s="289"/>
      <c r="B1197" s="290"/>
      <c r="C1197" s="291"/>
      <c r="D1197" s="87"/>
      <c r="E1197" s="87"/>
      <c r="F1197" s="87"/>
      <c r="G1197" s="87"/>
      <c r="H1197" s="292"/>
      <c r="I1197" s="292"/>
      <c r="J1197" s="87"/>
      <c r="K1197" s="87"/>
      <c r="L1197" s="87"/>
      <c r="M1197" s="292"/>
      <c r="N1197" s="87"/>
      <c r="O1197" s="87"/>
      <c r="P1197" s="87"/>
      <c r="Q1197" s="87"/>
      <c r="R1197" s="292"/>
      <c r="S1197" s="87"/>
      <c r="T1197" s="87"/>
      <c r="U1197" s="87"/>
      <c r="V1197" s="87"/>
      <c r="W1197" s="292"/>
    </row>
    <row r="1198" spans="1:23" s="293" customFormat="1" x14ac:dyDescent="0.2">
      <c r="A1198" s="289"/>
      <c r="B1198" s="290"/>
      <c r="C1198" s="291"/>
      <c r="D1198" s="87"/>
      <c r="E1198" s="87"/>
      <c r="F1198" s="87"/>
      <c r="G1198" s="87"/>
      <c r="H1198" s="292"/>
      <c r="I1198" s="292"/>
      <c r="J1198" s="87"/>
      <c r="K1198" s="87"/>
      <c r="L1198" s="87"/>
      <c r="M1198" s="292"/>
      <c r="N1198" s="87"/>
      <c r="O1198" s="87"/>
      <c r="P1198" s="87"/>
      <c r="Q1198" s="87"/>
      <c r="R1198" s="292"/>
      <c r="S1198" s="87"/>
      <c r="T1198" s="87"/>
      <c r="U1198" s="87"/>
      <c r="V1198" s="87"/>
      <c r="W1198" s="292"/>
    </row>
    <row r="1199" spans="1:23" s="293" customFormat="1" x14ac:dyDescent="0.2">
      <c r="A1199" s="289"/>
      <c r="B1199" s="290"/>
      <c r="C1199" s="291"/>
      <c r="D1199" s="87"/>
      <c r="E1199" s="87"/>
      <c r="F1199" s="87"/>
      <c r="G1199" s="87"/>
      <c r="H1199" s="292"/>
      <c r="I1199" s="292"/>
      <c r="J1199" s="87"/>
      <c r="K1199" s="87"/>
      <c r="L1199" s="87"/>
      <c r="M1199" s="292"/>
      <c r="N1199" s="87"/>
      <c r="O1199" s="87"/>
      <c r="P1199" s="87"/>
      <c r="Q1199" s="87"/>
      <c r="R1199" s="292"/>
      <c r="S1199" s="87"/>
      <c r="T1199" s="87"/>
      <c r="U1199" s="87"/>
      <c r="V1199" s="87"/>
      <c r="W1199" s="292"/>
    </row>
    <row r="1200" spans="1:23" s="293" customFormat="1" x14ac:dyDescent="0.2">
      <c r="A1200" s="289"/>
      <c r="B1200" s="290"/>
      <c r="C1200" s="291"/>
      <c r="D1200" s="87"/>
      <c r="E1200" s="87"/>
      <c r="F1200" s="87"/>
      <c r="G1200" s="87"/>
      <c r="H1200" s="292"/>
      <c r="I1200" s="292"/>
      <c r="J1200" s="87"/>
      <c r="K1200" s="87"/>
      <c r="L1200" s="87"/>
      <c r="M1200" s="292"/>
      <c r="N1200" s="87"/>
      <c r="O1200" s="87"/>
      <c r="P1200" s="87"/>
      <c r="Q1200" s="87"/>
      <c r="R1200" s="292"/>
      <c r="S1200" s="87"/>
      <c r="T1200" s="87"/>
      <c r="U1200" s="87"/>
      <c r="V1200" s="87"/>
      <c r="W1200" s="292"/>
    </row>
    <row r="1201" spans="1:23" s="293" customFormat="1" x14ac:dyDescent="0.2">
      <c r="A1201" s="289"/>
      <c r="B1201" s="290"/>
      <c r="C1201" s="291"/>
      <c r="D1201" s="87"/>
      <c r="E1201" s="87"/>
      <c r="F1201" s="87"/>
      <c r="G1201" s="87"/>
      <c r="H1201" s="292"/>
      <c r="I1201" s="292"/>
      <c r="J1201" s="87"/>
      <c r="K1201" s="87"/>
      <c r="L1201" s="87"/>
      <c r="M1201" s="292"/>
      <c r="N1201" s="87"/>
      <c r="O1201" s="87"/>
      <c r="P1201" s="87"/>
      <c r="Q1201" s="87"/>
      <c r="R1201" s="292"/>
      <c r="S1201" s="87"/>
      <c r="T1201" s="87"/>
      <c r="U1201" s="87"/>
      <c r="V1201" s="87"/>
      <c r="W1201" s="292"/>
    </row>
    <row r="1202" spans="1:23" s="293" customFormat="1" x14ac:dyDescent="0.2">
      <c r="A1202" s="289"/>
      <c r="B1202" s="290"/>
      <c r="C1202" s="291"/>
      <c r="D1202" s="87"/>
      <c r="E1202" s="87"/>
      <c r="F1202" s="87"/>
      <c r="G1202" s="87"/>
      <c r="H1202" s="292"/>
      <c r="I1202" s="292"/>
      <c r="J1202" s="87"/>
      <c r="K1202" s="87"/>
      <c r="L1202" s="87"/>
      <c r="M1202" s="292"/>
      <c r="N1202" s="87"/>
      <c r="O1202" s="87"/>
      <c r="P1202" s="87"/>
      <c r="Q1202" s="87"/>
      <c r="R1202" s="292"/>
      <c r="S1202" s="87"/>
      <c r="T1202" s="87"/>
      <c r="U1202" s="87"/>
      <c r="V1202" s="87"/>
      <c r="W1202" s="292"/>
    </row>
    <row r="1203" spans="1:23" s="293" customFormat="1" x14ac:dyDescent="0.2">
      <c r="A1203" s="289"/>
      <c r="B1203" s="290"/>
      <c r="C1203" s="291"/>
      <c r="D1203" s="87"/>
      <c r="E1203" s="87"/>
      <c r="F1203" s="87"/>
      <c r="G1203" s="87"/>
      <c r="H1203" s="292"/>
      <c r="I1203" s="292"/>
      <c r="J1203" s="87"/>
      <c r="K1203" s="87"/>
      <c r="L1203" s="87"/>
      <c r="M1203" s="292"/>
      <c r="N1203" s="87"/>
      <c r="O1203" s="87"/>
      <c r="P1203" s="87"/>
      <c r="Q1203" s="87"/>
      <c r="R1203" s="292"/>
      <c r="S1203" s="87"/>
      <c r="T1203" s="87"/>
      <c r="U1203" s="87"/>
      <c r="V1203" s="87"/>
      <c r="W1203" s="292"/>
    </row>
    <row r="1204" spans="1:23" s="293" customFormat="1" x14ac:dyDescent="0.2">
      <c r="A1204" s="289"/>
      <c r="B1204" s="290"/>
      <c r="C1204" s="291"/>
      <c r="D1204" s="87"/>
      <c r="E1204" s="87"/>
      <c r="F1204" s="87"/>
      <c r="G1204" s="87"/>
      <c r="H1204" s="292"/>
      <c r="I1204" s="292"/>
      <c r="J1204" s="87"/>
      <c r="K1204" s="87"/>
      <c r="L1204" s="87"/>
      <c r="M1204" s="292"/>
      <c r="N1204" s="87"/>
      <c r="O1204" s="87"/>
      <c r="P1204" s="87"/>
      <c r="Q1204" s="87"/>
      <c r="R1204" s="292"/>
      <c r="S1204" s="87"/>
      <c r="T1204" s="87"/>
      <c r="U1204" s="87"/>
      <c r="V1204" s="87"/>
      <c r="W1204" s="292"/>
    </row>
    <row r="1205" spans="1:23" s="293" customFormat="1" x14ac:dyDescent="0.2">
      <c r="A1205" s="289"/>
      <c r="B1205" s="290"/>
      <c r="C1205" s="291"/>
      <c r="D1205" s="87"/>
      <c r="E1205" s="87"/>
      <c r="F1205" s="87"/>
      <c r="G1205" s="87"/>
      <c r="H1205" s="292"/>
      <c r="I1205" s="292"/>
      <c r="J1205" s="87"/>
      <c r="K1205" s="87"/>
      <c r="L1205" s="87"/>
      <c r="M1205" s="292"/>
      <c r="N1205" s="87"/>
      <c r="O1205" s="87"/>
      <c r="P1205" s="87"/>
      <c r="Q1205" s="87"/>
      <c r="R1205" s="292"/>
      <c r="S1205" s="87"/>
      <c r="T1205" s="87"/>
      <c r="U1205" s="87"/>
      <c r="V1205" s="87"/>
      <c r="W1205" s="292"/>
    </row>
    <row r="1206" spans="1:23" s="293" customFormat="1" x14ac:dyDescent="0.2">
      <c r="A1206" s="289"/>
      <c r="B1206" s="290"/>
      <c r="C1206" s="291"/>
      <c r="D1206" s="87"/>
      <c r="E1206" s="87"/>
      <c r="F1206" s="87"/>
      <c r="G1206" s="87"/>
      <c r="H1206" s="292"/>
      <c r="I1206" s="292"/>
      <c r="J1206" s="87"/>
      <c r="K1206" s="87"/>
      <c r="L1206" s="87"/>
      <c r="M1206" s="292"/>
      <c r="N1206" s="87"/>
      <c r="O1206" s="87"/>
      <c r="P1206" s="87"/>
      <c r="Q1206" s="87"/>
      <c r="R1206" s="292"/>
      <c r="S1206" s="87"/>
      <c r="T1206" s="87"/>
      <c r="U1206" s="87"/>
      <c r="V1206" s="87"/>
      <c r="W1206" s="292"/>
    </row>
    <row r="1207" spans="1:23" s="293" customFormat="1" x14ac:dyDescent="0.2">
      <c r="A1207" s="289"/>
      <c r="B1207" s="290"/>
      <c r="C1207" s="291"/>
      <c r="D1207" s="87"/>
      <c r="E1207" s="87"/>
      <c r="F1207" s="87"/>
      <c r="G1207" s="87"/>
      <c r="H1207" s="292"/>
      <c r="I1207" s="292"/>
      <c r="J1207" s="87"/>
      <c r="K1207" s="87"/>
      <c r="L1207" s="87"/>
      <c r="M1207" s="292"/>
      <c r="N1207" s="87"/>
      <c r="O1207" s="87"/>
      <c r="P1207" s="87"/>
      <c r="Q1207" s="87"/>
      <c r="R1207" s="292"/>
      <c r="S1207" s="87"/>
      <c r="T1207" s="87"/>
      <c r="U1207" s="87"/>
      <c r="V1207" s="87"/>
      <c r="W1207" s="292"/>
    </row>
    <row r="1208" spans="1:23" s="293" customFormat="1" x14ac:dyDescent="0.2">
      <c r="A1208" s="289"/>
      <c r="B1208" s="290"/>
      <c r="C1208" s="291"/>
      <c r="D1208" s="87"/>
      <c r="E1208" s="87"/>
      <c r="F1208" s="87"/>
      <c r="G1208" s="87"/>
      <c r="H1208" s="292"/>
      <c r="I1208" s="292"/>
      <c r="J1208" s="87"/>
      <c r="K1208" s="87"/>
      <c r="L1208" s="87"/>
      <c r="M1208" s="292"/>
      <c r="N1208" s="87"/>
      <c r="O1208" s="87"/>
      <c r="P1208" s="87"/>
      <c r="Q1208" s="87"/>
      <c r="R1208" s="292"/>
      <c r="S1208" s="87"/>
      <c r="T1208" s="87"/>
      <c r="U1208" s="87"/>
      <c r="V1208" s="87"/>
      <c r="W1208" s="292"/>
    </row>
    <row r="1209" spans="1:23" s="293" customFormat="1" x14ac:dyDescent="0.2">
      <c r="A1209" s="289"/>
      <c r="B1209" s="290"/>
      <c r="C1209" s="291"/>
      <c r="D1209" s="87"/>
      <c r="E1209" s="87"/>
      <c r="F1209" s="87"/>
      <c r="G1209" s="87"/>
      <c r="H1209" s="292"/>
      <c r="I1209" s="292"/>
      <c r="J1209" s="87"/>
      <c r="K1209" s="87"/>
      <c r="L1209" s="87"/>
      <c r="M1209" s="292"/>
      <c r="N1209" s="87"/>
      <c r="O1209" s="87"/>
      <c r="P1209" s="87"/>
      <c r="Q1209" s="87"/>
      <c r="R1209" s="292"/>
      <c r="S1209" s="87"/>
      <c r="T1209" s="87"/>
      <c r="U1209" s="87"/>
      <c r="V1209" s="87"/>
      <c r="W1209" s="292"/>
    </row>
    <row r="1210" spans="1:23" s="293" customFormat="1" x14ac:dyDescent="0.2">
      <c r="A1210" s="289"/>
      <c r="B1210" s="290"/>
      <c r="C1210" s="291"/>
      <c r="D1210" s="87"/>
      <c r="E1210" s="87"/>
      <c r="F1210" s="87"/>
      <c r="G1210" s="87"/>
      <c r="H1210" s="292"/>
      <c r="I1210" s="292"/>
      <c r="J1210" s="87"/>
      <c r="K1210" s="87"/>
      <c r="L1210" s="87"/>
      <c r="M1210" s="292"/>
      <c r="N1210" s="87"/>
      <c r="O1210" s="87"/>
      <c r="P1210" s="87"/>
      <c r="Q1210" s="87"/>
      <c r="R1210" s="292"/>
      <c r="S1210" s="87"/>
      <c r="T1210" s="87"/>
      <c r="U1210" s="87"/>
      <c r="V1210" s="87"/>
      <c r="W1210" s="292"/>
    </row>
    <row r="1211" spans="1:23" s="293" customFormat="1" x14ac:dyDescent="0.2">
      <c r="A1211" s="289"/>
      <c r="B1211" s="290"/>
      <c r="C1211" s="291"/>
      <c r="D1211" s="87"/>
      <c r="E1211" s="87"/>
      <c r="F1211" s="87"/>
      <c r="G1211" s="87"/>
      <c r="H1211" s="292"/>
      <c r="I1211" s="292"/>
      <c r="J1211" s="87"/>
      <c r="K1211" s="87"/>
      <c r="L1211" s="87"/>
      <c r="M1211" s="292"/>
      <c r="N1211" s="87"/>
      <c r="O1211" s="87"/>
      <c r="P1211" s="87"/>
      <c r="Q1211" s="87"/>
      <c r="R1211" s="292"/>
      <c r="S1211" s="87"/>
      <c r="T1211" s="87"/>
      <c r="U1211" s="87"/>
      <c r="V1211" s="87"/>
      <c r="W1211" s="292"/>
    </row>
    <row r="1212" spans="1:23" s="293" customFormat="1" x14ac:dyDescent="0.2">
      <c r="A1212" s="289"/>
      <c r="B1212" s="290"/>
      <c r="C1212" s="291"/>
      <c r="D1212" s="87"/>
      <c r="E1212" s="87"/>
      <c r="F1212" s="87"/>
      <c r="G1212" s="87"/>
      <c r="H1212" s="292"/>
      <c r="I1212" s="292"/>
      <c r="J1212" s="87"/>
      <c r="K1212" s="87"/>
      <c r="L1212" s="87"/>
      <c r="M1212" s="292"/>
      <c r="N1212" s="87"/>
      <c r="O1212" s="87"/>
      <c r="P1212" s="87"/>
      <c r="Q1212" s="87"/>
      <c r="R1212" s="292"/>
      <c r="S1212" s="87"/>
      <c r="T1212" s="87"/>
      <c r="U1212" s="87"/>
      <c r="V1212" s="87"/>
      <c r="W1212" s="292"/>
    </row>
    <row r="1213" spans="1:23" s="293" customFormat="1" x14ac:dyDescent="0.2">
      <c r="A1213" s="289"/>
      <c r="B1213" s="290"/>
      <c r="C1213" s="291"/>
      <c r="D1213" s="87"/>
      <c r="E1213" s="87"/>
      <c r="F1213" s="87"/>
      <c r="G1213" s="87"/>
      <c r="H1213" s="292"/>
      <c r="I1213" s="292"/>
      <c r="J1213" s="87"/>
      <c r="K1213" s="87"/>
      <c r="L1213" s="87"/>
      <c r="M1213" s="292"/>
      <c r="N1213" s="87"/>
      <c r="O1213" s="87"/>
      <c r="P1213" s="87"/>
      <c r="Q1213" s="87"/>
      <c r="R1213" s="292"/>
      <c r="S1213" s="87"/>
      <c r="T1213" s="87"/>
      <c r="U1213" s="87"/>
      <c r="V1213" s="87"/>
      <c r="W1213" s="292"/>
    </row>
    <row r="1214" spans="1:23" s="293" customFormat="1" x14ac:dyDescent="0.2">
      <c r="A1214" s="289"/>
      <c r="B1214" s="290"/>
      <c r="C1214" s="291"/>
      <c r="D1214" s="87"/>
      <c r="E1214" s="87"/>
      <c r="F1214" s="87"/>
      <c r="G1214" s="87"/>
      <c r="H1214" s="292"/>
      <c r="I1214" s="292"/>
      <c r="J1214" s="87"/>
      <c r="K1214" s="87"/>
      <c r="L1214" s="87"/>
      <c r="M1214" s="292"/>
      <c r="N1214" s="87"/>
      <c r="O1214" s="87"/>
      <c r="P1214" s="87"/>
      <c r="Q1214" s="87"/>
      <c r="R1214" s="292"/>
      <c r="S1214" s="87"/>
      <c r="T1214" s="87"/>
      <c r="U1214" s="87"/>
      <c r="V1214" s="87"/>
      <c r="W1214" s="292"/>
    </row>
    <row r="1215" spans="1:23" s="293" customFormat="1" x14ac:dyDescent="0.2">
      <c r="A1215" s="289"/>
      <c r="B1215" s="290"/>
      <c r="C1215" s="291"/>
      <c r="D1215" s="87"/>
      <c r="E1215" s="87"/>
      <c r="F1215" s="87"/>
      <c r="G1215" s="87"/>
      <c r="H1215" s="292"/>
      <c r="I1215" s="292"/>
      <c r="J1215" s="87"/>
      <c r="K1215" s="87"/>
      <c r="L1215" s="87"/>
      <c r="M1215" s="292"/>
      <c r="N1215" s="87"/>
      <c r="O1215" s="87"/>
      <c r="P1215" s="87"/>
      <c r="Q1215" s="87"/>
      <c r="R1215" s="292"/>
      <c r="S1215" s="87"/>
      <c r="T1215" s="87"/>
      <c r="U1215" s="87"/>
      <c r="V1215" s="87"/>
      <c r="W1215" s="292"/>
    </row>
    <row r="1216" spans="1:23" s="293" customFormat="1" x14ac:dyDescent="0.2">
      <c r="A1216" s="289"/>
      <c r="B1216" s="290"/>
      <c r="C1216" s="291"/>
      <c r="D1216" s="87"/>
      <c r="E1216" s="87"/>
      <c r="F1216" s="87"/>
      <c r="G1216" s="87"/>
      <c r="H1216" s="292"/>
      <c r="I1216" s="292"/>
      <c r="J1216" s="87"/>
      <c r="K1216" s="87"/>
      <c r="L1216" s="87"/>
      <c r="M1216" s="292"/>
      <c r="N1216" s="87"/>
      <c r="O1216" s="87"/>
      <c r="P1216" s="87"/>
      <c r="Q1216" s="87"/>
      <c r="R1216" s="292"/>
      <c r="S1216" s="87"/>
      <c r="T1216" s="87"/>
      <c r="U1216" s="87"/>
      <c r="V1216" s="87"/>
      <c r="W1216" s="292"/>
    </row>
    <row r="1217" spans="1:23" s="293" customFormat="1" x14ac:dyDescent="0.2">
      <c r="A1217" s="289"/>
      <c r="B1217" s="290"/>
      <c r="C1217" s="291"/>
      <c r="D1217" s="87"/>
      <c r="E1217" s="87"/>
      <c r="F1217" s="87"/>
      <c r="G1217" s="87"/>
      <c r="H1217" s="292"/>
      <c r="I1217" s="292"/>
      <c r="J1217" s="87"/>
      <c r="K1217" s="87"/>
      <c r="L1217" s="87"/>
      <c r="M1217" s="292"/>
      <c r="N1217" s="87"/>
      <c r="O1217" s="87"/>
      <c r="P1217" s="87"/>
      <c r="Q1217" s="87"/>
      <c r="R1217" s="292"/>
      <c r="S1217" s="87"/>
      <c r="T1217" s="87"/>
      <c r="U1217" s="87"/>
      <c r="V1217" s="87"/>
      <c r="W1217" s="292"/>
    </row>
    <row r="1218" spans="1:23" s="293" customFormat="1" x14ac:dyDescent="0.2">
      <c r="A1218" s="289"/>
      <c r="B1218" s="290"/>
      <c r="C1218" s="291"/>
      <c r="D1218" s="87"/>
      <c r="E1218" s="87"/>
      <c r="F1218" s="87"/>
      <c r="G1218" s="87"/>
      <c r="H1218" s="292"/>
      <c r="I1218" s="292"/>
      <c r="J1218" s="87"/>
      <c r="K1218" s="87"/>
      <c r="L1218" s="87"/>
      <c r="M1218" s="292"/>
      <c r="N1218" s="87"/>
      <c r="O1218" s="87"/>
      <c r="P1218" s="87"/>
      <c r="Q1218" s="87"/>
      <c r="R1218" s="292"/>
      <c r="S1218" s="87"/>
      <c r="T1218" s="87"/>
      <c r="U1218" s="87"/>
      <c r="V1218" s="87"/>
      <c r="W1218" s="292"/>
    </row>
    <row r="1219" spans="1:23" s="293" customFormat="1" x14ac:dyDescent="0.2">
      <c r="A1219" s="289"/>
      <c r="B1219" s="290"/>
      <c r="C1219" s="291"/>
      <c r="D1219" s="87"/>
      <c r="E1219" s="87"/>
      <c r="F1219" s="87"/>
      <c r="G1219" s="87"/>
      <c r="H1219" s="292"/>
      <c r="I1219" s="292"/>
      <c r="J1219" s="87"/>
      <c r="K1219" s="87"/>
      <c r="L1219" s="87"/>
      <c r="M1219" s="292"/>
      <c r="N1219" s="87"/>
      <c r="O1219" s="87"/>
      <c r="P1219" s="87"/>
      <c r="Q1219" s="87"/>
      <c r="R1219" s="292"/>
      <c r="S1219" s="87"/>
      <c r="T1219" s="87"/>
      <c r="U1219" s="87"/>
      <c r="V1219" s="87"/>
      <c r="W1219" s="292"/>
    </row>
    <row r="1220" spans="1:23" s="293" customFormat="1" x14ac:dyDescent="0.2">
      <c r="A1220" s="289"/>
      <c r="B1220" s="290"/>
      <c r="C1220" s="291"/>
      <c r="D1220" s="87"/>
      <c r="E1220" s="87"/>
      <c r="F1220" s="87"/>
      <c r="G1220" s="87"/>
      <c r="H1220" s="292"/>
      <c r="I1220" s="292"/>
      <c r="J1220" s="87"/>
      <c r="K1220" s="87"/>
      <c r="L1220" s="87"/>
      <c r="M1220" s="292"/>
      <c r="N1220" s="87"/>
      <c r="O1220" s="87"/>
      <c r="P1220" s="87"/>
      <c r="Q1220" s="87"/>
      <c r="R1220" s="292"/>
      <c r="S1220" s="87"/>
      <c r="T1220" s="87"/>
      <c r="U1220" s="87"/>
      <c r="V1220" s="87"/>
      <c r="W1220" s="292"/>
    </row>
    <row r="1221" spans="1:23" s="293" customFormat="1" x14ac:dyDescent="0.2">
      <c r="A1221" s="289"/>
      <c r="B1221" s="290"/>
      <c r="C1221" s="291"/>
      <c r="D1221" s="87"/>
      <c r="E1221" s="87"/>
      <c r="F1221" s="87"/>
      <c r="G1221" s="87"/>
      <c r="H1221" s="292"/>
      <c r="I1221" s="292"/>
      <c r="J1221" s="87"/>
      <c r="K1221" s="87"/>
      <c r="L1221" s="87"/>
      <c r="M1221" s="292"/>
      <c r="N1221" s="87"/>
      <c r="O1221" s="87"/>
      <c r="P1221" s="87"/>
      <c r="Q1221" s="87"/>
      <c r="R1221" s="292"/>
      <c r="S1221" s="87"/>
      <c r="T1221" s="87"/>
      <c r="U1221" s="87"/>
      <c r="V1221" s="87"/>
      <c r="W1221" s="292"/>
    </row>
    <row r="1222" spans="1:23" s="293" customFormat="1" x14ac:dyDescent="0.2">
      <c r="A1222" s="289"/>
      <c r="B1222" s="290"/>
      <c r="C1222" s="291"/>
      <c r="D1222" s="87"/>
      <c r="E1222" s="87"/>
      <c r="F1222" s="87"/>
      <c r="G1222" s="87"/>
      <c r="H1222" s="292"/>
      <c r="I1222" s="292"/>
      <c r="J1222" s="87"/>
      <c r="K1222" s="87"/>
      <c r="L1222" s="87"/>
      <c r="M1222" s="292"/>
      <c r="N1222" s="87"/>
      <c r="O1222" s="87"/>
      <c r="P1222" s="87"/>
      <c r="Q1222" s="87"/>
      <c r="R1222" s="292"/>
      <c r="S1222" s="87"/>
      <c r="T1222" s="87"/>
      <c r="U1222" s="87"/>
      <c r="V1222" s="87"/>
      <c r="W1222" s="292"/>
    </row>
    <row r="1223" spans="1:23" s="293" customFormat="1" x14ac:dyDescent="0.2">
      <c r="A1223" s="289"/>
      <c r="B1223" s="290"/>
      <c r="C1223" s="291"/>
      <c r="D1223" s="87"/>
      <c r="E1223" s="87"/>
      <c r="F1223" s="87"/>
      <c r="G1223" s="87"/>
      <c r="H1223" s="292"/>
      <c r="I1223" s="292"/>
      <c r="J1223" s="87"/>
      <c r="K1223" s="87"/>
      <c r="L1223" s="87"/>
      <c r="M1223" s="292"/>
      <c r="N1223" s="87"/>
      <c r="O1223" s="87"/>
      <c r="P1223" s="87"/>
      <c r="Q1223" s="87"/>
      <c r="R1223" s="292"/>
      <c r="S1223" s="87"/>
      <c r="T1223" s="87"/>
      <c r="U1223" s="87"/>
      <c r="V1223" s="87"/>
      <c r="W1223" s="292"/>
    </row>
    <row r="1224" spans="1:23" s="293" customFormat="1" x14ac:dyDescent="0.2">
      <c r="A1224" s="289"/>
      <c r="B1224" s="290"/>
      <c r="C1224" s="291"/>
      <c r="D1224" s="87"/>
      <c r="E1224" s="87"/>
      <c r="F1224" s="87"/>
      <c r="G1224" s="87"/>
      <c r="H1224" s="292"/>
      <c r="I1224" s="292"/>
      <c r="J1224" s="87"/>
      <c r="K1224" s="87"/>
      <c r="L1224" s="87"/>
      <c r="M1224" s="292"/>
      <c r="N1224" s="87"/>
      <c r="O1224" s="87"/>
      <c r="P1224" s="87"/>
      <c r="Q1224" s="87"/>
      <c r="R1224" s="292"/>
      <c r="S1224" s="87"/>
      <c r="T1224" s="87"/>
      <c r="U1224" s="87"/>
      <c r="V1224" s="87"/>
      <c r="W1224" s="292"/>
    </row>
    <row r="1225" spans="1:23" s="293" customFormat="1" x14ac:dyDescent="0.2">
      <c r="A1225" s="289"/>
      <c r="B1225" s="290"/>
      <c r="C1225" s="291"/>
      <c r="D1225" s="87"/>
      <c r="E1225" s="87"/>
      <c r="F1225" s="87"/>
      <c r="G1225" s="87"/>
      <c r="H1225" s="292"/>
      <c r="I1225" s="292"/>
      <c r="J1225" s="87"/>
      <c r="K1225" s="87"/>
      <c r="L1225" s="87"/>
      <c r="M1225" s="292"/>
      <c r="N1225" s="87"/>
      <c r="O1225" s="87"/>
      <c r="P1225" s="87"/>
      <c r="Q1225" s="87"/>
      <c r="R1225" s="292"/>
      <c r="S1225" s="87"/>
      <c r="T1225" s="87"/>
      <c r="U1225" s="87"/>
      <c r="V1225" s="87"/>
      <c r="W1225" s="292"/>
    </row>
    <row r="1226" spans="1:23" s="293" customFormat="1" x14ac:dyDescent="0.2">
      <c r="A1226" s="289"/>
      <c r="B1226" s="290"/>
      <c r="C1226" s="291"/>
      <c r="D1226" s="87"/>
      <c r="E1226" s="87"/>
      <c r="F1226" s="87"/>
      <c r="G1226" s="87"/>
      <c r="H1226" s="292"/>
      <c r="I1226" s="292"/>
      <c r="J1226" s="87"/>
      <c r="K1226" s="87"/>
      <c r="L1226" s="87"/>
      <c r="M1226" s="292"/>
      <c r="N1226" s="87"/>
      <c r="O1226" s="87"/>
      <c r="P1226" s="87"/>
      <c r="Q1226" s="87"/>
      <c r="R1226" s="292"/>
      <c r="S1226" s="87"/>
      <c r="T1226" s="87"/>
      <c r="U1226" s="87"/>
      <c r="V1226" s="87"/>
      <c r="W1226" s="292"/>
    </row>
    <row r="1227" spans="1:23" s="293" customFormat="1" x14ac:dyDescent="0.2">
      <c r="A1227" s="289"/>
      <c r="B1227" s="290"/>
      <c r="C1227" s="291"/>
      <c r="D1227" s="87"/>
      <c r="E1227" s="87"/>
      <c r="F1227" s="87"/>
      <c r="G1227" s="87"/>
      <c r="H1227" s="292"/>
      <c r="I1227" s="292"/>
      <c r="J1227" s="87"/>
      <c r="K1227" s="87"/>
      <c r="L1227" s="87"/>
      <c r="M1227" s="292"/>
      <c r="N1227" s="87"/>
      <c r="O1227" s="87"/>
      <c r="P1227" s="87"/>
      <c r="Q1227" s="87"/>
      <c r="R1227" s="292"/>
      <c r="S1227" s="87"/>
      <c r="T1227" s="87"/>
      <c r="U1227" s="87"/>
      <c r="V1227" s="87"/>
      <c r="W1227" s="292"/>
    </row>
    <row r="1228" spans="1:23" s="293" customFormat="1" x14ac:dyDescent="0.2">
      <c r="A1228" s="289"/>
      <c r="B1228" s="290"/>
      <c r="C1228" s="291"/>
      <c r="D1228" s="87"/>
      <c r="E1228" s="87"/>
      <c r="F1228" s="87"/>
      <c r="G1228" s="87"/>
      <c r="H1228" s="292"/>
      <c r="I1228" s="292"/>
      <c r="J1228" s="87"/>
      <c r="K1228" s="87"/>
      <c r="L1228" s="87"/>
      <c r="M1228" s="292"/>
      <c r="N1228" s="87"/>
      <c r="O1228" s="87"/>
      <c r="P1228" s="87"/>
      <c r="Q1228" s="87"/>
      <c r="R1228" s="292"/>
      <c r="S1228" s="87"/>
      <c r="T1228" s="87"/>
      <c r="U1228" s="87"/>
      <c r="V1228" s="87"/>
      <c r="W1228" s="292"/>
    </row>
    <row r="1229" spans="1:23" s="293" customFormat="1" x14ac:dyDescent="0.2">
      <c r="A1229" s="289"/>
      <c r="B1229" s="290"/>
      <c r="C1229" s="291"/>
      <c r="D1229" s="87"/>
      <c r="E1229" s="87"/>
      <c r="F1229" s="87"/>
      <c r="G1229" s="87"/>
      <c r="H1229" s="292"/>
      <c r="I1229" s="292"/>
      <c r="J1229" s="87"/>
      <c r="K1229" s="87"/>
      <c r="L1229" s="87"/>
      <c r="M1229" s="292"/>
      <c r="N1229" s="87"/>
      <c r="O1229" s="87"/>
      <c r="P1229" s="87"/>
      <c r="Q1229" s="87"/>
      <c r="R1229" s="292"/>
      <c r="S1229" s="87"/>
      <c r="T1229" s="87"/>
      <c r="U1229" s="87"/>
      <c r="V1229" s="87"/>
      <c r="W1229" s="292"/>
    </row>
    <row r="1230" spans="1:23" s="293" customFormat="1" x14ac:dyDescent="0.2">
      <c r="A1230" s="289"/>
      <c r="B1230" s="290"/>
      <c r="C1230" s="291"/>
      <c r="D1230" s="87"/>
      <c r="E1230" s="87"/>
      <c r="F1230" s="87"/>
      <c r="G1230" s="87"/>
      <c r="H1230" s="292"/>
      <c r="I1230" s="292"/>
      <c r="J1230" s="87"/>
      <c r="K1230" s="87"/>
      <c r="L1230" s="87"/>
      <c r="M1230" s="292"/>
      <c r="N1230" s="87"/>
      <c r="O1230" s="87"/>
      <c r="P1230" s="87"/>
      <c r="Q1230" s="87"/>
      <c r="R1230" s="292"/>
      <c r="S1230" s="87"/>
      <c r="T1230" s="87"/>
      <c r="U1230" s="87"/>
      <c r="V1230" s="87"/>
      <c r="W1230" s="292"/>
    </row>
    <row r="1231" spans="1:23" s="293" customFormat="1" x14ac:dyDescent="0.2">
      <c r="A1231" s="289"/>
      <c r="B1231" s="290"/>
      <c r="C1231" s="291"/>
      <c r="D1231" s="87"/>
      <c r="E1231" s="87"/>
      <c r="F1231" s="87"/>
      <c r="G1231" s="87"/>
      <c r="H1231" s="292"/>
      <c r="I1231" s="292"/>
      <c r="J1231" s="87"/>
      <c r="K1231" s="87"/>
      <c r="L1231" s="87"/>
      <c r="M1231" s="292"/>
      <c r="N1231" s="87"/>
      <c r="O1231" s="87"/>
      <c r="P1231" s="87"/>
      <c r="Q1231" s="87"/>
      <c r="R1231" s="292"/>
      <c r="S1231" s="87"/>
      <c r="T1231" s="87"/>
      <c r="U1231" s="87"/>
      <c r="V1231" s="87"/>
      <c r="W1231" s="292"/>
    </row>
    <row r="1232" spans="1:23" s="293" customFormat="1" x14ac:dyDescent="0.2">
      <c r="A1232" s="289"/>
      <c r="B1232" s="290"/>
      <c r="C1232" s="291"/>
      <c r="D1232" s="87"/>
      <c r="E1232" s="87"/>
      <c r="F1232" s="87"/>
      <c r="G1232" s="87"/>
      <c r="H1232" s="292"/>
      <c r="I1232" s="292"/>
      <c r="J1232" s="87"/>
      <c r="K1232" s="87"/>
      <c r="L1232" s="87"/>
      <c r="M1232" s="292"/>
      <c r="N1232" s="87"/>
      <c r="O1232" s="87"/>
      <c r="P1232" s="87"/>
      <c r="Q1232" s="87"/>
      <c r="R1232" s="292"/>
      <c r="S1232" s="87"/>
      <c r="T1232" s="87"/>
      <c r="U1232" s="87"/>
      <c r="V1232" s="87"/>
      <c r="W1232" s="292"/>
    </row>
    <row r="1233" spans="1:23" s="293" customFormat="1" x14ac:dyDescent="0.2">
      <c r="A1233" s="289"/>
      <c r="B1233" s="290"/>
      <c r="C1233" s="291"/>
      <c r="D1233" s="87"/>
      <c r="E1233" s="87"/>
      <c r="F1233" s="87"/>
      <c r="G1233" s="87"/>
      <c r="H1233" s="292"/>
      <c r="I1233" s="292"/>
      <c r="J1233" s="87"/>
      <c r="K1233" s="87"/>
      <c r="L1233" s="87"/>
      <c r="M1233" s="292"/>
      <c r="N1233" s="87"/>
      <c r="O1233" s="87"/>
      <c r="P1233" s="87"/>
      <c r="Q1233" s="87"/>
      <c r="R1233" s="292"/>
      <c r="S1233" s="87"/>
      <c r="T1233" s="87"/>
      <c r="U1233" s="87"/>
      <c r="V1233" s="87"/>
      <c r="W1233" s="292"/>
    </row>
    <row r="1234" spans="1:23" s="293" customFormat="1" x14ac:dyDescent="0.2">
      <c r="A1234" s="289"/>
      <c r="B1234" s="290"/>
      <c r="C1234" s="291"/>
      <c r="D1234" s="87"/>
      <c r="E1234" s="87"/>
      <c r="F1234" s="87"/>
      <c r="G1234" s="87"/>
      <c r="H1234" s="292"/>
      <c r="I1234" s="292"/>
      <c r="J1234" s="87"/>
      <c r="K1234" s="87"/>
      <c r="L1234" s="87"/>
      <c r="M1234" s="292"/>
      <c r="N1234" s="87"/>
      <c r="O1234" s="87"/>
      <c r="P1234" s="87"/>
      <c r="Q1234" s="87"/>
      <c r="R1234" s="292"/>
      <c r="S1234" s="87"/>
      <c r="T1234" s="87"/>
      <c r="U1234" s="87"/>
      <c r="V1234" s="87"/>
      <c r="W1234" s="292"/>
    </row>
    <row r="1235" spans="1:23" s="293" customFormat="1" x14ac:dyDescent="0.2">
      <c r="A1235" s="289"/>
      <c r="B1235" s="290"/>
      <c r="C1235" s="291"/>
      <c r="D1235" s="87"/>
      <c r="E1235" s="87"/>
      <c r="F1235" s="87"/>
      <c r="G1235" s="87"/>
      <c r="H1235" s="292"/>
      <c r="I1235" s="292"/>
      <c r="J1235" s="87"/>
      <c r="K1235" s="87"/>
      <c r="L1235" s="87"/>
      <c r="M1235" s="292"/>
      <c r="N1235" s="87"/>
      <c r="O1235" s="87"/>
      <c r="P1235" s="87"/>
      <c r="Q1235" s="87"/>
      <c r="R1235" s="292"/>
      <c r="S1235" s="87"/>
      <c r="T1235" s="87"/>
      <c r="U1235" s="87"/>
      <c r="V1235" s="87"/>
      <c r="W1235" s="292"/>
    </row>
    <row r="1236" spans="1:23" s="293" customFormat="1" x14ac:dyDescent="0.2">
      <c r="A1236" s="289"/>
      <c r="B1236" s="290"/>
      <c r="C1236" s="291"/>
      <c r="D1236" s="87"/>
      <c r="E1236" s="87"/>
      <c r="F1236" s="87"/>
      <c r="G1236" s="87"/>
      <c r="H1236" s="292"/>
      <c r="I1236" s="292"/>
      <c r="J1236" s="87"/>
      <c r="K1236" s="87"/>
      <c r="L1236" s="87"/>
      <c r="M1236" s="292"/>
      <c r="N1236" s="87"/>
      <c r="O1236" s="87"/>
      <c r="P1236" s="87"/>
      <c r="Q1236" s="87"/>
      <c r="R1236" s="292"/>
      <c r="S1236" s="87"/>
      <c r="T1236" s="87"/>
      <c r="U1236" s="87"/>
      <c r="V1236" s="87"/>
      <c r="W1236" s="292"/>
    </row>
    <row r="1237" spans="1:23" s="293" customFormat="1" x14ac:dyDescent="0.2">
      <c r="A1237" s="289"/>
      <c r="B1237" s="290"/>
      <c r="C1237" s="291"/>
      <c r="D1237" s="87"/>
      <c r="E1237" s="87"/>
      <c r="F1237" s="87"/>
      <c r="G1237" s="87"/>
      <c r="H1237" s="292"/>
      <c r="I1237" s="292"/>
      <c r="J1237" s="87"/>
      <c r="K1237" s="87"/>
      <c r="L1237" s="87"/>
      <c r="M1237" s="292"/>
      <c r="N1237" s="87"/>
      <c r="O1237" s="87"/>
      <c r="P1237" s="87"/>
      <c r="Q1237" s="87"/>
      <c r="R1237" s="292"/>
      <c r="S1237" s="87"/>
      <c r="T1237" s="87"/>
      <c r="U1237" s="87"/>
      <c r="V1237" s="87"/>
      <c r="W1237" s="292"/>
    </row>
    <row r="1238" spans="1:23" s="293" customFormat="1" x14ac:dyDescent="0.2">
      <c r="A1238" s="289"/>
      <c r="B1238" s="290"/>
      <c r="C1238" s="291"/>
      <c r="D1238" s="87"/>
      <c r="E1238" s="87"/>
      <c r="F1238" s="87"/>
      <c r="G1238" s="87"/>
      <c r="H1238" s="292"/>
      <c r="I1238" s="292"/>
      <c r="J1238" s="87"/>
      <c r="K1238" s="87"/>
      <c r="L1238" s="87"/>
      <c r="M1238" s="292"/>
      <c r="N1238" s="87"/>
      <c r="O1238" s="87"/>
      <c r="P1238" s="87"/>
      <c r="Q1238" s="87"/>
      <c r="R1238" s="292"/>
      <c r="S1238" s="87"/>
      <c r="T1238" s="87"/>
      <c r="U1238" s="87"/>
      <c r="V1238" s="87"/>
      <c r="W1238" s="292"/>
    </row>
    <row r="1239" spans="1:23" s="293" customFormat="1" x14ac:dyDescent="0.2">
      <c r="A1239" s="289"/>
      <c r="B1239" s="290"/>
      <c r="C1239" s="291"/>
      <c r="D1239" s="87"/>
      <c r="E1239" s="87"/>
      <c r="F1239" s="87"/>
      <c r="G1239" s="87"/>
      <c r="H1239" s="292"/>
      <c r="I1239" s="292"/>
      <c r="J1239" s="87"/>
      <c r="K1239" s="87"/>
      <c r="L1239" s="87"/>
      <c r="M1239" s="292"/>
      <c r="N1239" s="87"/>
      <c r="O1239" s="87"/>
      <c r="P1239" s="87"/>
      <c r="Q1239" s="87"/>
      <c r="R1239" s="292"/>
      <c r="S1239" s="87"/>
      <c r="T1239" s="87"/>
      <c r="U1239" s="87"/>
      <c r="V1239" s="87"/>
      <c r="W1239" s="292"/>
    </row>
    <row r="1240" spans="1:23" s="293" customFormat="1" x14ac:dyDescent="0.2">
      <c r="A1240" s="289"/>
      <c r="B1240" s="290"/>
      <c r="C1240" s="291"/>
      <c r="D1240" s="87"/>
      <c r="E1240" s="87"/>
      <c r="F1240" s="87"/>
      <c r="G1240" s="87"/>
      <c r="H1240" s="292"/>
      <c r="I1240" s="292"/>
      <c r="J1240" s="87"/>
      <c r="K1240" s="87"/>
      <c r="L1240" s="87"/>
      <c r="M1240" s="292"/>
      <c r="N1240" s="87"/>
      <c r="O1240" s="87"/>
      <c r="P1240" s="87"/>
      <c r="Q1240" s="87"/>
      <c r="R1240" s="292"/>
      <c r="S1240" s="87"/>
      <c r="T1240" s="87"/>
      <c r="U1240" s="87"/>
      <c r="V1240" s="87"/>
      <c r="W1240" s="292"/>
    </row>
    <row r="1241" spans="1:23" s="293" customFormat="1" x14ac:dyDescent="0.2">
      <c r="A1241" s="289"/>
      <c r="B1241" s="290"/>
      <c r="C1241" s="291"/>
      <c r="D1241" s="87"/>
      <c r="E1241" s="87"/>
      <c r="F1241" s="87"/>
      <c r="G1241" s="87"/>
      <c r="H1241" s="292"/>
      <c r="I1241" s="292"/>
      <c r="J1241" s="87"/>
      <c r="K1241" s="87"/>
      <c r="L1241" s="87"/>
      <c r="M1241" s="292"/>
      <c r="N1241" s="87"/>
      <c r="O1241" s="87"/>
      <c r="P1241" s="87"/>
      <c r="Q1241" s="87"/>
      <c r="R1241" s="292"/>
      <c r="S1241" s="87"/>
      <c r="T1241" s="87"/>
      <c r="U1241" s="87"/>
      <c r="V1241" s="87"/>
      <c r="W1241" s="292"/>
    </row>
    <row r="1242" spans="1:23" s="293" customFormat="1" x14ac:dyDescent="0.2">
      <c r="A1242" s="289"/>
      <c r="B1242" s="290"/>
      <c r="C1242" s="291"/>
      <c r="D1242" s="87"/>
      <c r="E1242" s="87"/>
      <c r="F1242" s="87"/>
      <c r="G1242" s="87"/>
      <c r="H1242" s="292"/>
      <c r="I1242" s="292"/>
      <c r="J1242" s="87"/>
      <c r="K1242" s="87"/>
      <c r="L1242" s="87"/>
      <c r="M1242" s="292"/>
      <c r="N1242" s="87"/>
      <c r="O1242" s="87"/>
      <c r="P1242" s="87"/>
      <c r="Q1242" s="87"/>
      <c r="R1242" s="292"/>
      <c r="S1242" s="87"/>
      <c r="T1242" s="87"/>
      <c r="U1242" s="87"/>
      <c r="V1242" s="87"/>
      <c r="W1242" s="292"/>
    </row>
    <row r="1243" spans="1:23" s="293" customFormat="1" x14ac:dyDescent="0.2">
      <c r="A1243" s="289"/>
      <c r="B1243" s="290"/>
      <c r="C1243" s="291"/>
      <c r="D1243" s="87"/>
      <c r="E1243" s="87"/>
      <c r="F1243" s="87"/>
      <c r="G1243" s="87"/>
      <c r="H1243" s="292"/>
      <c r="I1243" s="292"/>
      <c r="J1243" s="87"/>
      <c r="K1243" s="87"/>
      <c r="L1243" s="87"/>
      <c r="M1243" s="292"/>
      <c r="N1243" s="87"/>
      <c r="O1243" s="87"/>
      <c r="P1243" s="87"/>
      <c r="Q1243" s="87"/>
      <c r="R1243" s="292"/>
      <c r="S1243" s="87"/>
      <c r="T1243" s="87"/>
      <c r="U1243" s="87"/>
      <c r="V1243" s="87"/>
      <c r="W1243" s="292"/>
    </row>
    <row r="1244" spans="1:23" s="293" customFormat="1" x14ac:dyDescent="0.2">
      <c r="A1244" s="289"/>
      <c r="B1244" s="290"/>
      <c r="C1244" s="291"/>
      <c r="D1244" s="87"/>
      <c r="E1244" s="87"/>
      <c r="F1244" s="87"/>
      <c r="G1244" s="87"/>
      <c r="H1244" s="292"/>
      <c r="I1244" s="292"/>
      <c r="J1244" s="87"/>
      <c r="K1244" s="87"/>
      <c r="L1244" s="87"/>
      <c r="M1244" s="292"/>
      <c r="N1244" s="87"/>
      <c r="O1244" s="87"/>
      <c r="P1244" s="87"/>
      <c r="Q1244" s="87"/>
      <c r="R1244" s="292"/>
      <c r="S1244" s="87"/>
      <c r="T1244" s="87"/>
      <c r="U1244" s="87"/>
      <c r="V1244" s="87"/>
      <c r="W1244" s="292"/>
    </row>
    <row r="1245" spans="1:23" s="293" customFormat="1" x14ac:dyDescent="0.2">
      <c r="A1245" s="289"/>
      <c r="B1245" s="290"/>
      <c r="C1245" s="291"/>
      <c r="D1245" s="87"/>
      <c r="E1245" s="87"/>
      <c r="F1245" s="87"/>
      <c r="G1245" s="87"/>
      <c r="H1245" s="292"/>
      <c r="I1245" s="292"/>
      <c r="J1245" s="87"/>
      <c r="K1245" s="87"/>
      <c r="L1245" s="87"/>
      <c r="M1245" s="292"/>
      <c r="N1245" s="87"/>
      <c r="O1245" s="87"/>
      <c r="P1245" s="87"/>
      <c r="Q1245" s="87"/>
      <c r="R1245" s="292"/>
      <c r="S1245" s="87"/>
      <c r="T1245" s="87"/>
      <c r="U1245" s="87"/>
      <c r="V1245" s="87"/>
      <c r="W1245" s="292"/>
    </row>
    <row r="1246" spans="1:23" s="293" customFormat="1" x14ac:dyDescent="0.2">
      <c r="A1246" s="289"/>
      <c r="B1246" s="290"/>
      <c r="C1246" s="291"/>
      <c r="D1246" s="87"/>
      <c r="E1246" s="87"/>
      <c r="F1246" s="87"/>
      <c r="G1246" s="87"/>
      <c r="H1246" s="292"/>
      <c r="I1246" s="292"/>
      <c r="J1246" s="87"/>
      <c r="K1246" s="87"/>
      <c r="L1246" s="87"/>
      <c r="M1246" s="292"/>
      <c r="N1246" s="87"/>
      <c r="O1246" s="87"/>
      <c r="P1246" s="87"/>
      <c r="Q1246" s="87"/>
      <c r="R1246" s="292"/>
      <c r="S1246" s="87"/>
      <c r="T1246" s="87"/>
      <c r="U1246" s="87"/>
      <c r="V1246" s="87"/>
      <c r="W1246" s="292"/>
    </row>
    <row r="1247" spans="1:23" s="293" customFormat="1" x14ac:dyDescent="0.2">
      <c r="A1247" s="289"/>
      <c r="B1247" s="290"/>
      <c r="C1247" s="291"/>
      <c r="D1247" s="87"/>
      <c r="E1247" s="87"/>
      <c r="F1247" s="87"/>
      <c r="G1247" s="87"/>
      <c r="H1247" s="292"/>
      <c r="I1247" s="292"/>
      <c r="J1247" s="87"/>
      <c r="K1247" s="87"/>
      <c r="L1247" s="87"/>
      <c r="M1247" s="292"/>
      <c r="N1247" s="87"/>
      <c r="O1247" s="87"/>
      <c r="P1247" s="87"/>
      <c r="Q1247" s="87"/>
      <c r="R1247" s="292"/>
      <c r="S1247" s="87"/>
      <c r="T1247" s="87"/>
      <c r="U1247" s="87"/>
      <c r="V1247" s="87"/>
      <c r="W1247" s="292"/>
    </row>
    <row r="1248" spans="1:23" s="293" customFormat="1" x14ac:dyDescent="0.2">
      <c r="A1248" s="289"/>
      <c r="B1248" s="290"/>
      <c r="C1248" s="291"/>
      <c r="D1248" s="87"/>
      <c r="E1248" s="87"/>
      <c r="F1248" s="87"/>
      <c r="G1248" s="87"/>
      <c r="H1248" s="292"/>
      <c r="I1248" s="292"/>
      <c r="J1248" s="87"/>
      <c r="K1248" s="87"/>
      <c r="L1248" s="87"/>
      <c r="M1248" s="292"/>
      <c r="N1248" s="87"/>
      <c r="O1248" s="87"/>
      <c r="P1248" s="87"/>
      <c r="Q1248" s="87"/>
      <c r="R1248" s="292"/>
      <c r="S1248" s="87"/>
      <c r="T1248" s="87"/>
      <c r="U1248" s="87"/>
      <c r="V1248" s="87"/>
      <c r="W1248" s="292"/>
    </row>
    <row r="1249" spans="1:23" s="293" customFormat="1" x14ac:dyDescent="0.2">
      <c r="A1249" s="289"/>
      <c r="B1249" s="290"/>
      <c r="C1249" s="291"/>
      <c r="D1249" s="87"/>
      <c r="E1249" s="87"/>
      <c r="F1249" s="87"/>
      <c r="G1249" s="87"/>
      <c r="H1249" s="292"/>
      <c r="I1249" s="292"/>
      <c r="J1249" s="87"/>
      <c r="K1249" s="87"/>
      <c r="L1249" s="87"/>
      <c r="M1249" s="292"/>
      <c r="N1249" s="87"/>
      <c r="O1249" s="87"/>
      <c r="P1249" s="87"/>
      <c r="Q1249" s="87"/>
      <c r="R1249" s="292"/>
      <c r="S1249" s="87"/>
      <c r="T1249" s="87"/>
      <c r="U1249" s="87"/>
      <c r="V1249" s="87"/>
      <c r="W1249" s="292"/>
    </row>
    <row r="1250" spans="1:23" s="293" customFormat="1" x14ac:dyDescent="0.2">
      <c r="A1250" s="289"/>
      <c r="B1250" s="290"/>
      <c r="C1250" s="291"/>
      <c r="D1250" s="87"/>
      <c r="E1250" s="87"/>
      <c r="F1250" s="87"/>
      <c r="G1250" s="87"/>
      <c r="H1250" s="292"/>
      <c r="I1250" s="292"/>
      <c r="J1250" s="87"/>
      <c r="K1250" s="87"/>
      <c r="L1250" s="87"/>
      <c r="M1250" s="292"/>
      <c r="N1250" s="87"/>
      <c r="O1250" s="87"/>
      <c r="P1250" s="87"/>
      <c r="Q1250" s="87"/>
      <c r="R1250" s="292"/>
      <c r="S1250" s="87"/>
      <c r="T1250" s="87"/>
      <c r="U1250" s="87"/>
      <c r="V1250" s="87"/>
      <c r="W1250" s="292"/>
    </row>
    <row r="1251" spans="1:23" s="293" customFormat="1" x14ac:dyDescent="0.2">
      <c r="A1251" s="289"/>
      <c r="B1251" s="290"/>
      <c r="C1251" s="291"/>
      <c r="D1251" s="87"/>
      <c r="E1251" s="87"/>
      <c r="F1251" s="87"/>
      <c r="G1251" s="87"/>
      <c r="H1251" s="292"/>
      <c r="I1251" s="292"/>
      <c r="J1251" s="87"/>
      <c r="K1251" s="87"/>
      <c r="L1251" s="87"/>
      <c r="M1251" s="292"/>
      <c r="N1251" s="87"/>
      <c r="O1251" s="87"/>
      <c r="P1251" s="87"/>
      <c r="Q1251" s="87"/>
      <c r="R1251" s="292"/>
      <c r="S1251" s="87"/>
      <c r="T1251" s="87"/>
      <c r="U1251" s="87"/>
      <c r="V1251" s="87"/>
      <c r="W1251" s="292"/>
    </row>
    <row r="1252" spans="1:23" s="293" customFormat="1" x14ac:dyDescent="0.2">
      <c r="A1252" s="289"/>
      <c r="B1252" s="290"/>
      <c r="C1252" s="291"/>
      <c r="D1252" s="87"/>
      <c r="E1252" s="87"/>
      <c r="F1252" s="87"/>
      <c r="G1252" s="87"/>
      <c r="H1252" s="292"/>
      <c r="I1252" s="292"/>
      <c r="J1252" s="87"/>
      <c r="K1252" s="87"/>
      <c r="L1252" s="87"/>
      <c r="M1252" s="292"/>
      <c r="N1252" s="87"/>
      <c r="O1252" s="87"/>
      <c r="P1252" s="87"/>
      <c r="Q1252" s="87"/>
      <c r="R1252" s="292"/>
      <c r="S1252" s="87"/>
      <c r="T1252" s="87"/>
      <c r="U1252" s="87"/>
      <c r="V1252" s="87"/>
      <c r="W1252" s="292"/>
    </row>
    <row r="1253" spans="1:23" s="293" customFormat="1" x14ac:dyDescent="0.2">
      <c r="A1253" s="289"/>
      <c r="B1253" s="290"/>
      <c r="C1253" s="291"/>
      <c r="D1253" s="87"/>
      <c r="E1253" s="87"/>
      <c r="F1253" s="87"/>
      <c r="G1253" s="87"/>
      <c r="H1253" s="292"/>
      <c r="I1253" s="292"/>
      <c r="J1253" s="87"/>
      <c r="K1253" s="87"/>
      <c r="L1253" s="87"/>
      <c r="M1253" s="292"/>
      <c r="N1253" s="87"/>
      <c r="O1253" s="87"/>
      <c r="P1253" s="87"/>
      <c r="Q1253" s="87"/>
      <c r="R1253" s="292"/>
      <c r="S1253" s="87"/>
      <c r="T1253" s="87"/>
      <c r="U1253" s="87"/>
      <c r="V1253" s="87"/>
      <c r="W1253" s="292"/>
    </row>
    <row r="1254" spans="1:23" s="293" customFormat="1" x14ac:dyDescent="0.2">
      <c r="A1254" s="289"/>
      <c r="B1254" s="290"/>
      <c r="C1254" s="291"/>
      <c r="D1254" s="87"/>
      <c r="E1254" s="87"/>
      <c r="F1254" s="87"/>
      <c r="G1254" s="87"/>
      <c r="H1254" s="292"/>
      <c r="I1254" s="292"/>
      <c r="J1254" s="87"/>
      <c r="K1254" s="87"/>
      <c r="L1254" s="87"/>
      <c r="M1254" s="292"/>
      <c r="N1254" s="87"/>
      <c r="O1254" s="87"/>
      <c r="P1254" s="87"/>
      <c r="Q1254" s="87"/>
      <c r="R1254" s="292"/>
      <c r="S1254" s="87"/>
      <c r="T1254" s="87"/>
      <c r="U1254" s="87"/>
      <c r="V1254" s="87"/>
      <c r="W1254" s="292"/>
    </row>
    <row r="1255" spans="1:23" s="293" customFormat="1" x14ac:dyDescent="0.2">
      <c r="A1255" s="289"/>
      <c r="B1255" s="290"/>
      <c r="C1255" s="291"/>
      <c r="D1255" s="87"/>
      <c r="E1255" s="87"/>
      <c r="F1255" s="87"/>
      <c r="G1255" s="87"/>
      <c r="H1255" s="292"/>
      <c r="I1255" s="292"/>
      <c r="J1255" s="87"/>
      <c r="K1255" s="87"/>
      <c r="L1255" s="87"/>
      <c r="M1255" s="292"/>
      <c r="N1255" s="87"/>
      <c r="O1255" s="87"/>
      <c r="P1255" s="87"/>
      <c r="Q1255" s="87"/>
      <c r="R1255" s="292"/>
      <c r="S1255" s="87"/>
      <c r="T1255" s="87"/>
      <c r="U1255" s="87"/>
      <c r="V1255" s="87"/>
      <c r="W1255" s="292"/>
    </row>
    <row r="1256" spans="1:23" s="293" customFormat="1" x14ac:dyDescent="0.2">
      <c r="A1256" s="289"/>
      <c r="B1256" s="290"/>
      <c r="C1256" s="291"/>
      <c r="D1256" s="87"/>
      <c r="E1256" s="87"/>
      <c r="F1256" s="87"/>
      <c r="G1256" s="87"/>
      <c r="H1256" s="292"/>
      <c r="I1256" s="292"/>
      <c r="J1256" s="87"/>
      <c r="K1256" s="87"/>
      <c r="L1256" s="87"/>
      <c r="M1256" s="292"/>
      <c r="N1256" s="87"/>
      <c r="O1256" s="87"/>
      <c r="P1256" s="87"/>
      <c r="Q1256" s="87"/>
      <c r="R1256" s="292"/>
      <c r="S1256" s="87"/>
      <c r="T1256" s="87"/>
      <c r="U1256" s="87"/>
      <c r="V1256" s="87"/>
      <c r="W1256" s="292"/>
    </row>
    <row r="1257" spans="1:23" s="293" customFormat="1" x14ac:dyDescent="0.2">
      <c r="A1257" s="289"/>
      <c r="B1257" s="290"/>
      <c r="C1257" s="291"/>
      <c r="D1257" s="87"/>
      <c r="E1257" s="87"/>
      <c r="F1257" s="87"/>
      <c r="G1257" s="87"/>
      <c r="H1257" s="292"/>
      <c r="I1257" s="292"/>
      <c r="J1257" s="87"/>
      <c r="K1257" s="87"/>
      <c r="L1257" s="87"/>
      <c r="M1257" s="292"/>
      <c r="N1257" s="87"/>
      <c r="O1257" s="87"/>
      <c r="P1257" s="87"/>
      <c r="Q1257" s="87"/>
      <c r="R1257" s="292"/>
      <c r="S1257" s="87"/>
      <c r="T1257" s="87"/>
      <c r="U1257" s="87"/>
      <c r="V1257" s="87"/>
      <c r="W1257" s="292"/>
    </row>
    <row r="1258" spans="1:23" s="293" customFormat="1" x14ac:dyDescent="0.2">
      <c r="A1258" s="289"/>
      <c r="B1258" s="290"/>
      <c r="C1258" s="291"/>
      <c r="D1258" s="87"/>
      <c r="E1258" s="87"/>
      <c r="F1258" s="87"/>
      <c r="G1258" s="87"/>
      <c r="H1258" s="292"/>
      <c r="I1258" s="292"/>
      <c r="J1258" s="87"/>
      <c r="K1258" s="87"/>
      <c r="L1258" s="87"/>
      <c r="M1258" s="292"/>
      <c r="N1258" s="87"/>
      <c r="O1258" s="87"/>
      <c r="P1258" s="87"/>
      <c r="Q1258" s="87"/>
      <c r="R1258" s="292"/>
      <c r="S1258" s="87"/>
      <c r="T1258" s="87"/>
      <c r="U1258" s="87"/>
      <c r="V1258" s="87"/>
      <c r="W1258" s="292"/>
    </row>
    <row r="1259" spans="1:23" s="293" customFormat="1" x14ac:dyDescent="0.2">
      <c r="A1259" s="289"/>
      <c r="B1259" s="290"/>
      <c r="C1259" s="291"/>
      <c r="D1259" s="87"/>
      <c r="E1259" s="87"/>
      <c r="F1259" s="87"/>
      <c r="G1259" s="87"/>
      <c r="H1259" s="292"/>
      <c r="I1259" s="292"/>
      <c r="J1259" s="87"/>
      <c r="K1259" s="87"/>
      <c r="L1259" s="87"/>
      <c r="M1259" s="292"/>
      <c r="N1259" s="87"/>
      <c r="O1259" s="87"/>
      <c r="P1259" s="87"/>
      <c r="Q1259" s="87"/>
      <c r="R1259" s="292"/>
      <c r="S1259" s="87"/>
      <c r="T1259" s="87"/>
      <c r="U1259" s="87"/>
      <c r="V1259" s="87"/>
      <c r="W1259" s="292"/>
    </row>
    <row r="1260" spans="1:23" s="293" customFormat="1" x14ac:dyDescent="0.2">
      <c r="A1260" s="289"/>
      <c r="B1260" s="290"/>
      <c r="C1260" s="291"/>
      <c r="D1260" s="87"/>
      <c r="E1260" s="87"/>
      <c r="F1260" s="87"/>
      <c r="G1260" s="87"/>
      <c r="H1260" s="292"/>
      <c r="I1260" s="292"/>
      <c r="J1260" s="87"/>
      <c r="K1260" s="87"/>
      <c r="L1260" s="87"/>
      <c r="M1260" s="292"/>
      <c r="N1260" s="87"/>
      <c r="O1260" s="87"/>
      <c r="P1260" s="87"/>
      <c r="Q1260" s="87"/>
      <c r="R1260" s="292"/>
      <c r="S1260" s="87"/>
      <c r="T1260" s="87"/>
      <c r="U1260" s="87"/>
      <c r="V1260" s="87"/>
      <c r="W1260" s="292"/>
    </row>
    <row r="1261" spans="1:23" s="293" customFormat="1" x14ac:dyDescent="0.2">
      <c r="A1261" s="289"/>
      <c r="B1261" s="290"/>
      <c r="C1261" s="291"/>
      <c r="D1261" s="87"/>
      <c r="E1261" s="87"/>
      <c r="F1261" s="87"/>
      <c r="G1261" s="87"/>
      <c r="H1261" s="292"/>
      <c r="I1261" s="292"/>
      <c r="J1261" s="87"/>
      <c r="K1261" s="87"/>
      <c r="L1261" s="87"/>
      <c r="M1261" s="292"/>
      <c r="N1261" s="87"/>
      <c r="O1261" s="87"/>
      <c r="P1261" s="87"/>
      <c r="Q1261" s="87"/>
      <c r="R1261" s="292"/>
      <c r="S1261" s="87"/>
      <c r="T1261" s="87"/>
      <c r="U1261" s="87"/>
      <c r="V1261" s="87"/>
      <c r="W1261" s="292"/>
    </row>
    <row r="1262" spans="1:23" s="293" customFormat="1" x14ac:dyDescent="0.2">
      <c r="A1262" s="289"/>
      <c r="B1262" s="290"/>
      <c r="C1262" s="291"/>
      <c r="D1262" s="87"/>
      <c r="E1262" s="87"/>
      <c r="F1262" s="87"/>
      <c r="G1262" s="87"/>
      <c r="H1262" s="292"/>
      <c r="I1262" s="292"/>
      <c r="J1262" s="87"/>
      <c r="K1262" s="87"/>
      <c r="L1262" s="87"/>
      <c r="M1262" s="292"/>
      <c r="N1262" s="87"/>
      <c r="O1262" s="87"/>
      <c r="P1262" s="87"/>
      <c r="Q1262" s="87"/>
      <c r="R1262" s="292"/>
      <c r="S1262" s="87"/>
      <c r="T1262" s="87"/>
      <c r="U1262" s="87"/>
      <c r="V1262" s="87"/>
      <c r="W1262" s="292"/>
    </row>
    <row r="1263" spans="1:23" s="293" customFormat="1" x14ac:dyDescent="0.2">
      <c r="A1263" s="289"/>
      <c r="B1263" s="290"/>
      <c r="C1263" s="291"/>
      <c r="D1263" s="87"/>
      <c r="E1263" s="87"/>
      <c r="F1263" s="87"/>
      <c r="G1263" s="87"/>
      <c r="H1263" s="292"/>
      <c r="I1263" s="292"/>
      <c r="J1263" s="87"/>
      <c r="K1263" s="87"/>
      <c r="L1263" s="87"/>
      <c r="M1263" s="292"/>
      <c r="N1263" s="87"/>
      <c r="O1263" s="87"/>
      <c r="P1263" s="87"/>
      <c r="Q1263" s="87"/>
      <c r="R1263" s="292"/>
      <c r="S1263" s="87"/>
      <c r="T1263" s="87"/>
      <c r="U1263" s="87"/>
      <c r="V1263" s="87"/>
      <c r="W1263" s="292"/>
    </row>
    <row r="1264" spans="1:23" s="293" customFormat="1" x14ac:dyDescent="0.2">
      <c r="A1264" s="289"/>
      <c r="B1264" s="290"/>
      <c r="C1264" s="291"/>
      <c r="D1264" s="87"/>
      <c r="E1264" s="87"/>
      <c r="F1264" s="87"/>
      <c r="G1264" s="87"/>
      <c r="H1264" s="292"/>
      <c r="I1264" s="292"/>
      <c r="J1264" s="87"/>
      <c r="K1264" s="87"/>
      <c r="L1264" s="87"/>
      <c r="M1264" s="292"/>
      <c r="N1264" s="87"/>
      <c r="O1264" s="87"/>
      <c r="P1264" s="87"/>
      <c r="Q1264" s="87"/>
      <c r="R1264" s="292"/>
      <c r="S1264" s="87"/>
      <c r="T1264" s="87"/>
      <c r="U1264" s="87"/>
      <c r="V1264" s="87"/>
      <c r="W1264" s="292"/>
    </row>
    <row r="1265" spans="1:23" s="293" customFormat="1" x14ac:dyDescent="0.2">
      <c r="A1265" s="289"/>
      <c r="B1265" s="290"/>
      <c r="C1265" s="291"/>
      <c r="D1265" s="87"/>
      <c r="E1265" s="87"/>
      <c r="F1265" s="87"/>
      <c r="G1265" s="87"/>
      <c r="H1265" s="292"/>
      <c r="I1265" s="292"/>
      <c r="J1265" s="87"/>
      <c r="K1265" s="87"/>
      <c r="L1265" s="87"/>
      <c r="M1265" s="292"/>
      <c r="N1265" s="87"/>
      <c r="O1265" s="87"/>
      <c r="P1265" s="87"/>
      <c r="Q1265" s="87"/>
      <c r="R1265" s="292"/>
      <c r="S1265" s="87"/>
      <c r="T1265" s="87"/>
      <c r="U1265" s="87"/>
      <c r="V1265" s="87"/>
      <c r="W1265" s="292"/>
    </row>
    <row r="1266" spans="1:23" s="293" customFormat="1" x14ac:dyDescent="0.2">
      <c r="A1266" s="289"/>
      <c r="B1266" s="290"/>
      <c r="C1266" s="291"/>
      <c r="D1266" s="87"/>
      <c r="E1266" s="87"/>
      <c r="F1266" s="87"/>
      <c r="G1266" s="87"/>
      <c r="H1266" s="292"/>
      <c r="I1266" s="292"/>
      <c r="J1266" s="87"/>
      <c r="K1266" s="87"/>
      <c r="L1266" s="87"/>
      <c r="M1266" s="292"/>
      <c r="N1266" s="87"/>
      <c r="O1266" s="87"/>
      <c r="P1266" s="87"/>
      <c r="Q1266" s="87"/>
      <c r="R1266" s="292"/>
      <c r="S1266" s="87"/>
      <c r="T1266" s="87"/>
      <c r="U1266" s="87"/>
      <c r="V1266" s="87"/>
      <c r="W1266" s="292"/>
    </row>
    <row r="1267" spans="1:23" s="293" customFormat="1" x14ac:dyDescent="0.2">
      <c r="A1267" s="289"/>
      <c r="B1267" s="290"/>
      <c r="C1267" s="291"/>
      <c r="D1267" s="87"/>
      <c r="E1267" s="87"/>
      <c r="F1267" s="87"/>
      <c r="G1267" s="87"/>
      <c r="H1267" s="292"/>
      <c r="I1267" s="292"/>
      <c r="J1267" s="87"/>
      <c r="K1267" s="87"/>
      <c r="L1267" s="87"/>
      <c r="M1267" s="292"/>
      <c r="N1267" s="87"/>
      <c r="O1267" s="87"/>
      <c r="P1267" s="87"/>
      <c r="Q1267" s="87"/>
      <c r="R1267" s="292"/>
      <c r="S1267" s="87"/>
      <c r="T1267" s="87"/>
      <c r="U1267" s="87"/>
      <c r="V1267" s="87"/>
      <c r="W1267" s="292"/>
    </row>
    <row r="1268" spans="1:23" s="293" customFormat="1" x14ac:dyDescent="0.2">
      <c r="A1268" s="289"/>
      <c r="B1268" s="290"/>
      <c r="C1268" s="291"/>
      <c r="D1268" s="87"/>
      <c r="E1268" s="87"/>
      <c r="F1268" s="87"/>
      <c r="G1268" s="87"/>
      <c r="H1268" s="292"/>
      <c r="I1268" s="292"/>
      <c r="J1268" s="87"/>
      <c r="K1268" s="87"/>
      <c r="L1268" s="87"/>
      <c r="M1268" s="292"/>
      <c r="N1268" s="87"/>
      <c r="O1268" s="87"/>
      <c r="P1268" s="87"/>
      <c r="Q1268" s="87"/>
      <c r="R1268" s="292"/>
      <c r="S1268" s="87"/>
      <c r="T1268" s="87"/>
      <c r="U1268" s="87"/>
      <c r="V1268" s="87"/>
      <c r="W1268" s="292"/>
    </row>
    <row r="1269" spans="1:23" s="293" customFormat="1" x14ac:dyDescent="0.2">
      <c r="A1269" s="289"/>
      <c r="B1269" s="290"/>
      <c r="C1269" s="291"/>
      <c r="D1269" s="87"/>
      <c r="E1269" s="87"/>
      <c r="F1269" s="87"/>
      <c r="G1269" s="87"/>
      <c r="H1269" s="292"/>
      <c r="I1269" s="292"/>
      <c r="J1269" s="87"/>
      <c r="K1269" s="87"/>
      <c r="L1269" s="87"/>
      <c r="M1269" s="292"/>
      <c r="N1269" s="87"/>
      <c r="O1269" s="87"/>
      <c r="P1269" s="87"/>
      <c r="Q1269" s="87"/>
      <c r="R1269" s="292"/>
      <c r="S1269" s="87"/>
      <c r="T1269" s="87"/>
      <c r="U1269" s="87"/>
      <c r="V1269" s="87"/>
      <c r="W1269" s="292"/>
    </row>
    <row r="1270" spans="1:23" s="293" customFormat="1" x14ac:dyDescent="0.2">
      <c r="A1270" s="289"/>
      <c r="B1270" s="290"/>
      <c r="C1270" s="291"/>
      <c r="D1270" s="87"/>
      <c r="E1270" s="87"/>
      <c r="F1270" s="87"/>
      <c r="G1270" s="87"/>
      <c r="H1270" s="292"/>
      <c r="I1270" s="292"/>
      <c r="J1270" s="87"/>
      <c r="K1270" s="87"/>
      <c r="L1270" s="87"/>
      <c r="M1270" s="292"/>
      <c r="N1270" s="87"/>
      <c r="O1270" s="87"/>
      <c r="P1270" s="87"/>
      <c r="Q1270" s="87"/>
      <c r="R1270" s="292"/>
      <c r="S1270" s="87"/>
      <c r="T1270" s="87"/>
      <c r="U1270" s="87"/>
      <c r="V1270" s="87"/>
      <c r="W1270" s="292"/>
    </row>
    <row r="1271" spans="1:23" s="293" customFormat="1" x14ac:dyDescent="0.2">
      <c r="A1271" s="289"/>
      <c r="B1271" s="290"/>
      <c r="C1271" s="291"/>
      <c r="D1271" s="87"/>
      <c r="E1271" s="87"/>
      <c r="F1271" s="87"/>
      <c r="G1271" s="87"/>
      <c r="H1271" s="292"/>
      <c r="I1271" s="292"/>
      <c r="J1271" s="87"/>
      <c r="K1271" s="87"/>
      <c r="L1271" s="87"/>
      <c r="M1271" s="292"/>
      <c r="N1271" s="87"/>
      <c r="O1271" s="87"/>
      <c r="P1271" s="87"/>
      <c r="Q1271" s="87"/>
      <c r="R1271" s="292"/>
      <c r="S1271" s="87"/>
      <c r="T1271" s="87"/>
      <c r="U1271" s="87"/>
      <c r="V1271" s="87"/>
      <c r="W1271" s="292"/>
    </row>
    <row r="1272" spans="1:23" s="293" customFormat="1" x14ac:dyDescent="0.2">
      <c r="A1272" s="289"/>
      <c r="B1272" s="290"/>
      <c r="C1272" s="291"/>
      <c r="D1272" s="87"/>
      <c r="E1272" s="87"/>
      <c r="F1272" s="87"/>
      <c r="G1272" s="87"/>
      <c r="H1272" s="292"/>
      <c r="I1272" s="292"/>
      <c r="J1272" s="87"/>
      <c r="K1272" s="87"/>
      <c r="L1272" s="87"/>
      <c r="M1272" s="292"/>
      <c r="N1272" s="87"/>
      <c r="O1272" s="87"/>
      <c r="P1272" s="87"/>
      <c r="Q1272" s="87"/>
      <c r="R1272" s="292"/>
      <c r="S1272" s="87"/>
      <c r="T1272" s="87"/>
      <c r="U1272" s="87"/>
      <c r="V1272" s="87"/>
      <c r="W1272" s="292"/>
    </row>
    <row r="1273" spans="1:23" s="293" customFormat="1" x14ac:dyDescent="0.2">
      <c r="A1273" s="289"/>
      <c r="B1273" s="290"/>
      <c r="C1273" s="291"/>
      <c r="D1273" s="87"/>
      <c r="E1273" s="87"/>
      <c r="F1273" s="87"/>
      <c r="G1273" s="87"/>
      <c r="H1273" s="292"/>
      <c r="I1273" s="292"/>
      <c r="J1273" s="87"/>
      <c r="K1273" s="87"/>
      <c r="L1273" s="87"/>
      <c r="M1273" s="292"/>
      <c r="N1273" s="87"/>
      <c r="O1273" s="87"/>
      <c r="P1273" s="87"/>
      <c r="Q1273" s="87"/>
      <c r="R1273" s="292"/>
      <c r="S1273" s="87"/>
      <c r="T1273" s="87"/>
      <c r="U1273" s="87"/>
      <c r="V1273" s="87"/>
      <c r="W1273" s="292"/>
    </row>
    <row r="1274" spans="1:23" s="293" customFormat="1" x14ac:dyDescent="0.2">
      <c r="A1274" s="289"/>
      <c r="B1274" s="290"/>
      <c r="C1274" s="291"/>
      <c r="D1274" s="87"/>
      <c r="E1274" s="87"/>
      <c r="F1274" s="87"/>
      <c r="G1274" s="87"/>
      <c r="H1274" s="292"/>
      <c r="I1274" s="292"/>
      <c r="J1274" s="87"/>
      <c r="K1274" s="87"/>
      <c r="L1274" s="87"/>
      <c r="M1274" s="292"/>
      <c r="N1274" s="87"/>
      <c r="O1274" s="87"/>
      <c r="P1274" s="87"/>
      <c r="Q1274" s="87"/>
      <c r="R1274" s="292"/>
      <c r="S1274" s="87"/>
      <c r="T1274" s="87"/>
      <c r="U1274" s="87"/>
      <c r="V1274" s="87"/>
      <c r="W1274" s="292"/>
    </row>
    <row r="1275" spans="1:23" s="293" customFormat="1" x14ac:dyDescent="0.2">
      <c r="A1275" s="289"/>
      <c r="B1275" s="290"/>
      <c r="C1275" s="291"/>
      <c r="D1275" s="87"/>
      <c r="E1275" s="87"/>
      <c r="F1275" s="87"/>
      <c r="G1275" s="87"/>
      <c r="H1275" s="292"/>
      <c r="I1275" s="292"/>
      <c r="J1275" s="87"/>
      <c r="K1275" s="87"/>
      <c r="L1275" s="87"/>
      <c r="M1275" s="292"/>
      <c r="N1275" s="87"/>
      <c r="O1275" s="87"/>
      <c r="P1275" s="87"/>
      <c r="Q1275" s="87"/>
      <c r="R1275" s="292"/>
      <c r="S1275" s="87"/>
      <c r="T1275" s="87"/>
      <c r="U1275" s="87"/>
      <c r="V1275" s="87"/>
      <c r="W1275" s="292"/>
    </row>
    <row r="1276" spans="1:23" s="293" customFormat="1" x14ac:dyDescent="0.2">
      <c r="A1276" s="289"/>
      <c r="B1276" s="290"/>
      <c r="C1276" s="291"/>
      <c r="D1276" s="87"/>
      <c r="E1276" s="87"/>
      <c r="F1276" s="87"/>
      <c r="G1276" s="87"/>
      <c r="H1276" s="292"/>
      <c r="I1276" s="292"/>
      <c r="J1276" s="87"/>
      <c r="K1276" s="87"/>
      <c r="L1276" s="87"/>
      <c r="M1276" s="292"/>
      <c r="N1276" s="87"/>
      <c r="O1276" s="87"/>
      <c r="P1276" s="87"/>
      <c r="Q1276" s="87"/>
      <c r="R1276" s="292"/>
      <c r="S1276" s="87"/>
      <c r="T1276" s="87"/>
      <c r="U1276" s="87"/>
      <c r="V1276" s="87"/>
      <c r="W1276" s="292"/>
    </row>
    <row r="1277" spans="1:23" s="293" customFormat="1" x14ac:dyDescent="0.2">
      <c r="A1277" s="289"/>
      <c r="B1277" s="290"/>
      <c r="C1277" s="291"/>
      <c r="D1277" s="87"/>
      <c r="E1277" s="87"/>
      <c r="F1277" s="87"/>
      <c r="G1277" s="87"/>
      <c r="H1277" s="292"/>
      <c r="I1277" s="292"/>
      <c r="J1277" s="87"/>
      <c r="K1277" s="87"/>
      <c r="L1277" s="87"/>
      <c r="M1277" s="292"/>
      <c r="N1277" s="87"/>
      <c r="O1277" s="87"/>
      <c r="P1277" s="87"/>
      <c r="Q1277" s="87"/>
      <c r="R1277" s="292"/>
      <c r="S1277" s="87"/>
      <c r="T1277" s="87"/>
      <c r="U1277" s="87"/>
      <c r="V1277" s="87"/>
      <c r="W1277" s="292"/>
    </row>
    <row r="1278" spans="1:23" s="293" customFormat="1" x14ac:dyDescent="0.2">
      <c r="A1278" s="289"/>
      <c r="B1278" s="290"/>
      <c r="C1278" s="291"/>
      <c r="D1278" s="87"/>
      <c r="E1278" s="87"/>
      <c r="F1278" s="87"/>
      <c r="G1278" s="87"/>
      <c r="H1278" s="292"/>
      <c r="I1278" s="292"/>
      <c r="J1278" s="87"/>
      <c r="K1278" s="87"/>
      <c r="L1278" s="87"/>
      <c r="M1278" s="292"/>
      <c r="N1278" s="87"/>
      <c r="O1278" s="87"/>
      <c r="P1278" s="87"/>
      <c r="Q1278" s="87"/>
      <c r="R1278" s="292"/>
      <c r="S1278" s="87"/>
      <c r="T1278" s="87"/>
      <c r="U1278" s="87"/>
      <c r="V1278" s="87"/>
      <c r="W1278" s="292"/>
    </row>
    <row r="1279" spans="1:23" s="293" customFormat="1" x14ac:dyDescent="0.2">
      <c r="A1279" s="289"/>
      <c r="B1279" s="290"/>
      <c r="C1279" s="291"/>
      <c r="D1279" s="87"/>
      <c r="E1279" s="87"/>
      <c r="F1279" s="87"/>
      <c r="G1279" s="87"/>
      <c r="H1279" s="292"/>
      <c r="I1279" s="292"/>
      <c r="J1279" s="87"/>
      <c r="K1279" s="87"/>
      <c r="L1279" s="87"/>
      <c r="M1279" s="292"/>
      <c r="N1279" s="87"/>
      <c r="O1279" s="87"/>
      <c r="P1279" s="87"/>
      <c r="Q1279" s="87"/>
      <c r="R1279" s="292"/>
      <c r="S1279" s="87"/>
      <c r="T1279" s="87"/>
      <c r="U1279" s="87"/>
      <c r="V1279" s="87"/>
      <c r="W1279" s="292"/>
    </row>
    <row r="1280" spans="1:23" s="293" customFormat="1" x14ac:dyDescent="0.2">
      <c r="A1280" s="289"/>
      <c r="B1280" s="290"/>
      <c r="C1280" s="291"/>
      <c r="D1280" s="87"/>
      <c r="E1280" s="87"/>
      <c r="F1280" s="87"/>
      <c r="G1280" s="87"/>
      <c r="H1280" s="292"/>
      <c r="I1280" s="292"/>
      <c r="J1280" s="87"/>
      <c r="K1280" s="87"/>
      <c r="L1280" s="87"/>
      <c r="M1280" s="292"/>
      <c r="N1280" s="87"/>
      <c r="O1280" s="87"/>
      <c r="P1280" s="87"/>
      <c r="Q1280" s="87"/>
      <c r="R1280" s="292"/>
      <c r="S1280" s="87"/>
      <c r="T1280" s="87"/>
      <c r="U1280" s="87"/>
      <c r="V1280" s="87"/>
      <c r="W1280" s="292"/>
    </row>
    <row r="1281" spans="1:23" s="293" customFormat="1" x14ac:dyDescent="0.2">
      <c r="A1281" s="289"/>
      <c r="B1281" s="290"/>
      <c r="C1281" s="291"/>
      <c r="D1281" s="87"/>
      <c r="E1281" s="87"/>
      <c r="F1281" s="87"/>
      <c r="G1281" s="87"/>
      <c r="H1281" s="292"/>
      <c r="I1281" s="292"/>
      <c r="J1281" s="87"/>
      <c r="K1281" s="87"/>
      <c r="L1281" s="87"/>
      <c r="M1281" s="292"/>
      <c r="N1281" s="87"/>
      <c r="O1281" s="87"/>
      <c r="P1281" s="87"/>
      <c r="Q1281" s="87"/>
      <c r="R1281" s="292"/>
      <c r="S1281" s="87"/>
      <c r="T1281" s="87"/>
      <c r="U1281" s="87"/>
      <c r="V1281" s="87"/>
      <c r="W1281" s="292"/>
    </row>
    <row r="1282" spans="1:23" s="293" customFormat="1" x14ac:dyDescent="0.2">
      <c r="A1282" s="289"/>
      <c r="B1282" s="290"/>
      <c r="C1282" s="291"/>
      <c r="D1282" s="87"/>
      <c r="E1282" s="87"/>
      <c r="F1282" s="87"/>
      <c r="G1282" s="87"/>
      <c r="H1282" s="292"/>
      <c r="I1282" s="292"/>
      <c r="J1282" s="87"/>
      <c r="K1282" s="87"/>
      <c r="L1282" s="87"/>
      <c r="M1282" s="292"/>
      <c r="N1282" s="87"/>
      <c r="O1282" s="87"/>
      <c r="P1282" s="87"/>
      <c r="Q1282" s="87"/>
      <c r="R1282" s="292"/>
      <c r="S1282" s="87"/>
      <c r="T1282" s="87"/>
      <c r="U1282" s="87"/>
      <c r="V1282" s="87"/>
      <c r="W1282" s="292"/>
    </row>
    <row r="1283" spans="1:23" s="293" customFormat="1" x14ac:dyDescent="0.2">
      <c r="A1283" s="289"/>
      <c r="B1283" s="290"/>
      <c r="C1283" s="291"/>
      <c r="D1283" s="87"/>
      <c r="E1283" s="87"/>
      <c r="F1283" s="87"/>
      <c r="G1283" s="87"/>
      <c r="H1283" s="292"/>
      <c r="I1283" s="292"/>
      <c r="J1283" s="87"/>
      <c r="K1283" s="87"/>
      <c r="L1283" s="87"/>
      <c r="M1283" s="292"/>
      <c r="N1283" s="87"/>
      <c r="O1283" s="87"/>
      <c r="P1283" s="87"/>
      <c r="Q1283" s="87"/>
      <c r="R1283" s="292"/>
      <c r="S1283" s="87"/>
      <c r="T1283" s="87"/>
      <c r="U1283" s="87"/>
      <c r="V1283" s="87"/>
      <c r="W1283" s="292"/>
    </row>
    <row r="1284" spans="1:23" s="293" customFormat="1" x14ac:dyDescent="0.2">
      <c r="A1284" s="289"/>
      <c r="B1284" s="290"/>
      <c r="C1284" s="291"/>
      <c r="D1284" s="87"/>
      <c r="E1284" s="87"/>
      <c r="F1284" s="87"/>
      <c r="G1284" s="87"/>
      <c r="H1284" s="292"/>
      <c r="I1284" s="292"/>
      <c r="J1284" s="87"/>
      <c r="K1284" s="87"/>
      <c r="L1284" s="87"/>
      <c r="M1284" s="292"/>
      <c r="N1284" s="87"/>
      <c r="O1284" s="87"/>
      <c r="P1284" s="87"/>
      <c r="Q1284" s="87"/>
      <c r="R1284" s="292"/>
      <c r="S1284" s="87"/>
      <c r="T1284" s="87"/>
      <c r="U1284" s="87"/>
      <c r="V1284" s="87"/>
      <c r="W1284" s="292"/>
    </row>
    <row r="1285" spans="1:23" s="293" customFormat="1" x14ac:dyDescent="0.2">
      <c r="A1285" s="289"/>
      <c r="B1285" s="290"/>
      <c r="C1285" s="291"/>
      <c r="D1285" s="87"/>
      <c r="E1285" s="87"/>
      <c r="F1285" s="87"/>
      <c r="G1285" s="87"/>
      <c r="H1285" s="292"/>
      <c r="I1285" s="292"/>
      <c r="J1285" s="87"/>
      <c r="K1285" s="87"/>
      <c r="L1285" s="87"/>
      <c r="M1285" s="292"/>
      <c r="N1285" s="87"/>
      <c r="O1285" s="87"/>
      <c r="P1285" s="87"/>
      <c r="Q1285" s="87"/>
      <c r="R1285" s="292"/>
      <c r="S1285" s="87"/>
      <c r="T1285" s="87"/>
      <c r="U1285" s="87"/>
      <c r="V1285" s="87"/>
      <c r="W1285" s="292"/>
    </row>
    <row r="1286" spans="1:23" s="293" customFormat="1" x14ac:dyDescent="0.2">
      <c r="A1286" s="289"/>
      <c r="B1286" s="290"/>
      <c r="C1286" s="291"/>
      <c r="D1286" s="87"/>
      <c r="E1286" s="87"/>
      <c r="F1286" s="87"/>
      <c r="G1286" s="87"/>
      <c r="H1286" s="292"/>
      <c r="I1286" s="292"/>
      <c r="J1286" s="87"/>
      <c r="K1286" s="87"/>
      <c r="L1286" s="87"/>
      <c r="M1286" s="292"/>
      <c r="N1286" s="87"/>
      <c r="O1286" s="87"/>
      <c r="P1286" s="87"/>
      <c r="Q1286" s="87"/>
      <c r="R1286" s="292"/>
      <c r="S1286" s="87"/>
      <c r="T1286" s="87"/>
      <c r="U1286" s="87"/>
      <c r="V1286" s="87"/>
      <c r="W1286" s="292"/>
    </row>
    <row r="1287" spans="1:23" s="293" customFormat="1" x14ac:dyDescent="0.2">
      <c r="A1287" s="289"/>
      <c r="B1287" s="290"/>
      <c r="C1287" s="291"/>
      <c r="D1287" s="87"/>
      <c r="E1287" s="87"/>
      <c r="F1287" s="87"/>
      <c r="G1287" s="87"/>
      <c r="H1287" s="292"/>
      <c r="I1287" s="292"/>
      <c r="J1287" s="87"/>
      <c r="K1287" s="87"/>
      <c r="L1287" s="87"/>
      <c r="M1287" s="292"/>
      <c r="N1287" s="87"/>
      <c r="O1287" s="87"/>
      <c r="P1287" s="87"/>
      <c r="Q1287" s="87"/>
      <c r="R1287" s="292"/>
      <c r="S1287" s="87"/>
      <c r="T1287" s="87"/>
      <c r="U1287" s="87"/>
      <c r="V1287" s="87"/>
      <c r="W1287" s="292"/>
    </row>
    <row r="1288" spans="1:23" s="293" customFormat="1" x14ac:dyDescent="0.2">
      <c r="A1288" s="289"/>
      <c r="B1288" s="290"/>
      <c r="C1288" s="291"/>
      <c r="D1288" s="87"/>
      <c r="E1288" s="87"/>
      <c r="F1288" s="87"/>
      <c r="G1288" s="87"/>
      <c r="H1288" s="292"/>
      <c r="I1288" s="292"/>
      <c r="J1288" s="87"/>
      <c r="K1288" s="87"/>
      <c r="L1288" s="87"/>
      <c r="M1288" s="292"/>
      <c r="N1288" s="87"/>
      <c r="O1288" s="87"/>
      <c r="P1288" s="87"/>
      <c r="Q1288" s="87"/>
      <c r="R1288" s="292"/>
      <c r="S1288" s="87"/>
      <c r="T1288" s="87"/>
      <c r="U1288" s="87"/>
      <c r="V1288" s="87"/>
      <c r="W1288" s="292"/>
    </row>
  </sheetData>
  <autoFilter ref="A8:Z8"/>
  <mergeCells count="12">
    <mergeCell ref="A815:A820"/>
    <mergeCell ref="A694:A725"/>
    <mergeCell ref="A726:A738"/>
    <mergeCell ref="A741:A747"/>
    <mergeCell ref="A751:A757"/>
    <mergeCell ref="A765:A771"/>
    <mergeCell ref="A772:A778"/>
    <mergeCell ref="A779:A785"/>
    <mergeCell ref="A786:A792"/>
    <mergeCell ref="A793:A799"/>
    <mergeCell ref="A800:A806"/>
    <mergeCell ref="A807:A813"/>
  </mergeCells>
  <pageMargins left="0.25" right="0.25" top="0.75" bottom="0.75" header="0.3" footer="0.3"/>
  <pageSetup scale="47" fitToWidth="0" fitToHeight="0" orientation="landscape" r:id="rId1"/>
  <headerFooter>
    <oddFooter>&amp;C&amp;P de &amp;N&amp;R&amp;"Arial,Negrita"&amp;8Clave: GDIR-1.0-12-005
Versión: 01
Fecha: 30/05/2014
Página: &amp;P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K25"/>
  <sheetViews>
    <sheetView showGridLines="0" topLeftCell="A16" zoomScaleNormal="100" workbookViewId="0">
      <selection activeCell="H25" sqref="H25"/>
    </sheetView>
  </sheetViews>
  <sheetFormatPr baseColWidth="10" defaultRowHeight="15" x14ac:dyDescent="0.25"/>
  <cols>
    <col min="1" max="1" width="5.28515625" customWidth="1"/>
    <col min="2" max="2" width="11.7109375" style="22" customWidth="1"/>
    <col min="3" max="3" width="14.140625" customWidth="1"/>
    <col min="4" max="4" width="49" customWidth="1"/>
    <col min="5" max="5" width="10.85546875" style="78" customWidth="1"/>
    <col min="6" max="6" width="39" customWidth="1"/>
    <col min="8" max="8" width="10.85546875" style="78" customWidth="1"/>
  </cols>
  <sheetData>
    <row r="1" spans="1:11" x14ac:dyDescent="0.25">
      <c r="A1" s="2666" t="s">
        <v>343</v>
      </c>
      <c r="B1" s="2667"/>
      <c r="C1" s="2667"/>
      <c r="D1" s="2667"/>
      <c r="E1" s="2667"/>
      <c r="F1" s="2668"/>
      <c r="H1"/>
    </row>
    <row r="2" spans="1:11" ht="29.25" customHeight="1" x14ac:dyDescent="0.25">
      <c r="A2" s="2669" t="s">
        <v>344</v>
      </c>
      <c r="B2" s="2670"/>
      <c r="C2" s="2669" t="s">
        <v>345</v>
      </c>
      <c r="D2" s="2670"/>
      <c r="E2" s="40" t="s">
        <v>346</v>
      </c>
      <c r="F2" s="41" t="s">
        <v>347</v>
      </c>
      <c r="H2" s="42" t="s">
        <v>346</v>
      </c>
    </row>
    <row r="3" spans="1:11" ht="99.75" customHeight="1" x14ac:dyDescent="0.25">
      <c r="A3" s="43">
        <v>1</v>
      </c>
      <c r="B3" s="44" t="s">
        <v>348</v>
      </c>
      <c r="C3" s="44" t="s">
        <v>349</v>
      </c>
      <c r="D3" s="45"/>
      <c r="E3" s="46">
        <f>15/22</f>
        <v>0.68181818181818177</v>
      </c>
      <c r="F3" s="47" t="s">
        <v>396</v>
      </c>
      <c r="G3" s="24"/>
      <c r="H3" s="46">
        <f>15/22</f>
        <v>0.68181818181818177</v>
      </c>
    </row>
    <row r="4" spans="1:11" ht="56.25" x14ac:dyDescent="0.25">
      <c r="A4" s="48">
        <v>1</v>
      </c>
      <c r="B4" s="49" t="s">
        <v>348</v>
      </c>
      <c r="C4" s="49" t="s">
        <v>350</v>
      </c>
      <c r="D4" s="50"/>
      <c r="E4" s="51">
        <f>+(11/553159)*1000000</f>
        <v>19.885783291964881</v>
      </c>
      <c r="F4" s="52" t="s">
        <v>397</v>
      </c>
      <c r="G4" s="24"/>
      <c r="H4" s="53">
        <v>0.19889999999999999</v>
      </c>
    </row>
    <row r="5" spans="1:11" ht="102" x14ac:dyDescent="0.25">
      <c r="A5" s="48">
        <v>2</v>
      </c>
      <c r="B5" s="49" t="s">
        <v>351</v>
      </c>
      <c r="C5" s="49" t="s">
        <v>352</v>
      </c>
      <c r="D5" s="54"/>
      <c r="E5" s="55" t="s">
        <v>353</v>
      </c>
      <c r="F5" s="56" t="s">
        <v>398</v>
      </c>
      <c r="G5" s="81"/>
      <c r="H5" s="55" t="s">
        <v>353</v>
      </c>
    </row>
    <row r="6" spans="1:11" ht="102" x14ac:dyDescent="0.25">
      <c r="A6" s="48">
        <v>2</v>
      </c>
      <c r="B6" s="49" t="s">
        <v>351</v>
      </c>
      <c r="C6" s="49" t="s">
        <v>354</v>
      </c>
      <c r="D6" s="54"/>
      <c r="E6" s="55">
        <v>0.7</v>
      </c>
      <c r="F6" s="56" t="s">
        <v>399</v>
      </c>
      <c r="G6" s="23"/>
      <c r="H6" s="55">
        <v>0.7</v>
      </c>
    </row>
    <row r="7" spans="1:11" ht="57" x14ac:dyDescent="0.25">
      <c r="A7" s="48">
        <v>3</v>
      </c>
      <c r="B7" s="49" t="s">
        <v>355</v>
      </c>
      <c r="C7" s="49" t="s">
        <v>356</v>
      </c>
      <c r="D7" s="54"/>
      <c r="E7" s="55">
        <v>0</v>
      </c>
      <c r="F7" s="56" t="s">
        <v>400</v>
      </c>
      <c r="G7" s="81"/>
      <c r="H7" s="55"/>
    </row>
    <row r="8" spans="1:11" ht="102" x14ac:dyDescent="0.25">
      <c r="A8" s="48">
        <v>3</v>
      </c>
      <c r="B8" s="49" t="s">
        <v>355</v>
      </c>
      <c r="C8" s="49" t="s">
        <v>357</v>
      </c>
      <c r="D8" s="54"/>
      <c r="E8" s="48" t="s">
        <v>353</v>
      </c>
      <c r="F8" s="56" t="s">
        <v>401</v>
      </c>
      <c r="G8" s="24"/>
      <c r="H8" s="48" t="s">
        <v>353</v>
      </c>
    </row>
    <row r="9" spans="1:11" ht="102" x14ac:dyDescent="0.25">
      <c r="A9" s="48">
        <v>4</v>
      </c>
      <c r="B9" s="49" t="s">
        <v>358</v>
      </c>
      <c r="C9" s="49" t="s">
        <v>359</v>
      </c>
      <c r="D9" s="54"/>
      <c r="E9" s="48" t="s">
        <v>353</v>
      </c>
      <c r="F9" s="56" t="s">
        <v>360</v>
      </c>
      <c r="G9" s="81"/>
      <c r="H9" s="48" t="s">
        <v>353</v>
      </c>
    </row>
    <row r="10" spans="1:11" ht="78.75" x14ac:dyDescent="0.25">
      <c r="A10" s="48">
        <v>4</v>
      </c>
      <c r="B10" s="49" t="s">
        <v>358</v>
      </c>
      <c r="C10" s="49" t="s">
        <v>361</v>
      </c>
      <c r="D10" s="54"/>
      <c r="E10" s="57">
        <v>0.5</v>
      </c>
      <c r="F10" s="52" t="s">
        <v>362</v>
      </c>
      <c r="G10" s="81"/>
      <c r="H10" s="57">
        <v>0.5</v>
      </c>
    </row>
    <row r="11" spans="1:11" ht="132" x14ac:dyDescent="0.25">
      <c r="A11" s="58">
        <v>5</v>
      </c>
      <c r="B11" s="59" t="s">
        <v>363</v>
      </c>
      <c r="C11" s="59" t="s">
        <v>364</v>
      </c>
      <c r="D11" s="60" t="s">
        <v>365</v>
      </c>
      <c r="E11" s="61" t="s">
        <v>366</v>
      </c>
      <c r="F11" s="60" t="s">
        <v>367</v>
      </c>
      <c r="G11" s="81"/>
      <c r="H11" s="62">
        <v>0.56850000000000001</v>
      </c>
    </row>
    <row r="12" spans="1:11" ht="62.25" customHeight="1" x14ac:dyDescent="0.25">
      <c r="A12" s="58">
        <v>5</v>
      </c>
      <c r="B12" s="59" t="s">
        <v>363</v>
      </c>
      <c r="C12" s="59" t="s">
        <v>368</v>
      </c>
      <c r="D12" s="63"/>
      <c r="E12" s="61" t="s">
        <v>369</v>
      </c>
      <c r="F12" s="64" t="s">
        <v>370</v>
      </c>
      <c r="G12" s="81"/>
      <c r="H12" s="65" t="s">
        <v>371</v>
      </c>
    </row>
    <row r="13" spans="1:11" ht="84" x14ac:dyDescent="0.25">
      <c r="A13" s="58">
        <v>5</v>
      </c>
      <c r="B13" s="59" t="s">
        <v>363</v>
      </c>
      <c r="C13" s="59" t="s">
        <v>372</v>
      </c>
      <c r="D13" s="63"/>
      <c r="E13" s="66">
        <f>25/32</f>
        <v>0.78125</v>
      </c>
      <c r="F13" s="64" t="s">
        <v>373</v>
      </c>
      <c r="G13" s="81"/>
      <c r="H13" s="67">
        <f>25/32</f>
        <v>0.78125</v>
      </c>
    </row>
    <row r="14" spans="1:11" ht="84.75" x14ac:dyDescent="0.25">
      <c r="A14" s="58">
        <v>6</v>
      </c>
      <c r="B14" s="59" t="s">
        <v>374</v>
      </c>
      <c r="C14" s="59" t="s">
        <v>375</v>
      </c>
      <c r="D14" s="68" t="s">
        <v>376</v>
      </c>
      <c r="E14" s="66">
        <v>0.15</v>
      </c>
      <c r="F14" s="82" t="s">
        <v>377</v>
      </c>
      <c r="G14" s="81"/>
      <c r="H14" s="67">
        <v>0.15</v>
      </c>
    </row>
    <row r="15" spans="1:11" ht="108.75" x14ac:dyDescent="0.25">
      <c r="A15" s="58">
        <v>6</v>
      </c>
      <c r="B15" s="59" t="s">
        <v>374</v>
      </c>
      <c r="C15" s="59" t="s">
        <v>378</v>
      </c>
      <c r="D15" s="63"/>
      <c r="E15" s="66">
        <v>1.1160000000000001</v>
      </c>
      <c r="F15" s="64" t="s">
        <v>379</v>
      </c>
      <c r="G15" s="83"/>
      <c r="H15" s="67">
        <v>1</v>
      </c>
    </row>
    <row r="16" spans="1:11" ht="72" x14ac:dyDescent="0.25">
      <c r="A16" s="58">
        <v>6</v>
      </c>
      <c r="B16" s="59" t="s">
        <v>374</v>
      </c>
      <c r="C16" s="59" t="s">
        <v>380</v>
      </c>
      <c r="D16" s="63"/>
      <c r="E16" s="66">
        <f>989202000/1281270000</f>
        <v>0.77204804607928068</v>
      </c>
      <c r="F16" s="69" t="s">
        <v>381</v>
      </c>
      <c r="G16" s="81"/>
      <c r="H16" s="67">
        <f>989202000/1281270000</f>
        <v>0.77204804607928068</v>
      </c>
      <c r="K16" s="70"/>
    </row>
    <row r="17" spans="1:8" ht="76.5" customHeight="1" x14ac:dyDescent="0.25">
      <c r="A17" s="58">
        <v>6</v>
      </c>
      <c r="B17" s="59" t="s">
        <v>374</v>
      </c>
      <c r="C17" s="59" t="s">
        <v>382</v>
      </c>
      <c r="D17" s="63"/>
      <c r="E17" s="66">
        <v>0.81222499999999997</v>
      </c>
      <c r="F17" s="64" t="s">
        <v>383</v>
      </c>
      <c r="G17" s="25"/>
      <c r="H17" s="67">
        <v>0.81222499999999997</v>
      </c>
    </row>
    <row r="18" spans="1:8" ht="89.25" customHeight="1" x14ac:dyDescent="0.25">
      <c r="A18" s="58">
        <v>6</v>
      </c>
      <c r="B18" s="59" t="s">
        <v>374</v>
      </c>
      <c r="C18" s="59" t="s">
        <v>384</v>
      </c>
      <c r="D18" s="63"/>
      <c r="E18" s="71">
        <v>0.52839999999999998</v>
      </c>
      <c r="F18" s="64" t="s">
        <v>385</v>
      </c>
      <c r="G18" s="25"/>
      <c r="H18" s="55">
        <v>0.52839999999999998</v>
      </c>
    </row>
    <row r="19" spans="1:8" ht="84.75" x14ac:dyDescent="0.25">
      <c r="A19" s="58">
        <v>6</v>
      </c>
      <c r="B19" s="59" t="s">
        <v>374</v>
      </c>
      <c r="C19" s="59" t="s">
        <v>386</v>
      </c>
      <c r="D19" s="63"/>
      <c r="E19" s="71">
        <v>0.39</v>
      </c>
      <c r="F19" s="64" t="s">
        <v>387</v>
      </c>
      <c r="G19" s="25"/>
      <c r="H19" s="55">
        <v>0.39</v>
      </c>
    </row>
    <row r="20" spans="1:8" ht="60" x14ac:dyDescent="0.25">
      <c r="A20" s="58">
        <v>6</v>
      </c>
      <c r="B20" s="59" t="s">
        <v>374</v>
      </c>
      <c r="C20" s="59" t="s">
        <v>388</v>
      </c>
      <c r="D20" s="63"/>
      <c r="E20" s="58">
        <v>20</v>
      </c>
      <c r="F20" s="64" t="s">
        <v>389</v>
      </c>
      <c r="G20" s="25"/>
      <c r="H20" s="55">
        <v>0.2</v>
      </c>
    </row>
    <row r="21" spans="1:8" ht="60.75" x14ac:dyDescent="0.25">
      <c r="A21" s="58">
        <v>6</v>
      </c>
      <c r="B21" s="59" t="s">
        <v>374</v>
      </c>
      <c r="C21" s="59" t="s">
        <v>390</v>
      </c>
      <c r="D21" s="63"/>
      <c r="E21" s="71">
        <v>0.75</v>
      </c>
      <c r="F21" s="64" t="s">
        <v>391</v>
      </c>
      <c r="G21" s="25"/>
      <c r="H21" s="55">
        <v>0.75</v>
      </c>
    </row>
    <row r="22" spans="1:8" ht="60.75" x14ac:dyDescent="0.25">
      <c r="A22" s="58">
        <v>6</v>
      </c>
      <c r="B22" s="59" t="s">
        <v>374</v>
      </c>
      <c r="C22" s="59" t="s">
        <v>392</v>
      </c>
      <c r="D22" s="63"/>
      <c r="E22" s="71">
        <v>1</v>
      </c>
      <c r="F22" s="64" t="s">
        <v>393</v>
      </c>
      <c r="G22" s="25"/>
      <c r="H22" s="55">
        <v>1</v>
      </c>
    </row>
    <row r="23" spans="1:8" ht="50.25" customHeight="1" x14ac:dyDescent="0.25">
      <c r="A23" s="72">
        <v>6</v>
      </c>
      <c r="B23" s="73" t="s">
        <v>374</v>
      </c>
      <c r="C23" s="73" t="s">
        <v>394</v>
      </c>
      <c r="D23" s="74"/>
      <c r="E23" s="75" t="s">
        <v>353</v>
      </c>
      <c r="F23" s="76" t="s">
        <v>395</v>
      </c>
      <c r="G23" s="81"/>
      <c r="H23" s="77" t="s">
        <v>353</v>
      </c>
    </row>
    <row r="24" spans="1:8" x14ac:dyDescent="0.25">
      <c r="H24" s="79">
        <v>0.96</v>
      </c>
    </row>
    <row r="25" spans="1:8" x14ac:dyDescent="0.25">
      <c r="H25" s="80">
        <v>0.62460000000000004</v>
      </c>
    </row>
  </sheetData>
  <mergeCells count="3">
    <mergeCell ref="A1:F1"/>
    <mergeCell ref="A2:B2"/>
    <mergeCell ref="C2:D2"/>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2:AA149"/>
  <sheetViews>
    <sheetView topLeftCell="A110" workbookViewId="0">
      <selection activeCell="A48" sqref="A48"/>
    </sheetView>
  </sheetViews>
  <sheetFormatPr baseColWidth="10" defaultRowHeight="15" x14ac:dyDescent="0.25"/>
  <cols>
    <col min="1" max="1" width="27.5703125" customWidth="1"/>
  </cols>
  <sheetData>
    <row r="2" spans="1:1" x14ac:dyDescent="0.25">
      <c r="A2" s="37" t="s">
        <v>329</v>
      </c>
    </row>
    <row r="29" spans="27:27" ht="23.25" x14ac:dyDescent="0.25">
      <c r="AA29" s="38" t="s">
        <v>330</v>
      </c>
    </row>
    <row r="40" spans="1:12" x14ac:dyDescent="0.25">
      <c r="A40" s="37" t="s">
        <v>331</v>
      </c>
    </row>
    <row r="44" spans="1:12" x14ac:dyDescent="0.25">
      <c r="L44" s="39" t="s">
        <v>332</v>
      </c>
    </row>
    <row r="62" spans="11:11" x14ac:dyDescent="0.25">
      <c r="K62" s="39" t="s">
        <v>333</v>
      </c>
    </row>
    <row r="84" spans="1:12" x14ac:dyDescent="0.25">
      <c r="L84" s="39" t="s">
        <v>334</v>
      </c>
    </row>
    <row r="92" spans="1:12" x14ac:dyDescent="0.25">
      <c r="A92" s="37" t="s">
        <v>335</v>
      </c>
    </row>
    <row r="104" spans="1:12" x14ac:dyDescent="0.25">
      <c r="L104" s="39" t="s">
        <v>336</v>
      </c>
    </row>
    <row r="110" spans="1:12" x14ac:dyDescent="0.25">
      <c r="A110" s="37" t="s">
        <v>337</v>
      </c>
    </row>
    <row r="121" spans="12:12" x14ac:dyDescent="0.25">
      <c r="L121" s="39" t="s">
        <v>338</v>
      </c>
    </row>
    <row r="129" spans="1:1" x14ac:dyDescent="0.25">
      <c r="A129" s="37" t="s">
        <v>339</v>
      </c>
    </row>
    <row r="146" spans="1:12" x14ac:dyDescent="0.25">
      <c r="L146" s="39" t="s">
        <v>340</v>
      </c>
    </row>
    <row r="149" spans="1:12" x14ac:dyDescent="0.25">
      <c r="A149" s="37" t="s">
        <v>341</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B4:F37"/>
  <sheetViews>
    <sheetView workbookViewId="0">
      <selection activeCell="E33" sqref="E33"/>
    </sheetView>
  </sheetViews>
  <sheetFormatPr baseColWidth="10" defaultRowHeight="15" x14ac:dyDescent="0.25"/>
  <cols>
    <col min="2" max="2" width="47.28515625" customWidth="1"/>
    <col min="3" max="3" width="22.42578125" style="22" customWidth="1"/>
    <col min="5" max="5" width="34.5703125" customWidth="1"/>
    <col min="6" max="6" width="31.85546875" customWidth="1"/>
  </cols>
  <sheetData>
    <row r="4" spans="2:6" x14ac:dyDescent="0.25">
      <c r="B4" s="33" t="s">
        <v>7</v>
      </c>
      <c r="C4" s="33" t="s">
        <v>324</v>
      </c>
    </row>
    <row r="5" spans="2:6" x14ac:dyDescent="0.25">
      <c r="B5" s="34" t="s">
        <v>8</v>
      </c>
      <c r="C5" s="32"/>
      <c r="E5" s="325" t="s">
        <v>1176</v>
      </c>
      <c r="F5" s="326" t="s">
        <v>1177</v>
      </c>
    </row>
    <row r="6" spans="2:6" x14ac:dyDescent="0.25">
      <c r="B6" s="35" t="s">
        <v>1111</v>
      </c>
      <c r="C6" s="36" t="s">
        <v>4</v>
      </c>
      <c r="D6" t="s">
        <v>402</v>
      </c>
    </row>
    <row r="7" spans="2:6" x14ac:dyDescent="0.25">
      <c r="B7" s="34" t="s">
        <v>325</v>
      </c>
      <c r="C7" s="32"/>
    </row>
    <row r="8" spans="2:6" x14ac:dyDescent="0.25">
      <c r="B8" s="34" t="s">
        <v>10</v>
      </c>
      <c r="C8" s="36" t="s">
        <v>4</v>
      </c>
      <c r="D8" t="s">
        <v>402</v>
      </c>
    </row>
    <row r="9" spans="2:6" x14ac:dyDescent="0.25">
      <c r="B9" s="34" t="s">
        <v>11</v>
      </c>
      <c r="C9" s="36" t="s">
        <v>4</v>
      </c>
      <c r="D9" t="s">
        <v>402</v>
      </c>
    </row>
    <row r="10" spans="2:6" x14ac:dyDescent="0.25">
      <c r="B10" s="34" t="s">
        <v>326</v>
      </c>
      <c r="C10" s="36" t="s">
        <v>4</v>
      </c>
      <c r="D10" t="s">
        <v>402</v>
      </c>
    </row>
    <row r="11" spans="2:6" x14ac:dyDescent="0.25">
      <c r="B11" s="34" t="s">
        <v>307</v>
      </c>
      <c r="C11" s="36" t="s">
        <v>4</v>
      </c>
    </row>
    <row r="12" spans="2:6" x14ac:dyDescent="0.25">
      <c r="B12" s="34" t="s">
        <v>12</v>
      </c>
      <c r="C12" s="32"/>
      <c r="D12" t="s">
        <v>402</v>
      </c>
    </row>
    <row r="13" spans="2:6" x14ac:dyDescent="0.25">
      <c r="B13" s="34" t="s">
        <v>13</v>
      </c>
      <c r="C13" s="32"/>
      <c r="E13" t="s">
        <v>1178</v>
      </c>
      <c r="F13" t="s">
        <v>1179</v>
      </c>
    </row>
    <row r="14" spans="2:6" x14ac:dyDescent="0.25">
      <c r="B14" s="310" t="s">
        <v>327</v>
      </c>
      <c r="C14" s="36" t="s">
        <v>4</v>
      </c>
      <c r="D14" s="25" t="s">
        <v>402</v>
      </c>
    </row>
    <row r="15" spans="2:6" x14ac:dyDescent="0.25">
      <c r="B15" s="34" t="s">
        <v>15</v>
      </c>
      <c r="C15" s="32"/>
      <c r="D15" s="25"/>
      <c r="E15" t="s">
        <v>1180</v>
      </c>
      <c r="F15" t="s">
        <v>1179</v>
      </c>
    </row>
    <row r="16" spans="2:6" x14ac:dyDescent="0.25">
      <c r="B16" s="35" t="s">
        <v>235</v>
      </c>
      <c r="C16" s="36" t="s">
        <v>4</v>
      </c>
      <c r="D16" t="s">
        <v>403</v>
      </c>
    </row>
    <row r="17" spans="2:5" x14ac:dyDescent="0.25">
      <c r="B17" s="35" t="s">
        <v>17</v>
      </c>
      <c r="C17" s="36" t="s">
        <v>4</v>
      </c>
      <c r="D17" t="s">
        <v>402</v>
      </c>
    </row>
    <row r="18" spans="2:5" ht="39" x14ac:dyDescent="0.25">
      <c r="B18" s="35" t="s">
        <v>18</v>
      </c>
      <c r="C18" s="32"/>
      <c r="D18" s="25" t="s">
        <v>402</v>
      </c>
    </row>
    <row r="19" spans="2:5" x14ac:dyDescent="0.25">
      <c r="B19" s="35" t="s">
        <v>19</v>
      </c>
      <c r="C19" s="32"/>
      <c r="E19" s="326" t="s">
        <v>1182</v>
      </c>
    </row>
    <row r="20" spans="2:5" x14ac:dyDescent="0.25">
      <c r="B20" s="35" t="s">
        <v>20</v>
      </c>
      <c r="C20" s="32"/>
      <c r="E20" s="325" t="s">
        <v>1181</v>
      </c>
    </row>
    <row r="21" spans="2:5" x14ac:dyDescent="0.25">
      <c r="B21" s="35" t="s">
        <v>25</v>
      </c>
      <c r="C21" s="32"/>
      <c r="E21" t="s">
        <v>1183</v>
      </c>
    </row>
    <row r="22" spans="2:5" x14ac:dyDescent="0.25">
      <c r="B22" s="35" t="s">
        <v>21</v>
      </c>
      <c r="C22" s="36" t="s">
        <v>4</v>
      </c>
    </row>
    <row r="23" spans="2:5" x14ac:dyDescent="0.25">
      <c r="B23" s="35" t="s">
        <v>22</v>
      </c>
      <c r="C23" s="36" t="s">
        <v>4</v>
      </c>
    </row>
    <row r="24" spans="2:5" x14ac:dyDescent="0.25">
      <c r="B24" s="35" t="s">
        <v>23</v>
      </c>
      <c r="C24" s="36" t="s">
        <v>4</v>
      </c>
      <c r="D24" s="25" t="s">
        <v>402</v>
      </c>
    </row>
    <row r="25" spans="2:5" ht="26.25" x14ac:dyDescent="0.25">
      <c r="B25" s="35" t="s">
        <v>24</v>
      </c>
      <c r="C25" s="36" t="s">
        <v>4</v>
      </c>
      <c r="D25" t="s">
        <v>402</v>
      </c>
    </row>
    <row r="26" spans="2:5" x14ac:dyDescent="0.25">
      <c r="B26" s="31" t="s">
        <v>1118</v>
      </c>
    </row>
    <row r="29" spans="2:5" x14ac:dyDescent="0.25">
      <c r="B29" s="311"/>
    </row>
    <row r="30" spans="2:5" x14ac:dyDescent="0.25">
      <c r="B30" s="311"/>
    </row>
    <row r="31" spans="2:5" x14ac:dyDescent="0.25">
      <c r="B31" s="311" t="s">
        <v>1112</v>
      </c>
    </row>
    <row r="32" spans="2:5" x14ac:dyDescent="0.25">
      <c r="B32" s="311" t="s">
        <v>1113</v>
      </c>
    </row>
    <row r="33" spans="2:2" x14ac:dyDescent="0.25">
      <c r="B33" s="311" t="s">
        <v>1114</v>
      </c>
    </row>
    <row r="34" spans="2:2" x14ac:dyDescent="0.25">
      <c r="B34" s="311" t="s">
        <v>1115</v>
      </c>
    </row>
    <row r="35" spans="2:2" x14ac:dyDescent="0.25">
      <c r="B35" s="311" t="s">
        <v>1116</v>
      </c>
    </row>
    <row r="36" spans="2:2" x14ac:dyDescent="0.25">
      <c r="B36" s="311" t="s">
        <v>1117</v>
      </c>
    </row>
    <row r="37" spans="2:2" x14ac:dyDescent="0.25">
      <c r="B37" s="311"/>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B4:C26"/>
  <sheetViews>
    <sheetView topLeftCell="A4" workbookViewId="0">
      <selection activeCell="B18" sqref="B18:B21"/>
    </sheetView>
  </sheetViews>
  <sheetFormatPr baseColWidth="10" defaultRowHeight="15" x14ac:dyDescent="0.25"/>
  <cols>
    <col min="2" max="2" width="23.140625" customWidth="1"/>
    <col min="3" max="3" width="44.140625" customWidth="1"/>
  </cols>
  <sheetData>
    <row r="4" spans="2:3" ht="15.75" thickBot="1" x14ac:dyDescent="0.3"/>
    <row r="5" spans="2:3" ht="15.75" thickBot="1" x14ac:dyDescent="0.3">
      <c r="B5" s="2671" t="s">
        <v>223</v>
      </c>
      <c r="C5" s="30" t="s">
        <v>218</v>
      </c>
    </row>
    <row r="6" spans="2:3" ht="15.75" thickBot="1" x14ac:dyDescent="0.3">
      <c r="B6" s="2671"/>
      <c r="C6" s="30" t="s">
        <v>219</v>
      </c>
    </row>
    <row r="7" spans="2:3" ht="15.75" thickBot="1" x14ac:dyDescent="0.3">
      <c r="B7" s="2671"/>
      <c r="C7" s="30" t="s">
        <v>220</v>
      </c>
    </row>
    <row r="8" spans="2:3" ht="30.75" thickBot="1" x14ac:dyDescent="0.3">
      <c r="B8" s="2671"/>
      <c r="C8" s="30" t="s">
        <v>221</v>
      </c>
    </row>
    <row r="9" spans="2:3" ht="30.75" thickBot="1" x14ac:dyDescent="0.3">
      <c r="B9" s="2671"/>
      <c r="C9" s="30" t="s">
        <v>175</v>
      </c>
    </row>
    <row r="10" spans="2:3" ht="30.75" thickBot="1" x14ac:dyDescent="0.3">
      <c r="B10" s="2671"/>
      <c r="C10" s="30" t="s">
        <v>184</v>
      </c>
    </row>
    <row r="11" spans="2:3" ht="30.75" thickBot="1" x14ac:dyDescent="0.3">
      <c r="B11" s="2671"/>
      <c r="C11" s="30" t="s">
        <v>189</v>
      </c>
    </row>
    <row r="12" spans="2:3" ht="15.75" thickBot="1" x14ac:dyDescent="0.3">
      <c r="B12" s="2671"/>
      <c r="C12" s="30" t="s">
        <v>222</v>
      </c>
    </row>
    <row r="13" spans="2:3" ht="15.75" thickBot="1" x14ac:dyDescent="0.3">
      <c r="B13" s="2671"/>
      <c r="C13" s="30" t="s">
        <v>195</v>
      </c>
    </row>
    <row r="14" spans="2:3" ht="30.75" thickBot="1" x14ac:dyDescent="0.3">
      <c r="B14" s="2671"/>
      <c r="C14" s="30" t="s">
        <v>201</v>
      </c>
    </row>
    <row r="15" spans="2:3" ht="15.75" thickBot="1" x14ac:dyDescent="0.3">
      <c r="B15" s="2671"/>
      <c r="C15" s="30" t="s">
        <v>218</v>
      </c>
    </row>
    <row r="16" spans="2:3" ht="15.75" thickBot="1" x14ac:dyDescent="0.3">
      <c r="B16" s="2671"/>
      <c r="C16" s="30" t="s">
        <v>219</v>
      </c>
    </row>
    <row r="17" spans="2:3" ht="15.75" thickBot="1" x14ac:dyDescent="0.3"/>
    <row r="18" spans="2:3" ht="45.75" thickBot="1" x14ac:dyDescent="0.3">
      <c r="B18" s="2672" t="s">
        <v>235</v>
      </c>
      <c r="C18" s="30" t="s">
        <v>231</v>
      </c>
    </row>
    <row r="19" spans="2:3" ht="30.75" thickBot="1" x14ac:dyDescent="0.3">
      <c r="B19" s="2672"/>
      <c r="C19" s="30" t="s">
        <v>232</v>
      </c>
    </row>
    <row r="20" spans="2:3" ht="45.75" thickBot="1" x14ac:dyDescent="0.3">
      <c r="B20" s="2672"/>
      <c r="C20" s="30" t="s">
        <v>233</v>
      </c>
    </row>
    <row r="21" spans="2:3" ht="30.75" thickBot="1" x14ac:dyDescent="0.3">
      <c r="B21" s="2672"/>
      <c r="C21" s="30" t="s">
        <v>234</v>
      </c>
    </row>
    <row r="22" spans="2:3" ht="15.75" thickBot="1" x14ac:dyDescent="0.3"/>
    <row r="23" spans="2:3" ht="15.75" thickBot="1" x14ac:dyDescent="0.3">
      <c r="B23" s="2673" t="s">
        <v>307</v>
      </c>
      <c r="C23" s="30" t="s">
        <v>303</v>
      </c>
    </row>
    <row r="24" spans="2:3" ht="45.75" thickBot="1" x14ac:dyDescent="0.3">
      <c r="B24" s="2673"/>
      <c r="C24" s="30" t="s">
        <v>304</v>
      </c>
    </row>
    <row r="25" spans="2:3" ht="30.75" thickBot="1" x14ac:dyDescent="0.3">
      <c r="B25" s="2673"/>
      <c r="C25" s="30" t="s">
        <v>305</v>
      </c>
    </row>
    <row r="26" spans="2:3" ht="15.75" thickBot="1" x14ac:dyDescent="0.3">
      <c r="B26" s="2673"/>
      <c r="C26" s="30" t="s">
        <v>306</v>
      </c>
    </row>
  </sheetData>
  <mergeCells count="3">
    <mergeCell ref="B5:B16"/>
    <mergeCell ref="B18:B21"/>
    <mergeCell ref="B23:B2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8"/>
    <pageSetUpPr fitToPage="1"/>
  </sheetPr>
  <dimension ref="A1:AM14"/>
  <sheetViews>
    <sheetView topLeftCell="C1" zoomScale="85" zoomScaleNormal="85" zoomScaleSheetLayoutView="85" workbookViewId="0">
      <pane xSplit="7" ySplit="3" topLeftCell="AF6" activePane="bottomRight" state="frozen"/>
      <selection activeCell="C1" sqref="C1"/>
      <selection pane="topRight" activeCell="J1" sqref="J1"/>
      <selection pane="bottomLeft" activeCell="C4" sqref="C4"/>
      <selection pane="bottomRight" activeCell="AK8" sqref="AK8"/>
    </sheetView>
  </sheetViews>
  <sheetFormatPr baseColWidth="10" defaultColWidth="11.5703125" defaultRowHeight="15" x14ac:dyDescent="0.25"/>
  <cols>
    <col min="1" max="1" width="23.5703125" style="879" customWidth="1"/>
    <col min="2" max="2" width="18.42578125" style="850" customWidth="1"/>
    <col min="3" max="3" width="19.7109375" style="805" customWidth="1"/>
    <col min="4" max="4" width="16.85546875" style="753" customWidth="1"/>
    <col min="5" max="5" width="18.7109375" style="805" customWidth="1"/>
    <col min="6" max="6" width="12.7109375" style="805" customWidth="1"/>
    <col min="7" max="7" width="13.5703125" style="805" customWidth="1"/>
    <col min="8" max="8" width="41.7109375" style="806" hidden="1" customWidth="1"/>
    <col min="9" max="9" width="34.7109375" style="806" customWidth="1"/>
    <col min="10" max="10" width="7" style="753" bestFit="1" customWidth="1"/>
    <col min="11" max="11" width="9" style="753" bestFit="1" customWidth="1"/>
    <col min="12" max="12" width="7.7109375" style="753" bestFit="1" customWidth="1"/>
    <col min="13" max="13" width="6" style="753" bestFit="1" customWidth="1"/>
    <col min="14" max="14" width="6.7109375" style="753" bestFit="1" customWidth="1"/>
    <col min="15" max="15" width="6.5703125" style="753" bestFit="1" customWidth="1"/>
    <col min="16" max="16" width="6" style="753" bestFit="1" customWidth="1"/>
    <col min="17" max="17" width="8.5703125" style="753" bestFit="1" customWidth="1"/>
    <col min="18" max="18" width="11.85546875" style="753" bestFit="1" customWidth="1"/>
    <col min="19" max="19" width="9.28515625" style="753" bestFit="1" customWidth="1"/>
    <col min="20" max="20" width="11.85546875" style="753" bestFit="1" customWidth="1"/>
    <col min="21" max="21" width="10.7109375" style="753" bestFit="1" customWidth="1"/>
    <col min="22" max="22" width="17.140625" style="753" hidden="1" customWidth="1"/>
    <col min="23" max="23" width="15.140625" style="753" hidden="1" customWidth="1"/>
    <col min="24" max="24" width="55.5703125" style="753" hidden="1" customWidth="1"/>
    <col min="25" max="25" width="17.85546875" style="753" hidden="1" customWidth="1"/>
    <col min="26" max="26" width="19.28515625" style="753" hidden="1" customWidth="1"/>
    <col min="27" max="27" width="27.85546875" style="753" hidden="1" customWidth="1"/>
    <col min="28" max="28" width="42.5703125" style="753" hidden="1" customWidth="1"/>
    <col min="29" max="29" width="39" style="854" hidden="1" customWidth="1"/>
    <col min="30" max="30" width="17.85546875" style="753" bestFit="1" customWidth="1"/>
    <col min="31" max="31" width="18.42578125" style="753" customWidth="1"/>
    <col min="32" max="32" width="27.85546875" style="753" customWidth="1"/>
    <col min="33" max="33" width="42.5703125" style="753" customWidth="1"/>
    <col min="34" max="34" width="36.28515625" style="854" customWidth="1"/>
    <col min="35" max="36" width="11.5703125" style="753"/>
    <col min="37" max="37" width="20.28515625" style="753" customWidth="1"/>
    <col min="38" max="38" width="28.42578125" style="753" customWidth="1"/>
    <col min="39" max="39" width="18.28515625" style="753" customWidth="1"/>
    <col min="40" max="16384" width="11.5703125" style="753"/>
  </cols>
  <sheetData>
    <row r="1" spans="1:39" ht="62.25" customHeight="1" x14ac:dyDescent="0.25">
      <c r="A1" s="1941" t="s">
        <v>2548</v>
      </c>
      <c r="B1" s="1942"/>
      <c r="C1" s="1942"/>
      <c r="D1" s="1942"/>
      <c r="E1" s="1942"/>
      <c r="F1" s="1942"/>
      <c r="G1" s="1942"/>
      <c r="H1" s="1942"/>
      <c r="I1" s="1943"/>
      <c r="J1" s="1938" t="s">
        <v>1351</v>
      </c>
      <c r="K1" s="1938"/>
      <c r="L1" s="1938"/>
      <c r="M1" s="1938"/>
      <c r="N1" s="1938"/>
      <c r="O1" s="1938"/>
      <c r="P1" s="1938"/>
      <c r="Q1" s="1938"/>
      <c r="R1" s="1938"/>
      <c r="S1" s="1938"/>
      <c r="T1" s="1938"/>
      <c r="U1" s="1938"/>
      <c r="V1" s="1929" t="s">
        <v>2125</v>
      </c>
      <c r="W1" s="1930"/>
      <c r="X1" s="1930"/>
      <c r="Y1" s="1929" t="s">
        <v>2137</v>
      </c>
      <c r="Z1" s="1930"/>
      <c r="AA1" s="1930"/>
      <c r="AB1" s="1930"/>
      <c r="AC1" s="1930"/>
      <c r="AD1" s="1929" t="s">
        <v>2629</v>
      </c>
      <c r="AE1" s="1930"/>
      <c r="AF1" s="1930"/>
      <c r="AG1" s="1930"/>
      <c r="AH1" s="1930"/>
      <c r="AI1" s="1929" t="s">
        <v>2870</v>
      </c>
      <c r="AJ1" s="1930"/>
      <c r="AK1" s="1930"/>
      <c r="AL1" s="1930"/>
      <c r="AM1" s="1930"/>
    </row>
    <row r="2" spans="1:39" ht="9" customHeight="1" x14ac:dyDescent="0.25">
      <c r="A2" s="809"/>
      <c r="B2" s="805"/>
      <c r="C2" s="810"/>
      <c r="D2" s="810"/>
      <c r="E2" s="810"/>
      <c r="F2" s="810"/>
      <c r="G2" s="811"/>
      <c r="H2" s="796"/>
      <c r="I2" s="796"/>
      <c r="J2" s="798"/>
      <c r="K2" s="746"/>
      <c r="L2" s="746"/>
      <c r="M2" s="746"/>
      <c r="N2" s="746"/>
      <c r="O2" s="746"/>
      <c r="P2" s="746"/>
      <c r="Q2" s="746"/>
      <c r="R2" s="746"/>
      <c r="S2" s="746"/>
      <c r="T2" s="746"/>
      <c r="U2" s="799"/>
      <c r="AM2" s="854"/>
    </row>
    <row r="3" spans="1:39" s="853" customFormat="1" ht="51.75" customHeight="1" x14ac:dyDescent="0.25">
      <c r="A3" s="780" t="s">
        <v>1221</v>
      </c>
      <c r="B3" s="780" t="s">
        <v>47</v>
      </c>
      <c r="C3" s="780" t="s">
        <v>1461</v>
      </c>
      <c r="D3" s="780" t="s">
        <v>1</v>
      </c>
      <c r="E3" s="780" t="s">
        <v>51</v>
      </c>
      <c r="F3" s="780" t="s">
        <v>2216</v>
      </c>
      <c r="G3" s="780" t="s">
        <v>3</v>
      </c>
      <c r="H3" s="780" t="s">
        <v>1291</v>
      </c>
      <c r="I3" s="780" t="s">
        <v>2111</v>
      </c>
      <c r="J3" s="780" t="s">
        <v>1352</v>
      </c>
      <c r="K3" s="780" t="s">
        <v>1353</v>
      </c>
      <c r="L3" s="780" t="s">
        <v>1354</v>
      </c>
      <c r="M3" s="780" t="s">
        <v>1355</v>
      </c>
      <c r="N3" s="780" t="s">
        <v>1356</v>
      </c>
      <c r="O3" s="780" t="s">
        <v>1357</v>
      </c>
      <c r="P3" s="780" t="s">
        <v>1358</v>
      </c>
      <c r="Q3" s="780" t="s">
        <v>1359</v>
      </c>
      <c r="R3" s="780" t="s">
        <v>1360</v>
      </c>
      <c r="S3" s="780" t="s">
        <v>1361</v>
      </c>
      <c r="T3" s="780" t="s">
        <v>1362</v>
      </c>
      <c r="U3" s="812" t="s">
        <v>1363</v>
      </c>
      <c r="V3" s="780" t="s">
        <v>1926</v>
      </c>
      <c r="W3" s="780" t="s">
        <v>1927</v>
      </c>
      <c r="X3" s="780" t="s">
        <v>347</v>
      </c>
      <c r="Y3" s="780" t="s">
        <v>1926</v>
      </c>
      <c r="Z3" s="780" t="s">
        <v>1927</v>
      </c>
      <c r="AA3" s="780" t="s">
        <v>2126</v>
      </c>
      <c r="AB3" s="780" t="s">
        <v>2159</v>
      </c>
      <c r="AC3" s="780" t="s">
        <v>1928</v>
      </c>
      <c r="AD3" s="780" t="s">
        <v>1926</v>
      </c>
      <c r="AE3" s="780" t="s">
        <v>1927</v>
      </c>
      <c r="AF3" s="780" t="s">
        <v>2126</v>
      </c>
      <c r="AG3" s="780" t="s">
        <v>2159</v>
      </c>
      <c r="AH3" s="780" t="s">
        <v>1928</v>
      </c>
      <c r="AI3" s="780" t="s">
        <v>1926</v>
      </c>
      <c r="AJ3" s="780" t="s">
        <v>1927</v>
      </c>
      <c r="AK3" s="780" t="s">
        <v>2126</v>
      </c>
      <c r="AL3" s="780" t="s">
        <v>2159</v>
      </c>
      <c r="AM3" s="780" t="s">
        <v>1928</v>
      </c>
    </row>
    <row r="4" spans="1:39" s="880" customFormat="1" ht="120" x14ac:dyDescent="0.25">
      <c r="A4" s="1944" t="s">
        <v>1547</v>
      </c>
      <c r="B4" s="1939" t="s">
        <v>374</v>
      </c>
      <c r="C4" s="1939" t="s">
        <v>1761</v>
      </c>
      <c r="D4" s="1939" t="s">
        <v>1763</v>
      </c>
      <c r="E4" s="1939" t="s">
        <v>1764</v>
      </c>
      <c r="F4" s="1939" t="s">
        <v>1792</v>
      </c>
      <c r="G4" s="1939" t="s">
        <v>1789</v>
      </c>
      <c r="H4" s="868" t="s">
        <v>1738</v>
      </c>
      <c r="I4" s="868" t="s">
        <v>2112</v>
      </c>
      <c r="J4" s="869" t="s">
        <v>1397</v>
      </c>
      <c r="K4" s="870" t="s">
        <v>1397</v>
      </c>
      <c r="L4" s="870" t="s">
        <v>1397</v>
      </c>
      <c r="M4" s="870" t="s">
        <v>1397</v>
      </c>
      <c r="N4" s="870" t="s">
        <v>1397</v>
      </c>
      <c r="O4" s="870" t="s">
        <v>1397</v>
      </c>
      <c r="P4" s="870" t="s">
        <v>1397</v>
      </c>
      <c r="Q4" s="870" t="s">
        <v>1397</v>
      </c>
      <c r="R4" s="870" t="s">
        <v>1397</v>
      </c>
      <c r="S4" s="870" t="s">
        <v>1397</v>
      </c>
      <c r="T4" s="870" t="s">
        <v>1397</v>
      </c>
      <c r="U4" s="871" t="s">
        <v>1397</v>
      </c>
      <c r="V4" s="860">
        <v>1</v>
      </c>
      <c r="W4" s="1935">
        <v>1</v>
      </c>
      <c r="X4" s="861" t="s">
        <v>2284</v>
      </c>
      <c r="Y4" s="886">
        <v>1</v>
      </c>
      <c r="Z4" s="1931">
        <v>1</v>
      </c>
      <c r="AA4" s="759" t="s">
        <v>2575</v>
      </c>
      <c r="AB4" s="759" t="s">
        <v>2576</v>
      </c>
      <c r="AC4" s="759" t="s">
        <v>2143</v>
      </c>
      <c r="AD4" s="1625">
        <v>1</v>
      </c>
      <c r="AE4" s="1931">
        <v>1</v>
      </c>
      <c r="AF4" s="759" t="s">
        <v>2575</v>
      </c>
      <c r="AG4" s="759" t="s">
        <v>2576</v>
      </c>
      <c r="AH4" s="759"/>
      <c r="AI4" s="1740">
        <v>1</v>
      </c>
      <c r="AJ4" s="1931">
        <v>1</v>
      </c>
      <c r="AK4" s="759"/>
      <c r="AL4" s="759" t="s">
        <v>3051</v>
      </c>
      <c r="AM4" s="759"/>
    </row>
    <row r="5" spans="1:39" s="880" customFormat="1" ht="75" x14ac:dyDescent="0.25">
      <c r="A5" s="1944"/>
      <c r="B5" s="1939"/>
      <c r="C5" s="1939"/>
      <c r="D5" s="1939"/>
      <c r="E5" s="1939"/>
      <c r="F5" s="1939"/>
      <c r="G5" s="1939"/>
      <c r="H5" s="873" t="s">
        <v>1793</v>
      </c>
      <c r="I5" s="873" t="s">
        <v>2113</v>
      </c>
      <c r="J5" s="874" t="s">
        <v>1397</v>
      </c>
      <c r="K5" s="821" t="s">
        <v>1397</v>
      </c>
      <c r="L5" s="821" t="s">
        <v>1397</v>
      </c>
      <c r="M5" s="821"/>
      <c r="N5" s="821"/>
      <c r="O5" s="821"/>
      <c r="P5" s="821"/>
      <c r="Q5" s="821"/>
      <c r="R5" s="821"/>
      <c r="S5" s="821"/>
      <c r="T5" s="821"/>
      <c r="U5" s="875"/>
      <c r="V5" s="860">
        <v>1</v>
      </c>
      <c r="W5" s="1936"/>
      <c r="X5" s="788" t="s">
        <v>2115</v>
      </c>
      <c r="Y5" s="886">
        <v>1</v>
      </c>
      <c r="Z5" s="1932"/>
      <c r="AA5" s="887" t="s">
        <v>2542</v>
      </c>
      <c r="AB5" s="887" t="s">
        <v>2543</v>
      </c>
      <c r="AC5" s="887" t="s">
        <v>2144</v>
      </c>
      <c r="AD5" s="1625">
        <v>1</v>
      </c>
      <c r="AE5" s="1932"/>
      <c r="AF5" s="887" t="s">
        <v>2542</v>
      </c>
      <c r="AG5" s="1704" t="s">
        <v>2840</v>
      </c>
      <c r="AH5" s="887" t="s">
        <v>2841</v>
      </c>
      <c r="AI5" s="1740">
        <v>1</v>
      </c>
      <c r="AJ5" s="1932"/>
      <c r="AK5" s="887" t="s">
        <v>2542</v>
      </c>
      <c r="AL5" s="1704" t="s">
        <v>2840</v>
      </c>
      <c r="AM5" s="887" t="s">
        <v>2841</v>
      </c>
    </row>
    <row r="6" spans="1:39" s="880" customFormat="1" ht="58.5" customHeight="1" x14ac:dyDescent="0.25">
      <c r="A6" s="1944"/>
      <c r="B6" s="1939"/>
      <c r="C6" s="1939"/>
      <c r="D6" s="1939"/>
      <c r="E6" s="1939"/>
      <c r="F6" s="1939"/>
      <c r="G6" s="1939"/>
      <c r="H6" s="873" t="s">
        <v>1794</v>
      </c>
      <c r="I6" s="1548" t="s">
        <v>1794</v>
      </c>
      <c r="J6" s="874"/>
      <c r="K6" s="821"/>
      <c r="L6" s="821"/>
      <c r="M6" s="821"/>
      <c r="N6" s="821"/>
      <c r="O6" s="821"/>
      <c r="P6" s="821"/>
      <c r="Q6" s="821"/>
      <c r="R6" s="821"/>
      <c r="S6" s="821"/>
      <c r="T6" s="821"/>
      <c r="U6" s="875"/>
      <c r="V6" s="863" t="s">
        <v>1906</v>
      </c>
      <c r="W6" s="1936"/>
      <c r="X6" s="864" t="s">
        <v>2577</v>
      </c>
      <c r="Y6" s="888" t="s">
        <v>1906</v>
      </c>
      <c r="Z6" s="1932"/>
      <c r="AA6" s="887"/>
      <c r="AB6" s="887"/>
      <c r="AC6" s="1933" t="s">
        <v>2546</v>
      </c>
      <c r="AD6" s="1626" t="s">
        <v>1906</v>
      </c>
      <c r="AE6" s="1932"/>
      <c r="AF6" s="887"/>
      <c r="AG6" s="1933" t="s">
        <v>2546</v>
      </c>
      <c r="AH6" s="1933" t="s">
        <v>2546</v>
      </c>
      <c r="AI6" s="1741" t="s">
        <v>1906</v>
      </c>
      <c r="AJ6" s="1932"/>
      <c r="AK6" s="887"/>
      <c r="AL6" s="1933" t="s">
        <v>2546</v>
      </c>
      <c r="AM6" s="1933" t="s">
        <v>2546</v>
      </c>
    </row>
    <row r="7" spans="1:39" s="880" customFormat="1" ht="58.5" customHeight="1" x14ac:dyDescent="0.25">
      <c r="A7" s="1944"/>
      <c r="B7" s="1939"/>
      <c r="C7" s="1939"/>
      <c r="D7" s="1939"/>
      <c r="E7" s="1939"/>
      <c r="F7" s="1939"/>
      <c r="G7" s="1939"/>
      <c r="H7" s="873" t="s">
        <v>1748</v>
      </c>
      <c r="I7" s="1548" t="s">
        <v>1748</v>
      </c>
      <c r="J7" s="874"/>
      <c r="K7" s="821"/>
      <c r="L7" s="821"/>
      <c r="M7" s="821"/>
      <c r="N7" s="821"/>
      <c r="O7" s="821"/>
      <c r="P7" s="821"/>
      <c r="Q7" s="821"/>
      <c r="R7" s="821"/>
      <c r="S7" s="821"/>
      <c r="T7" s="821"/>
      <c r="U7" s="875"/>
      <c r="V7" s="863" t="s">
        <v>1906</v>
      </c>
      <c r="W7" s="1936"/>
      <c r="X7" s="864" t="s">
        <v>2116</v>
      </c>
      <c r="Y7" s="888" t="s">
        <v>1906</v>
      </c>
      <c r="Z7" s="1932"/>
      <c r="AA7" s="887"/>
      <c r="AB7" s="887"/>
      <c r="AC7" s="1934"/>
      <c r="AD7" s="1626" t="s">
        <v>1906</v>
      </c>
      <c r="AE7" s="1932"/>
      <c r="AF7" s="887"/>
      <c r="AG7" s="1934"/>
      <c r="AH7" s="1934"/>
      <c r="AI7" s="1741" t="s">
        <v>1906</v>
      </c>
      <c r="AJ7" s="1932"/>
      <c r="AK7" s="887"/>
      <c r="AL7" s="1934"/>
      <c r="AM7" s="1934"/>
    </row>
    <row r="8" spans="1:39" s="880" customFormat="1" ht="120" x14ac:dyDescent="0.25">
      <c r="A8" s="1944"/>
      <c r="B8" s="1939"/>
      <c r="C8" s="1939"/>
      <c r="D8" s="1939"/>
      <c r="E8" s="1939"/>
      <c r="F8" s="1939"/>
      <c r="G8" s="1939"/>
      <c r="H8" s="873" t="s">
        <v>1795</v>
      </c>
      <c r="I8" s="873" t="s">
        <v>2114</v>
      </c>
      <c r="J8" s="874" t="s">
        <v>1397</v>
      </c>
      <c r="K8" s="821" t="s">
        <v>1397</v>
      </c>
      <c r="L8" s="821" t="s">
        <v>1397</v>
      </c>
      <c r="M8" s="821"/>
      <c r="N8" s="821"/>
      <c r="O8" s="821"/>
      <c r="P8" s="821"/>
      <c r="Q8" s="821"/>
      <c r="R8" s="821"/>
      <c r="S8" s="821"/>
      <c r="T8" s="821"/>
      <c r="U8" s="875"/>
      <c r="V8" s="860">
        <v>1</v>
      </c>
      <c r="W8" s="1936"/>
      <c r="X8" s="862" t="s">
        <v>2578</v>
      </c>
      <c r="Y8" s="886">
        <v>1</v>
      </c>
      <c r="Z8" s="1932"/>
      <c r="AA8" s="887" t="s">
        <v>2544</v>
      </c>
      <c r="AB8" s="887" t="s">
        <v>2545</v>
      </c>
      <c r="AC8" s="887" t="s">
        <v>2145</v>
      </c>
      <c r="AD8" s="1625">
        <v>1</v>
      </c>
      <c r="AE8" s="1932"/>
      <c r="AF8" s="887" t="s">
        <v>2544</v>
      </c>
      <c r="AG8" s="887" t="s">
        <v>2545</v>
      </c>
      <c r="AH8" s="887" t="s">
        <v>2145</v>
      </c>
      <c r="AI8" s="1740">
        <v>1</v>
      </c>
      <c r="AJ8" s="1932"/>
      <c r="AK8" s="887" t="s">
        <v>2544</v>
      </c>
      <c r="AL8" s="887" t="s">
        <v>3052</v>
      </c>
      <c r="AM8" s="887"/>
    </row>
    <row r="9" spans="1:39" s="880" customFormat="1" ht="75.75" customHeight="1" x14ac:dyDescent="0.25">
      <c r="A9" s="1945"/>
      <c r="B9" s="1940"/>
      <c r="C9" s="1940"/>
      <c r="D9" s="1940"/>
      <c r="E9" s="1940"/>
      <c r="F9" s="1940"/>
      <c r="G9" s="1940"/>
      <c r="H9" s="873" t="s">
        <v>1762</v>
      </c>
      <c r="I9" s="873" t="s">
        <v>1762</v>
      </c>
      <c r="J9" s="876" t="s">
        <v>1397</v>
      </c>
      <c r="K9" s="827" t="s">
        <v>1397</v>
      </c>
      <c r="L9" s="827" t="s">
        <v>1397</v>
      </c>
      <c r="M9" s="827" t="s">
        <v>1397</v>
      </c>
      <c r="N9" s="827" t="s">
        <v>1397</v>
      </c>
      <c r="O9" s="827" t="s">
        <v>1397</v>
      </c>
      <c r="P9" s="827" t="s">
        <v>1397</v>
      </c>
      <c r="Q9" s="827" t="s">
        <v>1397</v>
      </c>
      <c r="R9" s="827" t="s">
        <v>1397</v>
      </c>
      <c r="S9" s="827" t="s">
        <v>1397</v>
      </c>
      <c r="T9" s="827" t="s">
        <v>1397</v>
      </c>
      <c r="U9" s="877" t="s">
        <v>1397</v>
      </c>
      <c r="V9" s="865">
        <v>1</v>
      </c>
      <c r="W9" s="1937"/>
      <c r="X9" s="866" t="s">
        <v>2839</v>
      </c>
      <c r="Y9" s="886">
        <v>1</v>
      </c>
      <c r="Z9" s="1932"/>
      <c r="AA9" s="887" t="s">
        <v>2579</v>
      </c>
      <c r="AB9" s="887"/>
      <c r="AC9" s="887"/>
      <c r="AD9" s="1625">
        <v>1</v>
      </c>
      <c r="AE9" s="1932"/>
      <c r="AF9" s="887" t="s">
        <v>2579</v>
      </c>
      <c r="AG9" s="887" t="s">
        <v>2839</v>
      </c>
      <c r="AH9" s="887"/>
      <c r="AI9" s="1740">
        <v>1</v>
      </c>
      <c r="AJ9" s="1932"/>
      <c r="AK9" s="887" t="s">
        <v>2579</v>
      </c>
      <c r="AL9" s="887" t="s">
        <v>2839</v>
      </c>
      <c r="AM9" s="887"/>
    </row>
    <row r="10" spans="1:39" s="885" customFormat="1" x14ac:dyDescent="0.25">
      <c r="A10" s="881" t="s">
        <v>2280</v>
      </c>
      <c r="B10" s="882"/>
      <c r="C10" s="858"/>
      <c r="D10" s="881"/>
      <c r="E10" s="858"/>
      <c r="F10" s="858"/>
      <c r="G10" s="858"/>
      <c r="H10" s="883"/>
      <c r="I10" s="883"/>
      <c r="J10" s="790"/>
      <c r="K10" s="791"/>
      <c r="L10" s="791"/>
      <c r="M10" s="791"/>
      <c r="N10" s="791"/>
      <c r="O10" s="791"/>
      <c r="P10" s="791"/>
      <c r="Q10" s="791"/>
      <c r="R10" s="791"/>
      <c r="S10" s="791"/>
      <c r="T10" s="791"/>
      <c r="U10" s="769"/>
      <c r="V10" s="884">
        <v>1</v>
      </c>
      <c r="W10" s="769"/>
      <c r="X10" s="769"/>
      <c r="Y10" s="769"/>
      <c r="Z10" s="769"/>
      <c r="AA10" s="769"/>
      <c r="AB10" s="769"/>
      <c r="AC10" s="769"/>
      <c r="AD10" s="769"/>
      <c r="AE10" s="769"/>
      <c r="AF10" s="769"/>
      <c r="AG10" s="769"/>
      <c r="AH10" s="769"/>
    </row>
    <row r="11" spans="1:39" s="885" customFormat="1" x14ac:dyDescent="0.25">
      <c r="A11" s="881"/>
      <c r="B11" s="882"/>
      <c r="C11" s="858"/>
      <c r="D11" s="881"/>
      <c r="E11" s="858"/>
      <c r="F11" s="858"/>
      <c r="G11" s="858"/>
      <c r="H11" s="883"/>
      <c r="I11" s="883"/>
      <c r="J11" s="790"/>
      <c r="K11" s="791"/>
      <c r="L11" s="791"/>
      <c r="M11" s="791"/>
      <c r="N11" s="791"/>
      <c r="O11" s="791"/>
      <c r="P11" s="791"/>
      <c r="Q11" s="791"/>
      <c r="R11" s="791"/>
      <c r="S11" s="791"/>
      <c r="T11" s="791"/>
      <c r="U11" s="769"/>
      <c r="V11" s="884">
        <v>0.25</v>
      </c>
      <c r="W11" s="769"/>
      <c r="X11" s="769"/>
      <c r="Y11" s="769"/>
      <c r="Z11" s="769"/>
      <c r="AA11" s="769"/>
      <c r="AB11" s="769"/>
      <c r="AC11" s="769"/>
      <c r="AD11" s="769"/>
      <c r="AE11" s="769"/>
      <c r="AF11" s="769"/>
      <c r="AG11" s="769"/>
      <c r="AH11" s="769"/>
    </row>
    <row r="12" spans="1:39" x14ac:dyDescent="0.25">
      <c r="AI12" s="859" t="s">
        <v>2897</v>
      </c>
    </row>
    <row r="13" spans="1:39" x14ac:dyDescent="0.25">
      <c r="Y13" s="859" t="s">
        <v>2401</v>
      </c>
      <c r="Z13" s="859" t="s">
        <v>2396</v>
      </c>
      <c r="AD13" s="859" t="s">
        <v>2401</v>
      </c>
      <c r="AE13" s="859" t="s">
        <v>2396</v>
      </c>
      <c r="AI13" s="859" t="s">
        <v>2415</v>
      </c>
      <c r="AJ13" s="1714">
        <f>(100%*25%)</f>
        <v>0.25</v>
      </c>
    </row>
    <row r="14" spans="1:39" x14ac:dyDescent="0.25">
      <c r="Y14" s="859" t="s">
        <v>2547</v>
      </c>
      <c r="Z14" s="859" t="s">
        <v>2415</v>
      </c>
      <c r="AA14" s="1475">
        <f>(100%*25%)</f>
        <v>0.25</v>
      </c>
      <c r="AD14" s="859" t="s">
        <v>2547</v>
      </c>
      <c r="AE14" s="859" t="s">
        <v>2415</v>
      </c>
      <c r="AF14" s="1714">
        <f>(100%*25%)</f>
        <v>0.25</v>
      </c>
    </row>
  </sheetData>
  <mergeCells count="22">
    <mergeCell ref="J1:U1"/>
    <mergeCell ref="C4:C9"/>
    <mergeCell ref="D4:D9"/>
    <mergeCell ref="V1:X1"/>
    <mergeCell ref="A1:I1"/>
    <mergeCell ref="A4:A9"/>
    <mergeCell ref="E4:E9"/>
    <mergeCell ref="B4:B9"/>
    <mergeCell ref="F4:F9"/>
    <mergeCell ref="G4:G9"/>
    <mergeCell ref="Y1:AC1"/>
    <mergeCell ref="Z4:Z9"/>
    <mergeCell ref="AC6:AC7"/>
    <mergeCell ref="AG6:AG7"/>
    <mergeCell ref="W4:W9"/>
    <mergeCell ref="AI1:AM1"/>
    <mergeCell ref="AJ4:AJ9"/>
    <mergeCell ref="AL6:AL7"/>
    <mergeCell ref="AM6:AM7"/>
    <mergeCell ref="AD1:AH1"/>
    <mergeCell ref="AE4:AE9"/>
    <mergeCell ref="AH6:AH7"/>
  </mergeCells>
  <pageMargins left="0.70866141732283472" right="0.70866141732283472" top="0.74803149606299213" bottom="0.74803149606299213" header="0.31496062992125984" footer="0.31496062992125984"/>
  <pageSetup scale="3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8"/>
    <pageSetUpPr fitToPage="1"/>
  </sheetPr>
  <dimension ref="A1:AM12"/>
  <sheetViews>
    <sheetView topLeftCell="C1" zoomScale="85" zoomScaleNormal="85" zoomScaleSheetLayoutView="85" workbookViewId="0">
      <pane xSplit="6" ySplit="3" topLeftCell="I6" activePane="bottomRight" state="frozen"/>
      <selection activeCell="C1" sqref="C1"/>
      <selection pane="topRight" activeCell="I1" sqref="I1"/>
      <selection pane="bottomLeft" activeCell="C4" sqref="C4"/>
      <selection pane="bottomRight" activeCell="I13" sqref="I13"/>
    </sheetView>
  </sheetViews>
  <sheetFormatPr baseColWidth="10" defaultColWidth="11.5703125" defaultRowHeight="15" x14ac:dyDescent="0.25"/>
  <cols>
    <col min="1" max="2" width="15.42578125" style="902" customWidth="1"/>
    <col min="3" max="3" width="19" style="907" customWidth="1"/>
    <col min="4" max="4" width="16.28515625" style="908" customWidth="1"/>
    <col min="5" max="5" width="19.5703125" style="897" customWidth="1"/>
    <col min="6" max="6" width="18" style="889" customWidth="1"/>
    <col min="7" max="7" width="14.7109375" style="897" bestFit="1" customWidth="1"/>
    <col min="8" max="8" width="27.5703125" style="897" customWidth="1"/>
    <col min="9" max="9" width="7" style="897" bestFit="1" customWidth="1"/>
    <col min="10" max="10" width="9" style="898" bestFit="1" customWidth="1"/>
    <col min="11" max="11" width="7.7109375" style="889" bestFit="1" customWidth="1"/>
    <col min="12" max="12" width="6" style="889" bestFit="1" customWidth="1"/>
    <col min="13" max="13" width="6.7109375" style="889" bestFit="1" customWidth="1"/>
    <col min="14" max="14" width="6.5703125" style="889" bestFit="1" customWidth="1"/>
    <col min="15" max="15" width="6" style="889" bestFit="1" customWidth="1"/>
    <col min="16" max="16" width="8.5703125" style="889" bestFit="1" customWidth="1"/>
    <col min="17" max="17" width="11.7109375" style="889" bestFit="1" customWidth="1"/>
    <col min="18" max="18" width="9.28515625" style="889" bestFit="1" customWidth="1"/>
    <col min="19" max="19" width="11.85546875" style="889" bestFit="1" customWidth="1"/>
    <col min="20" max="20" width="10.7109375" style="889" bestFit="1" customWidth="1"/>
    <col min="21" max="21" width="60.28515625" style="889" hidden="1" customWidth="1"/>
    <col min="22" max="22" width="22" style="889" hidden="1" customWidth="1"/>
    <col min="23" max="23" width="11.5703125" style="889" hidden="1" customWidth="1"/>
    <col min="24" max="24" width="20.7109375" style="889" hidden="1" customWidth="1"/>
    <col min="25" max="25" width="24" style="889" hidden="1" customWidth="1"/>
    <col min="26" max="26" width="19.5703125" style="889" hidden="1" customWidth="1"/>
    <col min="27" max="27" width="19" style="889" hidden="1" customWidth="1"/>
    <col min="28" max="29" width="22" style="889" hidden="1" customWidth="1"/>
    <col min="30" max="30" width="24" style="889" customWidth="1"/>
    <col min="31" max="31" width="19.5703125" style="889" customWidth="1"/>
    <col min="32" max="32" width="19" style="889" customWidth="1"/>
    <col min="33" max="33" width="32.7109375" style="889" customWidth="1"/>
    <col min="34" max="34" width="34.140625" style="889" customWidth="1"/>
    <col min="35" max="36" width="11.5703125" style="889"/>
    <col min="37" max="37" width="12.7109375" style="889" customWidth="1"/>
    <col min="38" max="38" width="19.28515625" style="889" customWidth="1"/>
    <col min="39" max="39" width="29.140625" style="889" customWidth="1"/>
    <col min="40" max="16384" width="11.5703125" style="889"/>
  </cols>
  <sheetData>
    <row r="1" spans="1:39" ht="53.25" customHeight="1" x14ac:dyDescent="0.25">
      <c r="A1" s="1948" t="s">
        <v>2549</v>
      </c>
      <c r="B1" s="1949"/>
      <c r="C1" s="1949"/>
      <c r="D1" s="1949"/>
      <c r="E1" s="1949"/>
      <c r="F1" s="1949"/>
      <c r="G1" s="1949"/>
      <c r="H1" s="1949"/>
      <c r="I1" s="1958" t="s">
        <v>1351</v>
      </c>
      <c r="J1" s="1958"/>
      <c r="K1" s="1958"/>
      <c r="L1" s="1958"/>
      <c r="M1" s="1958"/>
      <c r="N1" s="1958"/>
      <c r="O1" s="1958"/>
      <c r="P1" s="1958"/>
      <c r="Q1" s="1958"/>
      <c r="R1" s="1958"/>
      <c r="S1" s="1958"/>
      <c r="T1" s="1958"/>
      <c r="U1" s="1949" t="s">
        <v>1970</v>
      </c>
      <c r="V1" s="1949"/>
      <c r="W1" s="1949"/>
      <c r="X1" s="1957"/>
      <c r="Y1" s="1929" t="s">
        <v>2137</v>
      </c>
      <c r="Z1" s="1930"/>
      <c r="AA1" s="1930"/>
      <c r="AB1" s="1930"/>
      <c r="AC1" s="1930"/>
      <c r="AD1" s="1929" t="s">
        <v>2629</v>
      </c>
      <c r="AE1" s="1930"/>
      <c r="AF1" s="1930"/>
      <c r="AG1" s="1930"/>
      <c r="AH1" s="1930"/>
      <c r="AI1" s="1929" t="s">
        <v>2870</v>
      </c>
      <c r="AJ1" s="1930"/>
      <c r="AK1" s="1930"/>
      <c r="AL1" s="1930"/>
      <c r="AM1" s="1930"/>
    </row>
    <row r="2" spans="1:39" ht="12" customHeight="1" x14ac:dyDescent="0.25">
      <c r="A2" s="903"/>
      <c r="B2" s="897"/>
      <c r="C2" s="810"/>
      <c r="D2" s="810"/>
      <c r="E2" s="810"/>
      <c r="F2" s="810"/>
      <c r="G2" s="811"/>
      <c r="H2" s="796"/>
      <c r="I2" s="827"/>
      <c r="J2" s="827"/>
      <c r="K2" s="827"/>
      <c r="L2" s="827"/>
      <c r="M2" s="827"/>
      <c r="N2" s="827"/>
      <c r="O2" s="827"/>
      <c r="P2" s="827"/>
      <c r="Q2" s="827"/>
      <c r="R2" s="827"/>
      <c r="S2" s="827"/>
      <c r="T2" s="827"/>
    </row>
    <row r="3" spans="1:39" s="909" customFormat="1" ht="51.75" customHeight="1" x14ac:dyDescent="0.25">
      <c r="A3" s="780" t="s">
        <v>1221</v>
      </c>
      <c r="B3" s="780" t="s">
        <v>47</v>
      </c>
      <c r="C3" s="780" t="s">
        <v>1461</v>
      </c>
      <c r="D3" s="780" t="s">
        <v>1</v>
      </c>
      <c r="E3" s="780" t="s">
        <v>51</v>
      </c>
      <c r="F3" s="780" t="s">
        <v>2216</v>
      </c>
      <c r="G3" s="780" t="s">
        <v>3</v>
      </c>
      <c r="H3" s="780" t="s">
        <v>1291</v>
      </c>
      <c r="I3" s="780" t="s">
        <v>1352</v>
      </c>
      <c r="J3" s="780" t="s">
        <v>1353</v>
      </c>
      <c r="K3" s="780" t="s">
        <v>1354</v>
      </c>
      <c r="L3" s="780" t="s">
        <v>1355</v>
      </c>
      <c r="M3" s="780" t="s">
        <v>1356</v>
      </c>
      <c r="N3" s="780" t="s">
        <v>1357</v>
      </c>
      <c r="O3" s="780" t="s">
        <v>1358</v>
      </c>
      <c r="P3" s="780" t="s">
        <v>1359</v>
      </c>
      <c r="Q3" s="780" t="s">
        <v>1360</v>
      </c>
      <c r="R3" s="780" t="s">
        <v>1361</v>
      </c>
      <c r="S3" s="780" t="s">
        <v>1362</v>
      </c>
      <c r="T3" s="780" t="s">
        <v>1363</v>
      </c>
      <c r="U3" s="782" t="s">
        <v>1925</v>
      </c>
      <c r="V3" s="782" t="s">
        <v>1926</v>
      </c>
      <c r="W3" s="782" t="s">
        <v>1927</v>
      </c>
      <c r="X3" s="782" t="s">
        <v>1928</v>
      </c>
      <c r="Y3" s="780" t="s">
        <v>1926</v>
      </c>
      <c r="Z3" s="780" t="s">
        <v>1927</v>
      </c>
      <c r="AA3" s="780" t="s">
        <v>2126</v>
      </c>
      <c r="AB3" s="780" t="s">
        <v>2159</v>
      </c>
      <c r="AC3" s="780" t="s">
        <v>1928</v>
      </c>
      <c r="AD3" s="780" t="s">
        <v>1926</v>
      </c>
      <c r="AE3" s="780" t="s">
        <v>1927</v>
      </c>
      <c r="AF3" s="780" t="s">
        <v>2126</v>
      </c>
      <c r="AG3" s="780" t="s">
        <v>2159</v>
      </c>
      <c r="AH3" s="780" t="s">
        <v>1928</v>
      </c>
      <c r="AI3" s="780" t="s">
        <v>1926</v>
      </c>
      <c r="AJ3" s="780" t="s">
        <v>1927</v>
      </c>
      <c r="AK3" s="780" t="s">
        <v>2126</v>
      </c>
      <c r="AL3" s="780" t="s">
        <v>2159</v>
      </c>
      <c r="AM3" s="780" t="s">
        <v>1928</v>
      </c>
    </row>
    <row r="4" spans="1:39" s="911" customFormat="1" ht="68.25" customHeight="1" x14ac:dyDescent="0.25">
      <c r="A4" s="1950" t="s">
        <v>1479</v>
      </c>
      <c r="B4" s="1951" t="s">
        <v>374</v>
      </c>
      <c r="C4" s="1953" t="s">
        <v>1513</v>
      </c>
      <c r="D4" s="1954" t="s">
        <v>1516</v>
      </c>
      <c r="E4" s="1955" t="s">
        <v>1541</v>
      </c>
      <c r="F4" s="1956" t="s">
        <v>1486</v>
      </c>
      <c r="G4" s="1951" t="s">
        <v>1640</v>
      </c>
      <c r="H4" s="904" t="s">
        <v>1514</v>
      </c>
      <c r="I4" s="829"/>
      <c r="J4" s="830" t="s">
        <v>1397</v>
      </c>
      <c r="K4" s="830" t="s">
        <v>1397</v>
      </c>
      <c r="L4" s="830"/>
      <c r="M4" s="830"/>
      <c r="N4" s="830"/>
      <c r="O4" s="830"/>
      <c r="P4" s="830"/>
      <c r="Q4" s="830"/>
      <c r="R4" s="830"/>
      <c r="S4" s="830"/>
      <c r="T4" s="831"/>
      <c r="U4" s="892" t="s">
        <v>1949</v>
      </c>
      <c r="V4" s="890">
        <v>1</v>
      </c>
      <c r="W4" s="1946">
        <v>0.83</v>
      </c>
      <c r="X4" s="1952" t="s">
        <v>1950</v>
      </c>
      <c r="Y4" s="891">
        <v>1</v>
      </c>
      <c r="Z4" s="1946"/>
      <c r="AA4" s="892"/>
      <c r="AB4" s="892"/>
      <c r="AC4" s="892"/>
      <c r="AD4" s="1618">
        <v>1</v>
      </c>
      <c r="AE4" s="1946">
        <v>0.5</v>
      </c>
      <c r="AF4" s="892"/>
      <c r="AG4" s="892" t="s">
        <v>2780</v>
      </c>
      <c r="AH4" s="892"/>
      <c r="AI4" s="1738">
        <v>1</v>
      </c>
      <c r="AJ4" s="1946">
        <v>1</v>
      </c>
      <c r="AK4" s="2151" t="s">
        <v>3054</v>
      </c>
      <c r="AL4" s="2151" t="s">
        <v>3056</v>
      </c>
      <c r="AM4" s="2151" t="s">
        <v>3055</v>
      </c>
    </row>
    <row r="5" spans="1:39" s="911" customFormat="1" ht="60" x14ac:dyDescent="0.25">
      <c r="A5" s="1950"/>
      <c r="B5" s="1951"/>
      <c r="C5" s="1953"/>
      <c r="D5" s="1954"/>
      <c r="E5" s="1955"/>
      <c r="F5" s="1956"/>
      <c r="G5" s="1951"/>
      <c r="H5" s="904" t="s">
        <v>1641</v>
      </c>
      <c r="I5" s="832"/>
      <c r="J5" s="833" t="s">
        <v>1397</v>
      </c>
      <c r="K5" s="833" t="s">
        <v>1397</v>
      </c>
      <c r="L5" s="833" t="s">
        <v>1397</v>
      </c>
      <c r="M5" s="833"/>
      <c r="N5" s="833"/>
      <c r="O5" s="833"/>
      <c r="P5" s="833"/>
      <c r="Q5" s="833"/>
      <c r="R5" s="833"/>
      <c r="S5" s="833"/>
      <c r="T5" s="834"/>
      <c r="U5" s="892" t="s">
        <v>1951</v>
      </c>
      <c r="V5" s="890">
        <v>1</v>
      </c>
      <c r="W5" s="1947"/>
      <c r="X5" s="1952"/>
      <c r="Y5" s="891">
        <v>1</v>
      </c>
      <c r="Z5" s="1947"/>
      <c r="AA5" s="892"/>
      <c r="AB5" s="892"/>
      <c r="AC5" s="892"/>
      <c r="AD5" s="1618">
        <v>1</v>
      </c>
      <c r="AE5" s="1947"/>
      <c r="AF5" s="892"/>
      <c r="AG5" s="892" t="s">
        <v>2780</v>
      </c>
      <c r="AH5" s="892"/>
      <c r="AI5" s="1738">
        <v>1</v>
      </c>
      <c r="AJ5" s="1947"/>
      <c r="AK5" s="2093"/>
      <c r="AL5" s="2093"/>
      <c r="AM5" s="2093"/>
    </row>
    <row r="6" spans="1:39" s="911" customFormat="1" ht="195" customHeight="1" x14ac:dyDescent="0.25">
      <c r="A6" s="1950"/>
      <c r="B6" s="1951"/>
      <c r="C6" s="1953"/>
      <c r="D6" s="1954"/>
      <c r="E6" s="1955"/>
      <c r="F6" s="1956"/>
      <c r="G6" s="1951"/>
      <c r="H6" s="904" t="s">
        <v>1515</v>
      </c>
      <c r="I6" s="832"/>
      <c r="J6" s="833"/>
      <c r="K6" s="833"/>
      <c r="L6" s="833" t="s">
        <v>1397</v>
      </c>
      <c r="M6" s="833" t="s">
        <v>1397</v>
      </c>
      <c r="N6" s="833" t="s">
        <v>1397</v>
      </c>
      <c r="O6" s="833"/>
      <c r="P6" s="833"/>
      <c r="Q6" s="833"/>
      <c r="R6" s="833"/>
      <c r="S6" s="833"/>
      <c r="T6" s="834"/>
      <c r="U6" s="892" t="s">
        <v>1952</v>
      </c>
      <c r="V6" s="890">
        <v>0.5</v>
      </c>
      <c r="W6" s="1947"/>
      <c r="X6" s="1952"/>
      <c r="Y6" s="890"/>
      <c r="Z6" s="1947"/>
      <c r="AA6" s="892"/>
      <c r="AB6" s="892"/>
      <c r="AC6" s="893" t="s">
        <v>2146</v>
      </c>
      <c r="AD6" s="1708">
        <v>0</v>
      </c>
      <c r="AE6" s="1947"/>
      <c r="AF6" s="892"/>
      <c r="AG6" s="1773" t="s">
        <v>2781</v>
      </c>
      <c r="AH6" s="1707" t="s">
        <v>2864</v>
      </c>
      <c r="AI6" s="1745" t="s">
        <v>1906</v>
      </c>
      <c r="AJ6" s="1947"/>
      <c r="AK6" s="2093"/>
      <c r="AL6" s="2093"/>
      <c r="AM6" s="2093" t="s">
        <v>2864</v>
      </c>
    </row>
    <row r="7" spans="1:39" s="911" customFormat="1" ht="75" x14ac:dyDescent="0.25">
      <c r="A7" s="1950"/>
      <c r="B7" s="1951"/>
      <c r="C7" s="1953"/>
      <c r="D7" s="1954"/>
      <c r="E7" s="1955"/>
      <c r="F7" s="1956"/>
      <c r="G7" s="1951"/>
      <c r="H7" s="904" t="s">
        <v>1517</v>
      </c>
      <c r="I7" s="835"/>
      <c r="J7" s="836"/>
      <c r="K7" s="836"/>
      <c r="L7" s="836"/>
      <c r="M7" s="836" t="s">
        <v>1397</v>
      </c>
      <c r="N7" s="836" t="s">
        <v>1397</v>
      </c>
      <c r="O7" s="836" t="s">
        <v>1397</v>
      </c>
      <c r="P7" s="836" t="s">
        <v>1397</v>
      </c>
      <c r="Q7" s="836" t="s">
        <v>1397</v>
      </c>
      <c r="R7" s="836" t="s">
        <v>1397</v>
      </c>
      <c r="S7" s="836" t="s">
        <v>1397</v>
      </c>
      <c r="T7" s="837" t="s">
        <v>1397</v>
      </c>
      <c r="U7" s="892" t="s">
        <v>1953</v>
      </c>
      <c r="V7" s="894" t="s">
        <v>1906</v>
      </c>
      <c r="W7" s="1947"/>
      <c r="X7" s="1952"/>
      <c r="Y7" s="894"/>
      <c r="Z7" s="1947"/>
      <c r="AA7" s="892"/>
      <c r="AB7" s="892"/>
      <c r="AC7" s="893" t="s">
        <v>2147</v>
      </c>
      <c r="AD7" s="1706">
        <v>0</v>
      </c>
      <c r="AE7" s="1947"/>
      <c r="AF7" s="892"/>
      <c r="AG7" s="892" t="s">
        <v>1953</v>
      </c>
      <c r="AH7" s="1611" t="s">
        <v>2782</v>
      </c>
      <c r="AI7" s="1834" t="s">
        <v>1906</v>
      </c>
      <c r="AJ7" s="1947"/>
      <c r="AK7" s="2094"/>
      <c r="AL7" s="2094"/>
      <c r="AM7" s="2094" t="s">
        <v>2782</v>
      </c>
    </row>
    <row r="8" spans="1:39" x14ac:dyDescent="0.25">
      <c r="A8" s="905" t="s">
        <v>2280</v>
      </c>
      <c r="B8" s="906"/>
      <c r="C8" s="894"/>
      <c r="D8" s="895"/>
      <c r="E8" s="894"/>
      <c r="F8" s="894"/>
      <c r="G8" s="894"/>
      <c r="H8" s="896"/>
      <c r="I8" s="847"/>
      <c r="J8" s="849"/>
      <c r="K8" s="849"/>
      <c r="L8" s="849"/>
      <c r="M8" s="849"/>
      <c r="N8" s="849"/>
      <c r="O8" s="849"/>
      <c r="P8" s="849"/>
      <c r="Q8" s="849"/>
      <c r="R8" s="849"/>
      <c r="S8" s="849"/>
      <c r="T8" s="804"/>
      <c r="U8" s="804"/>
      <c r="V8" s="804"/>
      <c r="W8" s="804"/>
      <c r="X8" s="804"/>
      <c r="Y8" s="804"/>
      <c r="Z8" s="804"/>
      <c r="AA8" s="804"/>
      <c r="AB8" s="804"/>
      <c r="AC8" s="804"/>
      <c r="AD8" s="804"/>
      <c r="AE8" s="804"/>
      <c r="AF8" s="804"/>
      <c r="AG8" s="804"/>
      <c r="AH8" s="804"/>
    </row>
    <row r="9" spans="1:39" x14ac:dyDescent="0.25">
      <c r="A9" s="905"/>
      <c r="B9" s="906"/>
      <c r="C9" s="894"/>
      <c r="D9" s="895"/>
      <c r="E9" s="894"/>
      <c r="F9" s="894"/>
      <c r="G9" s="894"/>
      <c r="H9" s="896"/>
      <c r="I9" s="847"/>
      <c r="J9" s="849"/>
      <c r="K9" s="849"/>
      <c r="L9" s="849"/>
      <c r="M9" s="849"/>
      <c r="N9" s="849"/>
      <c r="O9" s="849"/>
      <c r="P9" s="849"/>
      <c r="Q9" s="849"/>
      <c r="R9" s="849"/>
      <c r="S9" s="849"/>
      <c r="T9" s="804"/>
      <c r="U9" s="804"/>
      <c r="V9" s="804"/>
      <c r="W9" s="804"/>
      <c r="X9" s="804"/>
      <c r="Y9" s="804"/>
      <c r="Z9" s="804"/>
      <c r="AA9" s="804"/>
      <c r="AB9" s="804"/>
      <c r="AC9" s="804"/>
      <c r="AD9" s="804"/>
      <c r="AE9" s="804"/>
      <c r="AF9" s="804"/>
      <c r="AG9" s="804"/>
      <c r="AH9" s="804"/>
    </row>
    <row r="10" spans="1:39" x14ac:dyDescent="0.25">
      <c r="A10" s="907"/>
      <c r="B10" s="908"/>
      <c r="C10" s="897"/>
      <c r="D10" s="889"/>
      <c r="F10" s="897"/>
      <c r="H10" s="898"/>
      <c r="I10" s="889"/>
      <c r="J10" s="889"/>
    </row>
    <row r="11" spans="1:39" x14ac:dyDescent="0.25">
      <c r="A11" s="907"/>
      <c r="B11" s="908"/>
      <c r="C11" s="897"/>
      <c r="D11" s="889"/>
      <c r="F11" s="897"/>
      <c r="H11" s="898"/>
      <c r="I11" s="889"/>
      <c r="J11" s="889"/>
      <c r="U11" s="919" t="s">
        <v>1954</v>
      </c>
      <c r="V11" s="919" t="s">
        <v>1955</v>
      </c>
      <c r="Y11" s="859" t="s">
        <v>2401</v>
      </c>
      <c r="Z11" s="859" t="s">
        <v>2414</v>
      </c>
      <c r="AD11" s="859" t="s">
        <v>2401</v>
      </c>
      <c r="AE11" s="859" t="s">
        <v>2414</v>
      </c>
    </row>
    <row r="12" spans="1:39" x14ac:dyDescent="0.25">
      <c r="A12" s="907"/>
      <c r="B12" s="908"/>
      <c r="C12" s="897"/>
      <c r="D12" s="889"/>
      <c r="F12" s="897"/>
      <c r="H12" s="898"/>
      <c r="I12" s="889"/>
      <c r="J12" s="889"/>
      <c r="U12" s="919" t="s">
        <v>1956</v>
      </c>
      <c r="V12" s="1098">
        <f>(83%*25%)</f>
        <v>0.20749999999999999</v>
      </c>
      <c r="Y12" s="859" t="s">
        <v>2416</v>
      </c>
      <c r="Z12" s="859" t="s">
        <v>2415</v>
      </c>
      <c r="AA12" s="1499" t="s">
        <v>2094</v>
      </c>
      <c r="AB12" s="913"/>
      <c r="AD12" s="859" t="s">
        <v>2422</v>
      </c>
      <c r="AE12" s="1717">
        <v>0.5</v>
      </c>
      <c r="AF12" s="1714">
        <f>(50%*25%)</f>
        <v>0.125</v>
      </c>
      <c r="AG12" s="913"/>
      <c r="AK12" s="1120">
        <v>0.25</v>
      </c>
    </row>
  </sheetData>
  <mergeCells count="21">
    <mergeCell ref="A1:H1"/>
    <mergeCell ref="A4:A7"/>
    <mergeCell ref="B4:B7"/>
    <mergeCell ref="W4:W7"/>
    <mergeCell ref="X4:X7"/>
    <mergeCell ref="C4:C7"/>
    <mergeCell ref="D4:D7"/>
    <mergeCell ref="E4:E7"/>
    <mergeCell ref="F4:F7"/>
    <mergeCell ref="G4:G7"/>
    <mergeCell ref="U1:X1"/>
    <mergeCell ref="I1:T1"/>
    <mergeCell ref="AI1:AM1"/>
    <mergeCell ref="AJ4:AJ7"/>
    <mergeCell ref="AD1:AH1"/>
    <mergeCell ref="AE4:AE7"/>
    <mergeCell ref="Y1:AC1"/>
    <mergeCell ref="Z4:Z7"/>
    <mergeCell ref="AL4:AL7"/>
    <mergeCell ref="AM4:AM7"/>
    <mergeCell ref="AK4:AK7"/>
  </mergeCells>
  <pageMargins left="0.70866141732283472" right="0.70866141732283472" top="0.74803149606299213" bottom="0.74803149606299213" header="0.31496062992125984" footer="0.31496062992125984"/>
  <pageSetup scale="2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Q26"/>
  <sheetViews>
    <sheetView topLeftCell="C10" zoomScale="90" zoomScaleNormal="90" workbookViewId="0">
      <selection activeCell="I50" sqref="I50"/>
    </sheetView>
  </sheetViews>
  <sheetFormatPr baseColWidth="10" defaultRowHeight="15" x14ac:dyDescent="0.25"/>
  <cols>
    <col min="1" max="1" width="17.42578125" style="889" customWidth="1"/>
    <col min="2" max="2" width="16.5703125" style="889" customWidth="1"/>
    <col min="3" max="3" width="25.42578125" style="889" customWidth="1"/>
    <col min="4" max="4" width="11.42578125" style="889"/>
    <col min="5" max="5" width="18.28515625" style="889" customWidth="1"/>
    <col min="6" max="6" width="19.85546875" style="889" customWidth="1"/>
    <col min="7" max="7" width="17.28515625" style="889" customWidth="1"/>
    <col min="8" max="8" width="40.42578125" style="889" customWidth="1"/>
    <col min="9" max="9" width="30.85546875" style="889" customWidth="1"/>
    <col min="10" max="10" width="7" style="889" hidden="1" customWidth="1"/>
    <col min="11" max="11" width="8.85546875" style="889" hidden="1" customWidth="1"/>
    <col min="12" max="12" width="7.7109375" style="889" hidden="1" customWidth="1"/>
    <col min="13" max="13" width="6" style="889" hidden="1" customWidth="1"/>
    <col min="14" max="14" width="6.7109375" style="889" hidden="1" customWidth="1"/>
    <col min="15" max="15" width="6.5703125" style="889" hidden="1" customWidth="1"/>
    <col min="16" max="16" width="6" style="889" hidden="1" customWidth="1"/>
    <col min="17" max="17" width="8.5703125" style="889" hidden="1" customWidth="1"/>
    <col min="18" max="18" width="0" style="889" hidden="1" customWidth="1"/>
    <col min="19" max="19" width="9.28515625" style="889" hidden="1" customWidth="1"/>
    <col min="20" max="20" width="11.5703125" style="889" hidden="1" customWidth="1"/>
    <col min="21" max="21" width="10.7109375" style="889" hidden="1" customWidth="1"/>
    <col min="22" max="22" width="16.7109375" style="889" hidden="1" customWidth="1"/>
    <col min="23" max="23" width="39.85546875" style="889" hidden="1" customWidth="1"/>
    <col min="24" max="24" width="11.42578125" style="889" hidden="1" customWidth="1"/>
    <col min="25" max="25" width="18.42578125" style="889" hidden="1" customWidth="1"/>
    <col min="26" max="26" width="21.140625" style="889" hidden="1" customWidth="1"/>
    <col min="27" max="27" width="26.28515625" style="889" hidden="1" customWidth="1"/>
    <col min="28" max="28" width="49.28515625" style="889" hidden="1" customWidth="1"/>
    <col min="29" max="29" width="18.42578125" style="889" hidden="1" customWidth="1"/>
    <col min="30" max="30" width="21.140625" style="889" hidden="1" customWidth="1"/>
    <col min="31" max="32" width="26.28515625" style="889" hidden="1" customWidth="1"/>
    <col min="33" max="33" width="49.28515625" style="889" hidden="1" customWidth="1"/>
    <col min="34" max="35" width="11.42578125" style="889"/>
    <col min="36" max="36" width="26.7109375" style="889" customWidth="1"/>
    <col min="37" max="37" width="46.140625" style="1710" customWidth="1"/>
    <col min="38" max="38" width="61.28515625" style="889" customWidth="1"/>
    <col min="39" max="40" width="11.42578125" style="889"/>
    <col min="41" max="41" width="32.42578125" style="889" customWidth="1"/>
    <col min="42" max="42" width="62.7109375" style="889" customWidth="1"/>
    <col min="43" max="43" width="53.28515625" style="889" customWidth="1"/>
    <col min="44" max="16384" width="11.42578125" style="889"/>
  </cols>
  <sheetData>
    <row r="1" spans="1:43" ht="48" customHeight="1" x14ac:dyDescent="0.25">
      <c r="A1" s="1941" t="s">
        <v>2550</v>
      </c>
      <c r="B1" s="1942"/>
      <c r="C1" s="1942"/>
      <c r="D1" s="1942"/>
      <c r="E1" s="1942"/>
      <c r="F1" s="1942"/>
      <c r="G1" s="1942"/>
      <c r="H1" s="1942"/>
      <c r="I1" s="1943"/>
      <c r="J1" s="2022" t="s">
        <v>1351</v>
      </c>
      <c r="K1" s="2023"/>
      <c r="L1" s="2023"/>
      <c r="M1" s="2023"/>
      <c r="N1" s="2023"/>
      <c r="O1" s="2023"/>
      <c r="P1" s="2023"/>
      <c r="Q1" s="2023"/>
      <c r="R1" s="2023"/>
      <c r="S1" s="2023"/>
      <c r="T1" s="2023"/>
      <c r="U1" s="2024"/>
      <c r="V1" s="2033" t="s">
        <v>2125</v>
      </c>
      <c r="W1" s="2034"/>
      <c r="X1" s="2035"/>
      <c r="Y1" s="1982" t="s">
        <v>2138</v>
      </c>
      <c r="Z1" s="1983"/>
      <c r="AA1" s="1983"/>
      <c r="AB1" s="1983"/>
      <c r="AC1" s="1982" t="s">
        <v>2138</v>
      </c>
      <c r="AD1" s="1983"/>
      <c r="AE1" s="1983"/>
      <c r="AF1" s="1983"/>
      <c r="AG1" s="1983"/>
      <c r="AH1" s="1982" t="s">
        <v>2630</v>
      </c>
      <c r="AI1" s="1983"/>
      <c r="AJ1" s="1983"/>
      <c r="AK1" s="1983"/>
      <c r="AL1" s="1983"/>
      <c r="AM1" s="1982" t="s">
        <v>2871</v>
      </c>
      <c r="AN1" s="1983"/>
      <c r="AO1" s="1983"/>
      <c r="AP1" s="1983"/>
      <c r="AQ1" s="1983"/>
    </row>
    <row r="2" spans="1:43" x14ac:dyDescent="0.25">
      <c r="A2" s="903"/>
      <c r="B2" s="897"/>
      <c r="C2" s="810"/>
      <c r="D2" s="810"/>
      <c r="E2" s="810"/>
      <c r="F2" s="810"/>
      <c r="G2" s="811"/>
      <c r="H2" s="796"/>
      <c r="AP2" s="1710"/>
    </row>
    <row r="3" spans="1:43" s="909" customFormat="1" ht="45.75" customHeight="1" x14ac:dyDescent="0.25">
      <c r="A3" s="812" t="s">
        <v>1221</v>
      </c>
      <c r="B3" s="780" t="s">
        <v>47</v>
      </c>
      <c r="C3" s="780" t="s">
        <v>1461</v>
      </c>
      <c r="D3" s="780" t="s">
        <v>1</v>
      </c>
      <c r="E3" s="780" t="s">
        <v>51</v>
      </c>
      <c r="F3" s="780" t="s">
        <v>2216</v>
      </c>
      <c r="G3" s="780" t="s">
        <v>3</v>
      </c>
      <c r="H3" s="780" t="s">
        <v>1291</v>
      </c>
      <c r="I3" s="814" t="s">
        <v>2072</v>
      </c>
      <c r="J3" s="814" t="s">
        <v>1352</v>
      </c>
      <c r="K3" s="782" t="s">
        <v>1353</v>
      </c>
      <c r="L3" s="782" t="s">
        <v>1354</v>
      </c>
      <c r="M3" s="782" t="s">
        <v>1355</v>
      </c>
      <c r="N3" s="782" t="s">
        <v>1356</v>
      </c>
      <c r="O3" s="782" t="s">
        <v>1357</v>
      </c>
      <c r="P3" s="782" t="s">
        <v>1358</v>
      </c>
      <c r="Q3" s="782" t="s">
        <v>1359</v>
      </c>
      <c r="R3" s="782" t="s">
        <v>1360</v>
      </c>
      <c r="S3" s="782" t="s">
        <v>1361</v>
      </c>
      <c r="T3" s="782" t="s">
        <v>1362</v>
      </c>
      <c r="U3" s="782" t="s">
        <v>1363</v>
      </c>
      <c r="V3" s="782" t="s">
        <v>1926</v>
      </c>
      <c r="W3" s="782" t="s">
        <v>1965</v>
      </c>
      <c r="X3" s="782" t="s">
        <v>1927</v>
      </c>
      <c r="Y3" s="780" t="s">
        <v>1926</v>
      </c>
      <c r="Z3" s="780" t="s">
        <v>1927</v>
      </c>
      <c r="AA3" s="780" t="s">
        <v>2126</v>
      </c>
      <c r="AB3" s="780" t="s">
        <v>1928</v>
      </c>
      <c r="AC3" s="1636" t="s">
        <v>1926</v>
      </c>
      <c r="AD3" s="1636" t="s">
        <v>1927</v>
      </c>
      <c r="AE3" s="1636" t="s">
        <v>2126</v>
      </c>
      <c r="AF3" s="1636" t="s">
        <v>1925</v>
      </c>
      <c r="AG3" s="1636" t="s">
        <v>1928</v>
      </c>
      <c r="AH3" s="1636" t="s">
        <v>1926</v>
      </c>
      <c r="AI3" s="1636" t="s">
        <v>1927</v>
      </c>
      <c r="AJ3" s="1636" t="s">
        <v>2126</v>
      </c>
      <c r="AK3" s="1711" t="s">
        <v>1925</v>
      </c>
      <c r="AL3" s="1636" t="s">
        <v>1928</v>
      </c>
      <c r="AM3" s="1636" t="s">
        <v>1926</v>
      </c>
      <c r="AN3" s="1636" t="s">
        <v>1927</v>
      </c>
      <c r="AO3" s="1636" t="s">
        <v>2126</v>
      </c>
      <c r="AP3" s="1711" t="s">
        <v>1925</v>
      </c>
      <c r="AQ3" s="1636" t="s">
        <v>1928</v>
      </c>
    </row>
    <row r="4" spans="1:43" s="911" customFormat="1" ht="33" customHeight="1" x14ac:dyDescent="0.25">
      <c r="A4" s="2025" t="s">
        <v>1642</v>
      </c>
      <c r="B4" s="1951" t="s">
        <v>374</v>
      </c>
      <c r="C4" s="2026" t="s">
        <v>1484</v>
      </c>
      <c r="D4" s="1956" t="s">
        <v>1485</v>
      </c>
      <c r="E4" s="1956" t="s">
        <v>1227</v>
      </c>
      <c r="F4" s="1956" t="s">
        <v>1486</v>
      </c>
      <c r="G4" s="1951" t="s">
        <v>1643</v>
      </c>
      <c r="H4" s="904" t="s">
        <v>1542</v>
      </c>
      <c r="I4" s="815"/>
      <c r="J4" s="816" t="s">
        <v>1397</v>
      </c>
      <c r="K4" s="817" t="s">
        <v>1397</v>
      </c>
      <c r="L4" s="817" t="s">
        <v>1397</v>
      </c>
      <c r="M4" s="817"/>
      <c r="N4" s="817"/>
      <c r="O4" s="817"/>
      <c r="P4" s="817"/>
      <c r="Q4" s="817"/>
      <c r="R4" s="817"/>
      <c r="S4" s="817"/>
      <c r="T4" s="817"/>
      <c r="U4" s="818"/>
      <c r="V4" s="1946">
        <v>0.8</v>
      </c>
      <c r="W4" s="2028" t="s">
        <v>1966</v>
      </c>
      <c r="X4" s="2031">
        <f>(V4*25%)</f>
        <v>0.2</v>
      </c>
      <c r="Y4" s="1984">
        <v>1</v>
      </c>
      <c r="Z4" s="1967">
        <v>1</v>
      </c>
      <c r="AA4" s="1993" t="s">
        <v>2129</v>
      </c>
      <c r="AB4" s="1999" t="s">
        <v>2130</v>
      </c>
      <c r="AC4" s="1984">
        <v>1</v>
      </c>
      <c r="AD4" s="1967">
        <v>1</v>
      </c>
      <c r="AE4" s="1993" t="s">
        <v>2129</v>
      </c>
      <c r="AF4" s="1999"/>
      <c r="AG4" s="1999" t="s">
        <v>2130</v>
      </c>
      <c r="AH4" s="1984">
        <v>1</v>
      </c>
      <c r="AI4" s="1967">
        <v>1</v>
      </c>
      <c r="AJ4" s="1985" t="s">
        <v>2129</v>
      </c>
      <c r="AK4" s="1977" t="s">
        <v>2854</v>
      </c>
      <c r="AL4" s="1968" t="s">
        <v>2130</v>
      </c>
      <c r="AM4" s="1984">
        <v>1</v>
      </c>
      <c r="AN4" s="1967">
        <v>1</v>
      </c>
      <c r="AO4" s="1985" t="s">
        <v>2129</v>
      </c>
      <c r="AP4" s="1977" t="s">
        <v>2854</v>
      </c>
      <c r="AQ4" s="1968" t="s">
        <v>2130</v>
      </c>
    </row>
    <row r="5" spans="1:43" s="911" customFormat="1" ht="33" customHeight="1" x14ac:dyDescent="0.25">
      <c r="A5" s="2025"/>
      <c r="B5" s="1951"/>
      <c r="C5" s="2026"/>
      <c r="D5" s="1956"/>
      <c r="E5" s="1956"/>
      <c r="F5" s="1956"/>
      <c r="G5" s="1951"/>
      <c r="H5" s="904" t="s">
        <v>1644</v>
      </c>
      <c r="I5" s="819"/>
      <c r="J5" s="820"/>
      <c r="K5" s="821" t="s">
        <v>1397</v>
      </c>
      <c r="L5" s="821" t="s">
        <v>1397</v>
      </c>
      <c r="M5" s="821"/>
      <c r="N5" s="821"/>
      <c r="O5" s="821"/>
      <c r="P5" s="821"/>
      <c r="Q5" s="821"/>
      <c r="R5" s="821"/>
      <c r="S5" s="821"/>
      <c r="T5" s="821"/>
      <c r="U5" s="822"/>
      <c r="V5" s="1947"/>
      <c r="W5" s="2028"/>
      <c r="X5" s="2031"/>
      <c r="Y5" s="1984"/>
      <c r="Z5" s="1967"/>
      <c r="AA5" s="1994"/>
      <c r="AB5" s="2000"/>
      <c r="AC5" s="1984"/>
      <c r="AD5" s="1967"/>
      <c r="AE5" s="1994"/>
      <c r="AF5" s="2000"/>
      <c r="AG5" s="2000"/>
      <c r="AH5" s="1984"/>
      <c r="AI5" s="1967"/>
      <c r="AJ5" s="1986"/>
      <c r="AK5" s="1978"/>
      <c r="AL5" s="1936"/>
      <c r="AM5" s="1984"/>
      <c r="AN5" s="1967"/>
      <c r="AO5" s="1986"/>
      <c r="AP5" s="1978"/>
      <c r="AQ5" s="1936"/>
    </row>
    <row r="6" spans="1:43" s="911" customFormat="1" ht="33" customHeight="1" x14ac:dyDescent="0.25">
      <c r="A6" s="2025"/>
      <c r="B6" s="1951"/>
      <c r="C6" s="2026"/>
      <c r="D6" s="1956"/>
      <c r="E6" s="1956"/>
      <c r="F6" s="1956"/>
      <c r="G6" s="1951"/>
      <c r="H6" s="904" t="s">
        <v>1645</v>
      </c>
      <c r="I6" s="819"/>
      <c r="J6" s="820"/>
      <c r="K6" s="821"/>
      <c r="L6" s="821"/>
      <c r="M6" s="821" t="s">
        <v>1397</v>
      </c>
      <c r="N6" s="821" t="s">
        <v>1397</v>
      </c>
      <c r="O6" s="821" t="s">
        <v>1397</v>
      </c>
      <c r="P6" s="821" t="s">
        <v>1397</v>
      </c>
      <c r="Q6" s="821" t="s">
        <v>1397</v>
      </c>
      <c r="R6" s="821"/>
      <c r="S6" s="821"/>
      <c r="T6" s="821"/>
      <c r="U6" s="822"/>
      <c r="V6" s="1947"/>
      <c r="W6" s="2028"/>
      <c r="X6" s="2031"/>
      <c r="Y6" s="1984"/>
      <c r="Z6" s="1967"/>
      <c r="AA6" s="1994"/>
      <c r="AB6" s="2000"/>
      <c r="AC6" s="1984"/>
      <c r="AD6" s="1967"/>
      <c r="AE6" s="1994"/>
      <c r="AF6" s="2000"/>
      <c r="AG6" s="2000"/>
      <c r="AH6" s="1984"/>
      <c r="AI6" s="1967"/>
      <c r="AJ6" s="1986"/>
      <c r="AK6" s="1978"/>
      <c r="AL6" s="1936"/>
      <c r="AM6" s="1984"/>
      <c r="AN6" s="1967"/>
      <c r="AO6" s="1986"/>
      <c r="AP6" s="1978"/>
      <c r="AQ6" s="1936"/>
    </row>
    <row r="7" spans="1:43" s="911" customFormat="1" ht="33" customHeight="1" x14ac:dyDescent="0.25">
      <c r="A7" s="2025"/>
      <c r="B7" s="1951"/>
      <c r="C7" s="2026"/>
      <c r="D7" s="1956"/>
      <c r="E7" s="1956"/>
      <c r="F7" s="1956"/>
      <c r="G7" s="1951"/>
      <c r="H7" s="914" t="s">
        <v>1967</v>
      </c>
      <c r="I7" s="823"/>
      <c r="J7" s="824"/>
      <c r="K7" s="825"/>
      <c r="L7" s="825"/>
      <c r="M7" s="825" t="s">
        <v>1397</v>
      </c>
      <c r="N7" s="825" t="s">
        <v>1397</v>
      </c>
      <c r="O7" s="825" t="s">
        <v>1397</v>
      </c>
      <c r="P7" s="825" t="s">
        <v>1397</v>
      </c>
      <c r="Q7" s="825" t="s">
        <v>1397</v>
      </c>
      <c r="R7" s="825"/>
      <c r="S7" s="825"/>
      <c r="T7" s="825"/>
      <c r="U7" s="826"/>
      <c r="V7" s="1947"/>
      <c r="W7" s="2028"/>
      <c r="X7" s="2031"/>
      <c r="Y7" s="1984"/>
      <c r="Z7" s="1967"/>
      <c r="AA7" s="1995"/>
      <c r="AB7" s="2001"/>
      <c r="AC7" s="1984"/>
      <c r="AD7" s="1967"/>
      <c r="AE7" s="1995"/>
      <c r="AF7" s="2001"/>
      <c r="AG7" s="2001"/>
      <c r="AH7" s="1984"/>
      <c r="AI7" s="1967"/>
      <c r="AJ7" s="1987"/>
      <c r="AK7" s="1988"/>
      <c r="AL7" s="1937"/>
      <c r="AM7" s="1984"/>
      <c r="AN7" s="1967"/>
      <c r="AO7" s="1987"/>
      <c r="AP7" s="1988"/>
      <c r="AQ7" s="1937"/>
    </row>
    <row r="8" spans="1:43" s="911" customFormat="1" ht="45" customHeight="1" x14ac:dyDescent="0.25">
      <c r="A8" s="2025"/>
      <c r="B8" s="1951"/>
      <c r="C8" s="2026" t="s">
        <v>1488</v>
      </c>
      <c r="D8" s="1956">
        <v>1</v>
      </c>
      <c r="E8" s="1956" t="s">
        <v>1491</v>
      </c>
      <c r="F8" s="1956" t="s">
        <v>2073</v>
      </c>
      <c r="G8" s="1951" t="s">
        <v>1489</v>
      </c>
      <c r="H8" s="904" t="s">
        <v>1490</v>
      </c>
      <c r="I8" s="787" t="s">
        <v>2074</v>
      </c>
      <c r="J8" s="817" t="s">
        <v>1397</v>
      </c>
      <c r="K8" s="817"/>
      <c r="L8" s="817"/>
      <c r="M8" s="817"/>
      <c r="N8" s="817"/>
      <c r="O8" s="817" t="s">
        <v>1397</v>
      </c>
      <c r="P8" s="817"/>
      <c r="Q8" s="817"/>
      <c r="R8" s="817"/>
      <c r="S8" s="817"/>
      <c r="T8" s="817"/>
      <c r="U8" s="818"/>
      <c r="V8" s="1946">
        <v>1</v>
      </c>
      <c r="W8" s="2028" t="s">
        <v>2281</v>
      </c>
      <c r="X8" s="2032">
        <v>0.25</v>
      </c>
      <c r="Y8" s="2006">
        <v>1</v>
      </c>
      <c r="Z8" s="1959">
        <v>1</v>
      </c>
      <c r="AA8" s="2007" t="s">
        <v>2622</v>
      </c>
      <c r="AB8" s="2010" t="s">
        <v>2623</v>
      </c>
      <c r="AC8" s="2006">
        <v>1</v>
      </c>
      <c r="AD8" s="1959">
        <v>1</v>
      </c>
      <c r="AE8" s="2007" t="s">
        <v>2622</v>
      </c>
      <c r="AF8" s="2007"/>
      <c r="AG8" s="2010" t="s">
        <v>2623</v>
      </c>
      <c r="AH8" s="1719">
        <v>1</v>
      </c>
      <c r="AI8" s="1959">
        <v>0.98</v>
      </c>
      <c r="AJ8" s="1989" t="s">
        <v>2622</v>
      </c>
      <c r="AK8" s="1720" t="s">
        <v>2847</v>
      </c>
      <c r="AL8" s="1933" t="s">
        <v>2855</v>
      </c>
      <c r="AM8" s="1719">
        <v>1</v>
      </c>
      <c r="AN8" s="1959">
        <v>0.98</v>
      </c>
      <c r="AO8" s="1989" t="s">
        <v>2622</v>
      </c>
      <c r="AP8" s="1820" t="s">
        <v>3012</v>
      </c>
      <c r="AQ8" s="1933"/>
    </row>
    <row r="9" spans="1:43" s="911" customFormat="1" ht="63" customHeight="1" x14ac:dyDescent="0.25">
      <c r="A9" s="2025"/>
      <c r="B9" s="1951"/>
      <c r="C9" s="2026"/>
      <c r="D9" s="1956"/>
      <c r="E9" s="1956"/>
      <c r="F9" s="1956"/>
      <c r="G9" s="1951"/>
      <c r="H9" s="904" t="s">
        <v>1543</v>
      </c>
      <c r="I9" s="787" t="s">
        <v>2075</v>
      </c>
      <c r="J9" s="821" t="s">
        <v>1397</v>
      </c>
      <c r="K9" s="821"/>
      <c r="L9" s="821"/>
      <c r="M9" s="821"/>
      <c r="N9" s="821"/>
      <c r="O9" s="821" t="s">
        <v>1397</v>
      </c>
      <c r="P9" s="821"/>
      <c r="Q9" s="821"/>
      <c r="R9" s="821"/>
      <c r="S9" s="821"/>
      <c r="T9" s="821"/>
      <c r="U9" s="822"/>
      <c r="V9" s="1947"/>
      <c r="W9" s="2028"/>
      <c r="X9" s="2032"/>
      <c r="Y9" s="2006"/>
      <c r="Z9" s="1959"/>
      <c r="AA9" s="2008"/>
      <c r="AB9" s="2011"/>
      <c r="AC9" s="2006"/>
      <c r="AD9" s="1959"/>
      <c r="AE9" s="2008"/>
      <c r="AF9" s="2008"/>
      <c r="AG9" s="2011"/>
      <c r="AH9" s="1718">
        <v>0.9</v>
      </c>
      <c r="AI9" s="1959"/>
      <c r="AJ9" s="1990"/>
      <c r="AK9" s="1721" t="s">
        <v>2848</v>
      </c>
      <c r="AL9" s="1992"/>
      <c r="AM9" s="1718">
        <v>0.9</v>
      </c>
      <c r="AN9" s="1959"/>
      <c r="AO9" s="1990"/>
      <c r="AP9" s="1821" t="s">
        <v>3013</v>
      </c>
      <c r="AQ9" s="1992"/>
    </row>
    <row r="10" spans="1:43" s="911" customFormat="1" ht="75" x14ac:dyDescent="0.25">
      <c r="A10" s="2025"/>
      <c r="B10" s="1951"/>
      <c r="C10" s="2026"/>
      <c r="D10" s="1956"/>
      <c r="E10" s="1956"/>
      <c r="F10" s="1956"/>
      <c r="G10" s="1951"/>
      <c r="H10" s="904" t="s">
        <v>1492</v>
      </c>
      <c r="I10" s="787" t="s">
        <v>2076</v>
      </c>
      <c r="J10" s="827" t="s">
        <v>1397</v>
      </c>
      <c r="K10" s="827"/>
      <c r="L10" s="827"/>
      <c r="M10" s="827"/>
      <c r="N10" s="827"/>
      <c r="O10" s="827" t="s">
        <v>1397</v>
      </c>
      <c r="P10" s="827"/>
      <c r="Q10" s="827"/>
      <c r="R10" s="827"/>
      <c r="S10" s="827"/>
      <c r="T10" s="827"/>
      <c r="U10" s="828"/>
      <c r="V10" s="1947"/>
      <c r="W10" s="2028"/>
      <c r="X10" s="2032"/>
      <c r="Y10" s="2006"/>
      <c r="Z10" s="1959"/>
      <c r="AA10" s="2008"/>
      <c r="AB10" s="2011"/>
      <c r="AC10" s="2006"/>
      <c r="AD10" s="1959"/>
      <c r="AE10" s="2008"/>
      <c r="AF10" s="2008"/>
      <c r="AG10" s="2011"/>
      <c r="AH10" s="1718">
        <v>1</v>
      </c>
      <c r="AI10" s="1959"/>
      <c r="AJ10" s="1990"/>
      <c r="AK10" s="1721" t="s">
        <v>2849</v>
      </c>
      <c r="AL10" s="1992"/>
      <c r="AM10" s="1718">
        <v>1</v>
      </c>
      <c r="AN10" s="1959"/>
      <c r="AO10" s="1990"/>
      <c r="AP10" s="1821" t="s">
        <v>3014</v>
      </c>
      <c r="AQ10" s="1992"/>
    </row>
    <row r="11" spans="1:43" s="911" customFormat="1" ht="66" customHeight="1" x14ac:dyDescent="0.25">
      <c r="A11" s="2025"/>
      <c r="B11" s="1951"/>
      <c r="C11" s="2026"/>
      <c r="D11" s="1956"/>
      <c r="E11" s="1956"/>
      <c r="F11" s="1956"/>
      <c r="G11" s="1951"/>
      <c r="H11" s="904"/>
      <c r="I11" s="787" t="s">
        <v>2077</v>
      </c>
      <c r="J11" s="825" t="s">
        <v>1397</v>
      </c>
      <c r="K11" s="825"/>
      <c r="L11" s="825"/>
      <c r="M11" s="825"/>
      <c r="N11" s="825"/>
      <c r="O11" s="825" t="s">
        <v>1397</v>
      </c>
      <c r="P11" s="825"/>
      <c r="Q11" s="825"/>
      <c r="R11" s="825"/>
      <c r="S11" s="825"/>
      <c r="T11" s="825"/>
      <c r="U11" s="826"/>
      <c r="V11" s="1947"/>
      <c r="W11" s="2028"/>
      <c r="X11" s="2032"/>
      <c r="Y11" s="2006"/>
      <c r="Z11" s="1959"/>
      <c r="AA11" s="2009"/>
      <c r="AB11" s="2012"/>
      <c r="AC11" s="2006"/>
      <c r="AD11" s="1959"/>
      <c r="AE11" s="2009"/>
      <c r="AF11" s="2009"/>
      <c r="AG11" s="2012"/>
      <c r="AH11" s="1718">
        <v>1</v>
      </c>
      <c r="AI11" s="1959"/>
      <c r="AJ11" s="1991"/>
      <c r="AK11" s="1721" t="s">
        <v>2850</v>
      </c>
      <c r="AL11" s="1934"/>
      <c r="AM11" s="1718">
        <v>1</v>
      </c>
      <c r="AN11" s="1959"/>
      <c r="AO11" s="1991"/>
      <c r="AP11" s="1821" t="s">
        <v>3015</v>
      </c>
      <c r="AQ11" s="1934"/>
    </row>
    <row r="12" spans="1:43" s="911" customFormat="1" ht="69.75" customHeight="1" x14ac:dyDescent="0.25">
      <c r="A12" s="2025"/>
      <c r="B12" s="1951"/>
      <c r="C12" s="1951" t="s">
        <v>2098</v>
      </c>
      <c r="D12" s="2027">
        <v>1</v>
      </c>
      <c r="E12" s="1956" t="s">
        <v>2100</v>
      </c>
      <c r="F12" s="1956" t="s">
        <v>2101</v>
      </c>
      <c r="G12" s="1951" t="s">
        <v>1489</v>
      </c>
      <c r="H12" s="904" t="s">
        <v>1493</v>
      </c>
      <c r="I12" s="787" t="s">
        <v>2078</v>
      </c>
      <c r="J12" s="829"/>
      <c r="K12" s="830"/>
      <c r="L12" s="830" t="s">
        <v>1397</v>
      </c>
      <c r="M12" s="830" t="s">
        <v>1397</v>
      </c>
      <c r="N12" s="830"/>
      <c r="O12" s="830"/>
      <c r="P12" s="830"/>
      <c r="Q12" s="830"/>
      <c r="R12" s="830"/>
      <c r="S12" s="830"/>
      <c r="T12" s="830"/>
      <c r="U12" s="831"/>
      <c r="V12" s="1946">
        <v>1</v>
      </c>
      <c r="W12" s="2028" t="s">
        <v>2079</v>
      </c>
      <c r="X12" s="2032">
        <f>(V12*25%)</f>
        <v>0.25</v>
      </c>
      <c r="Y12" s="2013">
        <v>0.5</v>
      </c>
      <c r="Z12" s="1959">
        <v>1</v>
      </c>
      <c r="AA12" s="2016" t="s">
        <v>2624</v>
      </c>
      <c r="AB12" s="2019" t="s">
        <v>2625</v>
      </c>
      <c r="AC12" s="2013">
        <v>0.5</v>
      </c>
      <c r="AD12" s="1959">
        <v>1</v>
      </c>
      <c r="AE12" s="2016" t="s">
        <v>2624</v>
      </c>
      <c r="AF12" s="2007"/>
      <c r="AG12" s="2019" t="s">
        <v>2625</v>
      </c>
      <c r="AH12" s="1718">
        <v>1</v>
      </c>
      <c r="AI12" s="1959">
        <v>1</v>
      </c>
      <c r="AJ12" s="1960" t="s">
        <v>2624</v>
      </c>
      <c r="AK12" s="1721" t="s">
        <v>2851</v>
      </c>
      <c r="AL12" s="1963" t="s">
        <v>3017</v>
      </c>
      <c r="AM12" s="1718">
        <v>1</v>
      </c>
      <c r="AN12" s="1959">
        <v>1</v>
      </c>
      <c r="AO12" s="1960" t="s">
        <v>2624</v>
      </c>
      <c r="AP12" s="1979" t="s">
        <v>3018</v>
      </c>
      <c r="AQ12" s="1963"/>
    </row>
    <row r="13" spans="1:43" s="911" customFormat="1" ht="51.75" customHeight="1" x14ac:dyDescent="0.25">
      <c r="A13" s="2025"/>
      <c r="B13" s="1951"/>
      <c r="C13" s="1951"/>
      <c r="D13" s="1951"/>
      <c r="E13" s="1956"/>
      <c r="F13" s="1956"/>
      <c r="G13" s="1951"/>
      <c r="H13" s="904" t="s">
        <v>1544</v>
      </c>
      <c r="I13" s="787" t="s">
        <v>2080</v>
      </c>
      <c r="J13" s="832"/>
      <c r="K13" s="833"/>
      <c r="L13" s="833"/>
      <c r="M13" s="833"/>
      <c r="N13" s="833"/>
      <c r="O13" s="833" t="s">
        <v>1397</v>
      </c>
      <c r="P13" s="833"/>
      <c r="Q13" s="833"/>
      <c r="R13" s="833"/>
      <c r="S13" s="833"/>
      <c r="T13" s="833"/>
      <c r="U13" s="834"/>
      <c r="V13" s="1946"/>
      <c r="W13" s="2028"/>
      <c r="X13" s="2032"/>
      <c r="Y13" s="2014"/>
      <c r="Z13" s="1959"/>
      <c r="AA13" s="2017"/>
      <c r="AB13" s="2020"/>
      <c r="AC13" s="2014"/>
      <c r="AD13" s="1959"/>
      <c r="AE13" s="2017"/>
      <c r="AF13" s="2008"/>
      <c r="AG13" s="2020"/>
      <c r="AH13" s="1718">
        <v>1</v>
      </c>
      <c r="AI13" s="1959"/>
      <c r="AJ13" s="1961"/>
      <c r="AK13" s="1721" t="s">
        <v>2852</v>
      </c>
      <c r="AL13" s="1964"/>
      <c r="AM13" s="1718">
        <v>1</v>
      </c>
      <c r="AN13" s="1959"/>
      <c r="AO13" s="1961"/>
      <c r="AP13" s="1980"/>
      <c r="AQ13" s="1964"/>
    </row>
    <row r="14" spans="1:43" s="911" customFormat="1" ht="45" x14ac:dyDescent="0.25">
      <c r="A14" s="2025"/>
      <c r="B14" s="1951"/>
      <c r="C14" s="1951"/>
      <c r="D14" s="1951"/>
      <c r="E14" s="1956"/>
      <c r="F14" s="1956"/>
      <c r="G14" s="1951"/>
      <c r="H14" s="904" t="s">
        <v>1242</v>
      </c>
      <c r="I14" s="787" t="s">
        <v>2081</v>
      </c>
      <c r="J14" s="835"/>
      <c r="K14" s="836"/>
      <c r="L14" s="836"/>
      <c r="M14" s="836"/>
      <c r="N14" s="836"/>
      <c r="O14" s="836" t="s">
        <v>1397</v>
      </c>
      <c r="P14" s="836" t="s">
        <v>1397</v>
      </c>
      <c r="Q14" s="836" t="s">
        <v>1397</v>
      </c>
      <c r="R14" s="836" t="s">
        <v>1397</v>
      </c>
      <c r="S14" s="836" t="s">
        <v>1397</v>
      </c>
      <c r="T14" s="836" t="s">
        <v>1397</v>
      </c>
      <c r="U14" s="837" t="s">
        <v>1397</v>
      </c>
      <c r="V14" s="1946"/>
      <c r="W14" s="2028"/>
      <c r="X14" s="2032"/>
      <c r="Y14" s="2015"/>
      <c r="Z14" s="1959"/>
      <c r="AA14" s="2018"/>
      <c r="AB14" s="2021"/>
      <c r="AC14" s="2015"/>
      <c r="AD14" s="1959"/>
      <c r="AE14" s="2018"/>
      <c r="AF14" s="2008"/>
      <c r="AG14" s="2021"/>
      <c r="AH14" s="1718">
        <v>1</v>
      </c>
      <c r="AI14" s="1959"/>
      <c r="AJ14" s="1962"/>
      <c r="AK14" s="1721" t="s">
        <v>2853</v>
      </c>
      <c r="AL14" s="1965"/>
      <c r="AM14" s="1718">
        <v>1</v>
      </c>
      <c r="AN14" s="1959"/>
      <c r="AO14" s="1962"/>
      <c r="AP14" s="1981"/>
      <c r="AQ14" s="1965"/>
    </row>
    <row r="15" spans="1:43" s="911" customFormat="1" ht="60" customHeight="1" x14ac:dyDescent="0.25">
      <c r="A15" s="2025"/>
      <c r="B15" s="1951"/>
      <c r="C15" s="2026" t="s">
        <v>2099</v>
      </c>
      <c r="D15" s="1956">
        <v>1</v>
      </c>
      <c r="E15" s="1956" t="s">
        <v>2282</v>
      </c>
      <c r="F15" s="1956" t="s">
        <v>2102</v>
      </c>
      <c r="G15" s="1951" t="s">
        <v>1489</v>
      </c>
      <c r="H15" s="915" t="s">
        <v>1546</v>
      </c>
      <c r="I15" s="787" t="s">
        <v>2082</v>
      </c>
      <c r="J15" s="829"/>
      <c r="K15" s="830"/>
      <c r="L15" s="830"/>
      <c r="M15" s="830"/>
      <c r="N15" s="830"/>
      <c r="O15" s="830"/>
      <c r="P15" s="830" t="s">
        <v>1397</v>
      </c>
      <c r="Q15" s="830" t="s">
        <v>1397</v>
      </c>
      <c r="R15" s="830" t="s">
        <v>1397</v>
      </c>
      <c r="S15" s="830" t="s">
        <v>1397</v>
      </c>
      <c r="T15" s="830" t="s">
        <v>1397</v>
      </c>
      <c r="U15" s="831" t="s">
        <v>1397</v>
      </c>
      <c r="V15" s="1947" t="s">
        <v>1906</v>
      </c>
      <c r="W15" s="2028"/>
      <c r="X15" s="2031" t="s">
        <v>1906</v>
      </c>
      <c r="Y15" s="1967">
        <v>0.5</v>
      </c>
      <c r="Z15" s="1967">
        <v>1</v>
      </c>
      <c r="AA15" s="1993" t="s">
        <v>2626</v>
      </c>
      <c r="AB15" s="1996" t="s">
        <v>2627</v>
      </c>
      <c r="AC15" s="1967">
        <v>0.5</v>
      </c>
      <c r="AD15" s="1967">
        <v>1</v>
      </c>
      <c r="AE15" s="1993" t="s">
        <v>2626</v>
      </c>
      <c r="AF15" s="1999"/>
      <c r="AG15" s="1996" t="s">
        <v>2627</v>
      </c>
      <c r="AH15" s="1966" t="s">
        <v>1906</v>
      </c>
      <c r="AI15" s="1967"/>
      <c r="AJ15" s="1985" t="s">
        <v>2856</v>
      </c>
      <c r="AK15" s="1977"/>
      <c r="AL15" s="1969" t="s">
        <v>2857</v>
      </c>
      <c r="AM15" s="1966">
        <v>1</v>
      </c>
      <c r="AN15" s="1967">
        <v>1</v>
      </c>
      <c r="AO15" s="1968" t="s">
        <v>2856</v>
      </c>
      <c r="AP15" s="1721" t="s">
        <v>2851</v>
      </c>
      <c r="AQ15" s="1969"/>
    </row>
    <row r="16" spans="1:43" s="911" customFormat="1" ht="51.75" customHeight="1" x14ac:dyDescent="0.25">
      <c r="A16" s="2025"/>
      <c r="B16" s="1951"/>
      <c r="C16" s="2026"/>
      <c r="D16" s="1956"/>
      <c r="E16" s="1956"/>
      <c r="F16" s="1956"/>
      <c r="G16" s="1951"/>
      <c r="H16" s="915" t="s">
        <v>1248</v>
      </c>
      <c r="I16" s="787" t="s">
        <v>2083</v>
      </c>
      <c r="J16" s="832"/>
      <c r="K16" s="833"/>
      <c r="L16" s="833"/>
      <c r="M16" s="833"/>
      <c r="N16" s="833"/>
      <c r="O16" s="833"/>
      <c r="P16" s="833" t="s">
        <v>1397</v>
      </c>
      <c r="Q16" s="833" t="s">
        <v>1397</v>
      </c>
      <c r="R16" s="833" t="s">
        <v>1397</v>
      </c>
      <c r="S16" s="833" t="s">
        <v>1397</v>
      </c>
      <c r="T16" s="833" t="s">
        <v>1397</v>
      </c>
      <c r="U16" s="834" t="s">
        <v>1397</v>
      </c>
      <c r="V16" s="1947"/>
      <c r="W16" s="2028"/>
      <c r="X16" s="2031"/>
      <c r="Y16" s="1967"/>
      <c r="Z16" s="1967"/>
      <c r="AA16" s="1994"/>
      <c r="AB16" s="1997"/>
      <c r="AC16" s="1967"/>
      <c r="AD16" s="1967"/>
      <c r="AE16" s="1994"/>
      <c r="AF16" s="2000"/>
      <c r="AG16" s="1997"/>
      <c r="AH16" s="1967"/>
      <c r="AI16" s="1967"/>
      <c r="AJ16" s="1986"/>
      <c r="AK16" s="1978"/>
      <c r="AL16" s="1970"/>
      <c r="AM16" s="1967"/>
      <c r="AN16" s="1967"/>
      <c r="AO16" s="1936"/>
      <c r="AP16" s="1721" t="s">
        <v>2852</v>
      </c>
      <c r="AQ16" s="1970"/>
    </row>
    <row r="17" spans="1:43" s="911" customFormat="1" ht="50.25" customHeight="1" x14ac:dyDescent="0.25">
      <c r="A17" s="2025"/>
      <c r="B17" s="1951"/>
      <c r="C17" s="2026"/>
      <c r="D17" s="1956"/>
      <c r="E17" s="1956"/>
      <c r="F17" s="1956"/>
      <c r="G17" s="1951"/>
      <c r="H17" s="915" t="s">
        <v>1242</v>
      </c>
      <c r="I17" s="787" t="s">
        <v>2084</v>
      </c>
      <c r="J17" s="838"/>
      <c r="K17" s="839"/>
      <c r="L17" s="839"/>
      <c r="M17" s="839"/>
      <c r="N17" s="839"/>
      <c r="O17" s="839"/>
      <c r="P17" s="839"/>
      <c r="Q17" s="839"/>
      <c r="R17" s="839"/>
      <c r="S17" s="839"/>
      <c r="T17" s="839" t="s">
        <v>1397</v>
      </c>
      <c r="U17" s="840" t="s">
        <v>1397</v>
      </c>
      <c r="V17" s="1947"/>
      <c r="W17" s="2028"/>
      <c r="X17" s="2031"/>
      <c r="Y17" s="1967"/>
      <c r="Z17" s="1967"/>
      <c r="AA17" s="1995"/>
      <c r="AB17" s="1998"/>
      <c r="AC17" s="1967"/>
      <c r="AD17" s="1967"/>
      <c r="AE17" s="1995"/>
      <c r="AF17" s="2000"/>
      <c r="AG17" s="1998"/>
      <c r="AH17" s="1967"/>
      <c r="AI17" s="1967"/>
      <c r="AJ17" s="1987"/>
      <c r="AK17" s="1978"/>
      <c r="AL17" s="1971"/>
      <c r="AM17" s="1967"/>
      <c r="AN17" s="1967"/>
      <c r="AO17" s="1937"/>
      <c r="AP17" s="1822" t="s">
        <v>3016</v>
      </c>
      <c r="AQ17" s="1971"/>
    </row>
    <row r="18" spans="1:43" s="911" customFormat="1" ht="48.75" customHeight="1" x14ac:dyDescent="0.25">
      <c r="A18" s="2029" t="s">
        <v>1478</v>
      </c>
      <c r="B18" s="2026" t="s">
        <v>374</v>
      </c>
      <c r="C18" s="2030" t="s">
        <v>1565</v>
      </c>
      <c r="D18" s="2030" t="s">
        <v>1566</v>
      </c>
      <c r="E18" s="2030" t="s">
        <v>1465</v>
      </c>
      <c r="F18" s="2030" t="s">
        <v>1466</v>
      </c>
      <c r="G18" s="2026" t="s">
        <v>1567</v>
      </c>
      <c r="H18" s="914" t="s">
        <v>1568</v>
      </c>
      <c r="I18" s="841"/>
      <c r="J18" s="842" t="s">
        <v>1397</v>
      </c>
      <c r="K18" s="842" t="s">
        <v>1397</v>
      </c>
      <c r="L18" s="842" t="s">
        <v>1397</v>
      </c>
      <c r="M18" s="842" t="s">
        <v>1397</v>
      </c>
      <c r="N18" s="842" t="s">
        <v>1397</v>
      </c>
      <c r="O18" s="842"/>
      <c r="P18" s="842"/>
      <c r="Q18" s="842"/>
      <c r="R18" s="842"/>
      <c r="S18" s="842"/>
      <c r="T18" s="842"/>
      <c r="U18" s="843"/>
      <c r="V18" s="1946">
        <v>1</v>
      </c>
      <c r="W18" s="2028" t="s">
        <v>1968</v>
      </c>
      <c r="X18" s="2031">
        <v>0.25</v>
      </c>
      <c r="Y18" s="1972">
        <v>1</v>
      </c>
      <c r="Z18" s="1974">
        <v>1</v>
      </c>
      <c r="AA18" s="2002" t="s">
        <v>2626</v>
      </c>
      <c r="AB18" s="2004" t="s">
        <v>2628</v>
      </c>
      <c r="AC18" s="1972">
        <v>1</v>
      </c>
      <c r="AD18" s="1974">
        <v>1</v>
      </c>
      <c r="AE18" s="2002" t="s">
        <v>2626</v>
      </c>
      <c r="AF18" s="1999"/>
      <c r="AG18" s="2004" t="s">
        <v>2628</v>
      </c>
      <c r="AH18" s="1972">
        <v>1</v>
      </c>
      <c r="AI18" s="1974">
        <v>1</v>
      </c>
      <c r="AJ18" s="1975" t="s">
        <v>2626</v>
      </c>
      <c r="AK18" s="1977"/>
      <c r="AL18" s="1969" t="s">
        <v>2628</v>
      </c>
      <c r="AM18" s="1972">
        <v>1</v>
      </c>
      <c r="AN18" s="1974">
        <v>1</v>
      </c>
      <c r="AO18" s="1975" t="s">
        <v>2626</v>
      </c>
      <c r="AP18" s="1977"/>
      <c r="AQ18" s="1969" t="s">
        <v>2628</v>
      </c>
    </row>
    <row r="19" spans="1:43" s="911" customFormat="1" x14ac:dyDescent="0.25">
      <c r="A19" s="2029"/>
      <c r="B19" s="2026"/>
      <c r="C19" s="2030"/>
      <c r="D19" s="2030"/>
      <c r="E19" s="2030"/>
      <c r="F19" s="2030"/>
      <c r="G19" s="2026"/>
      <c r="H19" s="914" t="s">
        <v>1495</v>
      </c>
      <c r="I19" s="786"/>
      <c r="J19" s="836"/>
      <c r="K19" s="836"/>
      <c r="L19" s="836"/>
      <c r="M19" s="836" t="s">
        <v>1397</v>
      </c>
      <c r="N19" s="836" t="s">
        <v>1397</v>
      </c>
      <c r="O19" s="836"/>
      <c r="P19" s="836"/>
      <c r="Q19" s="836"/>
      <c r="R19" s="836"/>
      <c r="S19" s="836"/>
      <c r="T19" s="836"/>
      <c r="U19" s="837"/>
      <c r="V19" s="1947"/>
      <c r="W19" s="2028"/>
      <c r="X19" s="2031"/>
      <c r="Y19" s="1973"/>
      <c r="Z19" s="1974"/>
      <c r="AA19" s="2003"/>
      <c r="AB19" s="2005"/>
      <c r="AC19" s="1973"/>
      <c r="AD19" s="1974"/>
      <c r="AE19" s="2003"/>
      <c r="AF19" s="2000"/>
      <c r="AG19" s="2005"/>
      <c r="AH19" s="1973"/>
      <c r="AI19" s="1974"/>
      <c r="AJ19" s="1976"/>
      <c r="AK19" s="1978"/>
      <c r="AL19" s="1970"/>
      <c r="AM19" s="1973"/>
      <c r="AN19" s="1974"/>
      <c r="AO19" s="1976"/>
      <c r="AP19" s="1978"/>
      <c r="AQ19" s="1970"/>
    </row>
    <row r="20" spans="1:43" s="911" customFormat="1" x14ac:dyDescent="0.25">
      <c r="A20" s="916" t="s">
        <v>2280</v>
      </c>
      <c r="B20" s="894"/>
      <c r="C20" s="894"/>
      <c r="D20" s="917"/>
      <c r="E20" s="894"/>
      <c r="F20" s="894"/>
      <c r="G20" s="894"/>
      <c r="H20" s="918"/>
      <c r="I20" s="857"/>
      <c r="J20" s="845"/>
      <c r="K20" s="846"/>
      <c r="L20" s="846"/>
      <c r="M20" s="846"/>
      <c r="N20" s="846"/>
      <c r="O20" s="846"/>
      <c r="P20" s="846"/>
      <c r="Q20" s="846"/>
      <c r="R20" s="846"/>
      <c r="S20" s="846"/>
      <c r="T20" s="846"/>
      <c r="U20" s="800"/>
      <c r="V20" s="856"/>
      <c r="W20" s="856"/>
      <c r="X20" s="917"/>
      <c r="Y20" s="921"/>
      <c r="Z20" s="921"/>
      <c r="AA20" s="795"/>
      <c r="AB20" s="795"/>
      <c r="AC20" s="1613"/>
      <c r="AD20" s="1613"/>
      <c r="AE20" s="795"/>
      <c r="AF20" s="795"/>
      <c r="AG20" s="795"/>
      <c r="AH20" s="1644"/>
      <c r="AI20" s="1644"/>
      <c r="AJ20" s="795"/>
      <c r="AK20" s="1712"/>
      <c r="AL20" s="795"/>
      <c r="AM20" s="1733"/>
      <c r="AN20" s="1823"/>
      <c r="AO20" s="795"/>
      <c r="AP20" s="1712"/>
      <c r="AQ20" s="795"/>
    </row>
    <row r="21" spans="1:43" s="911" customFormat="1" x14ac:dyDescent="0.25">
      <c r="A21" s="916"/>
      <c r="B21" s="894"/>
      <c r="C21" s="894"/>
      <c r="D21" s="917"/>
      <c r="E21" s="894"/>
      <c r="F21" s="894"/>
      <c r="G21" s="894"/>
      <c r="H21" s="918"/>
      <c r="I21" s="790"/>
      <c r="J21" s="848"/>
      <c r="K21" s="849"/>
      <c r="L21" s="849"/>
      <c r="M21" s="849"/>
      <c r="N21" s="849"/>
      <c r="O21" s="849"/>
      <c r="P21" s="849"/>
      <c r="Q21" s="849"/>
      <c r="R21" s="849"/>
      <c r="S21" s="849"/>
      <c r="T21" s="849"/>
      <c r="U21" s="804"/>
      <c r="V21" s="856"/>
      <c r="W21" s="856"/>
      <c r="X21" s="917"/>
      <c r="Y21" s="921"/>
      <c r="Z21" s="921"/>
      <c r="AA21" s="795"/>
      <c r="AB21" s="795"/>
      <c r="AC21" s="1613"/>
      <c r="AD21" s="1613"/>
      <c r="AE21" s="795"/>
      <c r="AF21" s="795"/>
      <c r="AG21" s="795"/>
      <c r="AH21" s="1644"/>
      <c r="AI21" s="1644"/>
      <c r="AJ21" s="795"/>
      <c r="AK21" s="1712"/>
      <c r="AL21" s="795"/>
      <c r="AM21" s="1733"/>
      <c r="AN21" s="1733"/>
      <c r="AO21" s="795"/>
      <c r="AP21" s="1712"/>
      <c r="AQ21" s="795"/>
    </row>
    <row r="22" spans="1:43" x14ac:dyDescent="0.25">
      <c r="A22" s="908"/>
      <c r="B22" s="908"/>
      <c r="C22" s="897"/>
      <c r="E22" s="897"/>
      <c r="F22" s="897"/>
      <c r="G22" s="897"/>
      <c r="H22" s="898"/>
      <c r="V22" s="900" t="s">
        <v>1969</v>
      </c>
      <c r="W22" s="900"/>
      <c r="Y22" s="734" t="s">
        <v>2412</v>
      </c>
      <c r="Z22" s="1383" t="s">
        <v>2413</v>
      </c>
      <c r="AC22" s="734" t="s">
        <v>2412</v>
      </c>
      <c r="AD22" s="1383" t="s">
        <v>2413</v>
      </c>
      <c r="AH22" s="734" t="s">
        <v>2412</v>
      </c>
      <c r="AI22" s="1383" t="s">
        <v>2413</v>
      </c>
      <c r="AM22" s="734" t="s">
        <v>2412</v>
      </c>
      <c r="AN22" s="1383" t="s">
        <v>3021</v>
      </c>
      <c r="AP22" s="1710"/>
    </row>
    <row r="23" spans="1:43" x14ac:dyDescent="0.25">
      <c r="A23" s="908"/>
      <c r="B23" s="908"/>
      <c r="C23" s="897"/>
      <c r="E23" s="897"/>
      <c r="F23" s="897"/>
      <c r="G23" s="897"/>
      <c r="H23" s="898"/>
      <c r="V23" s="900" t="s">
        <v>1971</v>
      </c>
      <c r="W23" s="919" t="s">
        <v>2127</v>
      </c>
      <c r="Y23" s="920" t="s">
        <v>2283</v>
      </c>
      <c r="Z23" s="1384"/>
      <c r="AC23" s="920" t="s">
        <v>2283</v>
      </c>
      <c r="AD23" s="1384"/>
      <c r="AH23" s="920" t="s">
        <v>2283</v>
      </c>
      <c r="AI23" s="1384"/>
      <c r="AM23" s="920" t="s">
        <v>2283</v>
      </c>
      <c r="AN23" s="1384"/>
      <c r="AP23" s="1710"/>
    </row>
    <row r="24" spans="1:43" x14ac:dyDescent="0.25">
      <c r="A24" s="908"/>
      <c r="B24" s="908"/>
      <c r="C24" s="897"/>
      <c r="E24" s="897"/>
      <c r="F24" s="897"/>
      <c r="G24" s="897"/>
      <c r="H24" s="898"/>
      <c r="V24" s="900" t="s">
        <v>2085</v>
      </c>
      <c r="W24" s="1635">
        <v>0.23799999999999999</v>
      </c>
      <c r="Y24" s="859" t="s">
        <v>2416</v>
      </c>
      <c r="Z24" s="775" t="s">
        <v>2128</v>
      </c>
      <c r="AA24" s="1475">
        <f>(100%*25%)</f>
        <v>0.25</v>
      </c>
      <c r="AC24" s="859" t="s">
        <v>2416</v>
      </c>
      <c r="AD24" s="775" t="s">
        <v>2128</v>
      </c>
      <c r="AE24" s="1475"/>
      <c r="AF24" s="1642"/>
      <c r="AH24" s="859" t="s">
        <v>2416</v>
      </c>
      <c r="AI24" s="775" t="s">
        <v>2858</v>
      </c>
      <c r="AJ24" s="1714">
        <v>0.25</v>
      </c>
      <c r="AK24" s="1713"/>
      <c r="AM24" s="859" t="s">
        <v>2416</v>
      </c>
      <c r="AN24" s="775" t="s">
        <v>2858</v>
      </c>
      <c r="AO24" s="1714">
        <v>0.25</v>
      </c>
      <c r="AP24" s="1713"/>
    </row>
    <row r="25" spans="1:43" x14ac:dyDescent="0.25">
      <c r="AP25" s="1710"/>
    </row>
    <row r="26" spans="1:43" x14ac:dyDescent="0.25">
      <c r="W26" s="913"/>
    </row>
  </sheetData>
  <mergeCells count="138">
    <mergeCell ref="Y18:Y19"/>
    <mergeCell ref="AB15:AB17"/>
    <mergeCell ref="Z15:Z17"/>
    <mergeCell ref="AA12:AA14"/>
    <mergeCell ref="AB12:AB14"/>
    <mergeCell ref="Z18:Z19"/>
    <mergeCell ref="Y15:Y17"/>
    <mergeCell ref="AA15:AA17"/>
    <mergeCell ref="X18:X19"/>
    <mergeCell ref="AA18:AA19"/>
    <mergeCell ref="AB18:AB19"/>
    <mergeCell ref="X4:X7"/>
    <mergeCell ref="X8:X11"/>
    <mergeCell ref="X12:X14"/>
    <mergeCell ref="X15:X17"/>
    <mergeCell ref="V1:X1"/>
    <mergeCell ref="Z4:Z7"/>
    <mergeCell ref="Z8:Z11"/>
    <mergeCell ref="Z12:Z14"/>
    <mergeCell ref="Y1:AB1"/>
    <mergeCell ref="W12:W14"/>
    <mergeCell ref="V4:V7"/>
    <mergeCell ref="W4:W7"/>
    <mergeCell ref="V8:V11"/>
    <mergeCell ref="W8:W11"/>
    <mergeCell ref="Y4:Y7"/>
    <mergeCell ref="AA4:AA7"/>
    <mergeCell ref="AB4:AB7"/>
    <mergeCell ref="Y8:Y11"/>
    <mergeCell ref="AA8:AA11"/>
    <mergeCell ref="AB8:AB11"/>
    <mergeCell ref="Y12:Y14"/>
    <mergeCell ref="V12:V14"/>
    <mergeCell ref="G18:G19"/>
    <mergeCell ref="V18:V19"/>
    <mergeCell ref="W18:W19"/>
    <mergeCell ref="W15:W17"/>
    <mergeCell ref="A18:A19"/>
    <mergeCell ref="B18:B19"/>
    <mergeCell ref="C18:C19"/>
    <mergeCell ref="D18:D19"/>
    <mergeCell ref="E18:E19"/>
    <mergeCell ref="F18:F19"/>
    <mergeCell ref="C15:C17"/>
    <mergeCell ref="D15:D17"/>
    <mergeCell ref="E15:E17"/>
    <mergeCell ref="F15:F17"/>
    <mergeCell ref="G15:G17"/>
    <mergeCell ref="V15:V17"/>
    <mergeCell ref="D8:D11"/>
    <mergeCell ref="E8:E11"/>
    <mergeCell ref="F8:F11"/>
    <mergeCell ref="G8:G11"/>
    <mergeCell ref="J1:U1"/>
    <mergeCell ref="A1:I1"/>
    <mergeCell ref="A4:A17"/>
    <mergeCell ref="B4:B17"/>
    <mergeCell ref="C4:C7"/>
    <mergeCell ref="D4:D7"/>
    <mergeCell ref="E4:E7"/>
    <mergeCell ref="F4:F7"/>
    <mergeCell ref="G4:G7"/>
    <mergeCell ref="C12:C14"/>
    <mergeCell ref="C8:C11"/>
    <mergeCell ref="D12:D14"/>
    <mergeCell ref="E12:E14"/>
    <mergeCell ref="F12:F14"/>
    <mergeCell ref="G12:G14"/>
    <mergeCell ref="AC18:AC19"/>
    <mergeCell ref="AD18:AD19"/>
    <mergeCell ref="AE18:AE19"/>
    <mergeCell ref="AG18:AG19"/>
    <mergeCell ref="AF15:AF17"/>
    <mergeCell ref="AF18:AF19"/>
    <mergeCell ref="AC8:AC11"/>
    <mergeCell ref="AD8:AD11"/>
    <mergeCell ref="AE8:AE11"/>
    <mergeCell ref="AG8:AG11"/>
    <mergeCell ref="AC12:AC14"/>
    <mergeCell ref="AD12:AD14"/>
    <mergeCell ref="AE12:AE14"/>
    <mergeCell ref="AG12:AG14"/>
    <mergeCell ref="AF8:AF11"/>
    <mergeCell ref="AF12:AF14"/>
    <mergeCell ref="AH1:AL1"/>
    <mergeCell ref="AH4:AH7"/>
    <mergeCell ref="AI4:AI7"/>
    <mergeCell ref="AJ4:AJ7"/>
    <mergeCell ref="AK4:AK7"/>
    <mergeCell ref="AL4:AL7"/>
    <mergeCell ref="AC15:AC17"/>
    <mergeCell ref="AD15:AD17"/>
    <mergeCell ref="AE15:AE17"/>
    <mergeCell ref="AG15:AG17"/>
    <mergeCell ref="AC1:AG1"/>
    <mergeCell ref="AC4:AC7"/>
    <mergeCell ref="AD4:AD7"/>
    <mergeCell ref="AE4:AE7"/>
    <mergeCell ref="AG4:AG7"/>
    <mergeCell ref="AF4:AF7"/>
    <mergeCell ref="AI12:AI14"/>
    <mergeCell ref="AJ12:AJ14"/>
    <mergeCell ref="AL12:AL14"/>
    <mergeCell ref="AI8:AI11"/>
    <mergeCell ref="AJ8:AJ11"/>
    <mergeCell ref="AL8:AL11"/>
    <mergeCell ref="AH18:AH19"/>
    <mergeCell ref="AI18:AI19"/>
    <mergeCell ref="AJ18:AJ19"/>
    <mergeCell ref="AK18:AK19"/>
    <mergeCell ref="AL18:AL19"/>
    <mergeCell ref="AH15:AH17"/>
    <mergeCell ref="AI15:AI17"/>
    <mergeCell ref="AJ15:AJ17"/>
    <mergeCell ref="AK15:AK17"/>
    <mergeCell ref="AL15:AL17"/>
    <mergeCell ref="AM1:AQ1"/>
    <mergeCell ref="AM4:AM7"/>
    <mergeCell ref="AN4:AN7"/>
    <mergeCell ref="AO4:AO7"/>
    <mergeCell ref="AP4:AP7"/>
    <mergeCell ref="AQ4:AQ7"/>
    <mergeCell ref="AN8:AN11"/>
    <mergeCell ref="AO8:AO11"/>
    <mergeCell ref="AQ8:AQ11"/>
    <mergeCell ref="AN12:AN14"/>
    <mergeCell ref="AO12:AO14"/>
    <mergeCell ref="AQ12:AQ14"/>
    <mergeCell ref="AM15:AM17"/>
    <mergeCell ref="AN15:AN17"/>
    <mergeCell ref="AO15:AO17"/>
    <mergeCell ref="AQ15:AQ17"/>
    <mergeCell ref="AM18:AM19"/>
    <mergeCell ref="AN18:AN19"/>
    <mergeCell ref="AO18:AO19"/>
    <mergeCell ref="AP18:AP19"/>
    <mergeCell ref="AQ18:AQ19"/>
    <mergeCell ref="AP12:AP1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P18"/>
  <sheetViews>
    <sheetView topLeftCell="C1" zoomScale="80" zoomScaleNormal="80" workbookViewId="0">
      <pane xSplit="6" ySplit="3" topLeftCell="I11" activePane="bottomRight" state="frozen"/>
      <selection activeCell="C1" sqref="C1"/>
      <selection pane="topRight" activeCell="I1" sqref="I1"/>
      <selection pane="bottomLeft" activeCell="C4" sqref="C4"/>
      <selection pane="bottomRight" activeCell="P24" sqref="P24"/>
    </sheetView>
  </sheetViews>
  <sheetFormatPr baseColWidth="10" defaultColWidth="11.5703125" defaultRowHeight="15" x14ac:dyDescent="0.25"/>
  <cols>
    <col min="1" max="1" width="20.42578125" style="793" customWidth="1"/>
    <col min="2" max="2" width="23.7109375" style="772" customWidth="1"/>
    <col min="3" max="3" width="32.140625" style="772" customWidth="1"/>
    <col min="4" max="4" width="13" style="763" customWidth="1"/>
    <col min="5" max="5" width="17" style="772" customWidth="1"/>
    <col min="6" max="6" width="21" style="772" customWidth="1"/>
    <col min="7" max="7" width="19.7109375" style="772" customWidth="1"/>
    <col min="8" max="8" width="31.42578125" style="773" customWidth="1"/>
    <col min="9" max="9" width="7.42578125" style="763" bestFit="1" customWidth="1"/>
    <col min="10" max="10" width="9.5703125" style="763" bestFit="1" customWidth="1"/>
    <col min="11" max="11" width="8" style="763" bestFit="1" customWidth="1"/>
    <col min="12" max="12" width="6.42578125" style="763" bestFit="1" customWidth="1"/>
    <col min="13" max="14" width="6.7109375" style="763" bestFit="1" customWidth="1"/>
    <col min="15" max="15" width="6.28515625" style="763" bestFit="1" customWidth="1"/>
    <col min="16" max="16" width="8.85546875" style="763" bestFit="1" customWidth="1"/>
    <col min="17" max="17" width="12.42578125" style="763" bestFit="1" customWidth="1"/>
    <col min="18" max="18" width="9.85546875" style="763" bestFit="1" customWidth="1"/>
    <col min="19" max="19" width="12.28515625" style="763" bestFit="1" customWidth="1"/>
    <col min="20" max="20" width="11.28515625" style="763" bestFit="1" customWidth="1"/>
    <col min="21" max="21" width="13.42578125" style="763" hidden="1" customWidth="1"/>
    <col min="22" max="22" width="16" style="763" hidden="1" customWidth="1"/>
    <col min="23" max="23" width="113.140625" style="763" hidden="1" customWidth="1"/>
    <col min="24" max="24" width="33.28515625" style="763" hidden="1" customWidth="1"/>
    <col min="25" max="25" width="19.7109375" style="763" hidden="1" customWidth="1"/>
    <col min="26" max="26" width="21.140625" style="763" hidden="1" customWidth="1"/>
    <col min="27" max="27" width="29.7109375" style="763" hidden="1" customWidth="1"/>
    <col min="28" max="28" width="55.5703125" style="763" hidden="1" customWidth="1"/>
    <col min="29" max="29" width="35.85546875" style="763" hidden="1" customWidth="1"/>
    <col min="30" max="30" width="18.28515625" style="763" customWidth="1"/>
    <col min="31" max="31" width="20.85546875" style="763" bestFit="1" customWidth="1"/>
    <col min="32" max="32" width="20.28515625" style="763" customWidth="1"/>
    <col min="33" max="33" width="76.28515625" style="763" customWidth="1"/>
    <col min="34" max="34" width="35.85546875" style="763" customWidth="1"/>
    <col min="35" max="36" width="11.5703125" style="763"/>
    <col min="37" max="37" width="14.42578125" style="763" customWidth="1"/>
    <col min="38" max="38" width="73.7109375" style="763" customWidth="1"/>
    <col min="39" max="39" width="47" style="763" customWidth="1"/>
    <col min="40" max="16384" width="11.5703125" style="763"/>
  </cols>
  <sheetData>
    <row r="1" spans="1:42" ht="54" customHeight="1" x14ac:dyDescent="0.25">
      <c r="A1" s="2065" t="s">
        <v>2551</v>
      </c>
      <c r="B1" s="2065"/>
      <c r="C1" s="2065"/>
      <c r="D1" s="2065"/>
      <c r="E1" s="2065"/>
      <c r="F1" s="2065"/>
      <c r="G1" s="2065"/>
      <c r="H1" s="2065"/>
      <c r="I1" s="2065" t="s">
        <v>1351</v>
      </c>
      <c r="J1" s="2065"/>
      <c r="K1" s="2065"/>
      <c r="L1" s="2065"/>
      <c r="M1" s="2065"/>
      <c r="N1" s="2065"/>
      <c r="O1" s="2065"/>
      <c r="P1" s="2065"/>
      <c r="Q1" s="2065"/>
      <c r="R1" s="2065"/>
      <c r="S1" s="2065"/>
      <c r="T1" s="2065"/>
      <c r="U1" s="2068" t="s">
        <v>2131</v>
      </c>
      <c r="V1" s="2069"/>
      <c r="W1" s="2070"/>
      <c r="X1" s="762"/>
      <c r="Y1" s="1982" t="s">
        <v>2139</v>
      </c>
      <c r="Z1" s="1983"/>
      <c r="AA1" s="1983"/>
      <c r="AB1" s="1983"/>
      <c r="AC1" s="1983"/>
      <c r="AD1" s="1982" t="s">
        <v>2631</v>
      </c>
      <c r="AE1" s="1983"/>
      <c r="AF1" s="1983"/>
      <c r="AG1" s="1983"/>
      <c r="AH1" s="1983"/>
      <c r="AI1" s="1982" t="s">
        <v>2871</v>
      </c>
      <c r="AJ1" s="1983"/>
      <c r="AK1" s="1983"/>
      <c r="AL1" s="1983"/>
      <c r="AM1" s="1983"/>
    </row>
    <row r="2" spans="1:42" x14ac:dyDescent="0.25">
      <c r="A2" s="776"/>
      <c r="B2" s="777"/>
      <c r="C2" s="778"/>
      <c r="D2" s="778"/>
      <c r="E2" s="778"/>
      <c r="F2" s="778"/>
      <c r="G2" s="779"/>
      <c r="H2" s="764"/>
      <c r="I2" s="761"/>
      <c r="J2" s="761"/>
      <c r="K2" s="761"/>
      <c r="L2" s="761"/>
      <c r="M2" s="761"/>
      <c r="N2" s="761"/>
      <c r="O2" s="761"/>
      <c r="P2" s="761"/>
      <c r="Q2" s="761"/>
      <c r="R2" s="761"/>
      <c r="S2" s="761"/>
      <c r="T2" s="765"/>
      <c r="U2" s="761"/>
      <c r="V2" s="761"/>
      <c r="W2" s="761"/>
      <c r="X2" s="761"/>
      <c r="Y2" s="753"/>
      <c r="Z2" s="753"/>
      <c r="AA2" s="753"/>
      <c r="AB2" s="753"/>
      <c r="AC2" s="753"/>
      <c r="AD2" s="753"/>
      <c r="AE2" s="753"/>
      <c r="AF2" s="753"/>
      <c r="AG2" s="753"/>
      <c r="AH2" s="753"/>
      <c r="AI2" s="753"/>
      <c r="AJ2" s="753"/>
      <c r="AK2" s="753"/>
      <c r="AL2" s="753"/>
      <c r="AM2" s="753"/>
    </row>
    <row r="3" spans="1:42" ht="69.75" customHeight="1" x14ac:dyDescent="0.25">
      <c r="A3" s="780" t="s">
        <v>1221</v>
      </c>
      <c r="B3" s="780" t="s">
        <v>47</v>
      </c>
      <c r="C3" s="814" t="s">
        <v>1461</v>
      </c>
      <c r="D3" s="814" t="s">
        <v>1</v>
      </c>
      <c r="E3" s="814" t="s">
        <v>51</v>
      </c>
      <c r="F3" s="814" t="s">
        <v>2216</v>
      </c>
      <c r="G3" s="814" t="s">
        <v>3</v>
      </c>
      <c r="H3" s="814" t="s">
        <v>1291</v>
      </c>
      <c r="I3" s="782" t="s">
        <v>1352</v>
      </c>
      <c r="J3" s="782" t="s">
        <v>1353</v>
      </c>
      <c r="K3" s="782" t="s">
        <v>1354</v>
      </c>
      <c r="L3" s="782" t="s">
        <v>1355</v>
      </c>
      <c r="M3" s="782" t="s">
        <v>1356</v>
      </c>
      <c r="N3" s="782" t="s">
        <v>1357</v>
      </c>
      <c r="O3" s="782" t="s">
        <v>1358</v>
      </c>
      <c r="P3" s="782" t="s">
        <v>1359</v>
      </c>
      <c r="Q3" s="782" t="s">
        <v>1360</v>
      </c>
      <c r="R3" s="782" t="s">
        <v>1361</v>
      </c>
      <c r="S3" s="782" t="s">
        <v>1362</v>
      </c>
      <c r="T3" s="782" t="s">
        <v>1363</v>
      </c>
      <c r="U3" s="782" t="s">
        <v>1926</v>
      </c>
      <c r="V3" s="782" t="s">
        <v>1927</v>
      </c>
      <c r="W3" s="782" t="s">
        <v>2024</v>
      </c>
      <c r="X3" s="931"/>
      <c r="Y3" s="814" t="s">
        <v>1926</v>
      </c>
      <c r="Z3" s="814" t="s">
        <v>1927</v>
      </c>
      <c r="AA3" s="814" t="s">
        <v>2126</v>
      </c>
      <c r="AB3" s="814" t="s">
        <v>2159</v>
      </c>
      <c r="AC3" s="814" t="s">
        <v>1928</v>
      </c>
      <c r="AD3" s="782" t="s">
        <v>1926</v>
      </c>
      <c r="AE3" s="782" t="s">
        <v>1927</v>
      </c>
      <c r="AF3" s="782" t="s">
        <v>2126</v>
      </c>
      <c r="AG3" s="782" t="s">
        <v>2159</v>
      </c>
      <c r="AH3" s="782" t="s">
        <v>1928</v>
      </c>
      <c r="AI3" s="782" t="s">
        <v>1926</v>
      </c>
      <c r="AJ3" s="782" t="s">
        <v>1927</v>
      </c>
      <c r="AK3" s="782" t="s">
        <v>2126</v>
      </c>
      <c r="AL3" s="782" t="s">
        <v>2159</v>
      </c>
      <c r="AM3" s="782" t="s">
        <v>1928</v>
      </c>
    </row>
    <row r="4" spans="1:42" ht="54.75" customHeight="1" x14ac:dyDescent="0.25">
      <c r="A4" s="2066" t="s">
        <v>1547</v>
      </c>
      <c r="B4" s="2026" t="s">
        <v>1548</v>
      </c>
      <c r="C4" s="2041" t="s">
        <v>1549</v>
      </c>
      <c r="D4" s="2067">
        <v>1</v>
      </c>
      <c r="E4" s="2041" t="s">
        <v>1462</v>
      </c>
      <c r="F4" s="2041" t="s">
        <v>1499</v>
      </c>
      <c r="G4" s="2041" t="s">
        <v>1550</v>
      </c>
      <c r="H4" s="784" t="s">
        <v>1546</v>
      </c>
      <c r="I4" s="929"/>
      <c r="J4" s="817" t="s">
        <v>1397</v>
      </c>
      <c r="K4" s="817" t="s">
        <v>1397</v>
      </c>
      <c r="L4" s="817"/>
      <c r="M4" s="817"/>
      <c r="N4" s="817"/>
      <c r="O4" s="817"/>
      <c r="P4" s="817"/>
      <c r="Q4" s="817"/>
      <c r="R4" s="817"/>
      <c r="S4" s="817"/>
      <c r="T4" s="818"/>
      <c r="U4" s="924">
        <v>1</v>
      </c>
      <c r="V4" s="2071">
        <v>1</v>
      </c>
      <c r="W4" s="2074" t="s">
        <v>2277</v>
      </c>
      <c r="X4" s="932"/>
      <c r="Y4" s="1593">
        <v>1</v>
      </c>
      <c r="Z4" s="2036">
        <v>1</v>
      </c>
      <c r="AA4" s="2045" t="s">
        <v>2592</v>
      </c>
      <c r="AB4" s="2045" t="s">
        <v>2591</v>
      </c>
      <c r="AC4" s="2037" t="s">
        <v>2278</v>
      </c>
      <c r="AD4" s="1593">
        <v>1</v>
      </c>
      <c r="AE4" s="2036">
        <v>1</v>
      </c>
      <c r="AF4" s="2045" t="s">
        <v>2592</v>
      </c>
      <c r="AG4" s="2059" t="s">
        <v>2775</v>
      </c>
      <c r="AH4" s="2037"/>
      <c r="AI4" s="1593">
        <v>1</v>
      </c>
      <c r="AJ4" s="2036">
        <v>1</v>
      </c>
      <c r="AK4" s="2045" t="s">
        <v>2592</v>
      </c>
      <c r="AL4" s="2051" t="s">
        <v>3019</v>
      </c>
      <c r="AM4" s="2037"/>
    </row>
    <row r="5" spans="1:42" ht="54.75" customHeight="1" x14ac:dyDescent="0.25">
      <c r="A5" s="2066"/>
      <c r="B5" s="2026"/>
      <c r="C5" s="2041"/>
      <c r="D5" s="2067"/>
      <c r="E5" s="2041"/>
      <c r="F5" s="2041"/>
      <c r="G5" s="2041"/>
      <c r="H5" s="784" t="s">
        <v>1248</v>
      </c>
      <c r="I5" s="874"/>
      <c r="J5" s="821" t="s">
        <v>1397</v>
      </c>
      <c r="K5" s="821" t="s">
        <v>1397</v>
      </c>
      <c r="L5" s="821" t="s">
        <v>1397</v>
      </c>
      <c r="M5" s="821" t="s">
        <v>1397</v>
      </c>
      <c r="N5" s="821" t="s">
        <v>1397</v>
      </c>
      <c r="O5" s="821" t="s">
        <v>1397</v>
      </c>
      <c r="P5" s="821" t="s">
        <v>1397</v>
      </c>
      <c r="Q5" s="821" t="s">
        <v>1397</v>
      </c>
      <c r="R5" s="821" t="s">
        <v>1397</v>
      </c>
      <c r="S5" s="821" t="s">
        <v>1397</v>
      </c>
      <c r="T5" s="822" t="s">
        <v>1397</v>
      </c>
      <c r="U5" s="922">
        <v>1</v>
      </c>
      <c r="V5" s="2072"/>
      <c r="W5" s="2075"/>
      <c r="X5" s="766"/>
      <c r="Y5" s="1593">
        <v>1</v>
      </c>
      <c r="Z5" s="2037"/>
      <c r="AA5" s="2046"/>
      <c r="AB5" s="2046"/>
      <c r="AC5" s="2037"/>
      <c r="AD5" s="1593">
        <v>1</v>
      </c>
      <c r="AE5" s="2037"/>
      <c r="AF5" s="2046"/>
      <c r="AG5" s="2060"/>
      <c r="AH5" s="2037"/>
      <c r="AI5" s="1593">
        <v>1</v>
      </c>
      <c r="AJ5" s="2037"/>
      <c r="AK5" s="2046"/>
      <c r="AL5" s="2052"/>
      <c r="AM5" s="2037"/>
    </row>
    <row r="6" spans="1:42" ht="54.75" customHeight="1" x14ac:dyDescent="0.25">
      <c r="A6" s="2066"/>
      <c r="B6" s="2026"/>
      <c r="C6" s="2041"/>
      <c r="D6" s="2067"/>
      <c r="E6" s="2041"/>
      <c r="F6" s="2041"/>
      <c r="G6" s="2041"/>
      <c r="H6" s="785" t="s">
        <v>1242</v>
      </c>
      <c r="I6" s="930"/>
      <c r="J6" s="825"/>
      <c r="K6" s="825"/>
      <c r="L6" s="825"/>
      <c r="M6" s="825"/>
      <c r="N6" s="825"/>
      <c r="O6" s="825"/>
      <c r="P6" s="825"/>
      <c r="Q6" s="825"/>
      <c r="R6" s="825"/>
      <c r="S6" s="825"/>
      <c r="T6" s="826" t="s">
        <v>4</v>
      </c>
      <c r="U6" s="923" t="s">
        <v>1906</v>
      </c>
      <c r="V6" s="2073"/>
      <c r="W6" s="2076"/>
      <c r="X6" s="933" t="s">
        <v>84</v>
      </c>
      <c r="Y6" s="1583" t="s">
        <v>1906</v>
      </c>
      <c r="Z6" s="2037"/>
      <c r="AA6" s="2047"/>
      <c r="AB6" s="2047"/>
      <c r="AC6" s="2037"/>
      <c r="AD6" s="1614" t="s">
        <v>1906</v>
      </c>
      <c r="AE6" s="2037"/>
      <c r="AF6" s="2047"/>
      <c r="AG6" s="2061"/>
      <c r="AH6" s="2037"/>
      <c r="AI6" s="1824" t="s">
        <v>1906</v>
      </c>
      <c r="AJ6" s="2037"/>
      <c r="AK6" s="2047"/>
      <c r="AL6" s="2052"/>
      <c r="AM6" s="2037"/>
    </row>
    <row r="7" spans="1:42" ht="35.25" customHeight="1" x14ac:dyDescent="0.25">
      <c r="A7" s="2066"/>
      <c r="B7" s="2026"/>
      <c r="C7" s="2041" t="s">
        <v>2594</v>
      </c>
      <c r="D7" s="2067" t="s">
        <v>1500</v>
      </c>
      <c r="E7" s="2041" t="s">
        <v>1502</v>
      </c>
      <c r="F7" s="2037" t="s">
        <v>1503</v>
      </c>
      <c r="G7" s="2041" t="s">
        <v>1550</v>
      </c>
      <c r="H7" s="784" t="s">
        <v>1546</v>
      </c>
      <c r="I7" s="929"/>
      <c r="J7" s="817" t="s">
        <v>1397</v>
      </c>
      <c r="K7" s="817" t="s">
        <v>1397</v>
      </c>
      <c r="L7" s="817" t="s">
        <v>1397</v>
      </c>
      <c r="M7" s="817" t="s">
        <v>1397</v>
      </c>
      <c r="N7" s="817" t="s">
        <v>1397</v>
      </c>
      <c r="O7" s="817" t="s">
        <v>1397</v>
      </c>
      <c r="P7" s="817"/>
      <c r="Q7" s="817"/>
      <c r="R7" s="817"/>
      <c r="S7" s="817"/>
      <c r="T7" s="818"/>
      <c r="U7" s="924" t="s">
        <v>1906</v>
      </c>
      <c r="V7" s="2077">
        <v>0.75600000000000001</v>
      </c>
      <c r="W7" s="2080" t="s">
        <v>2069</v>
      </c>
      <c r="X7" s="2083" t="s">
        <v>1551</v>
      </c>
      <c r="Y7" s="924">
        <v>1</v>
      </c>
      <c r="Z7" s="2036">
        <v>0.88</v>
      </c>
      <c r="AA7" s="2036" t="s">
        <v>2593</v>
      </c>
      <c r="AB7" s="2053" t="s">
        <v>2595</v>
      </c>
      <c r="AC7" s="2037" t="s">
        <v>2279</v>
      </c>
      <c r="AD7" s="924">
        <v>1</v>
      </c>
      <c r="AE7" s="2036">
        <v>0.94</v>
      </c>
      <c r="AF7" s="2036" t="s">
        <v>2593</v>
      </c>
      <c r="AG7" s="2053" t="s">
        <v>2595</v>
      </c>
      <c r="AH7" s="2041" t="s">
        <v>2790</v>
      </c>
      <c r="AI7" s="924">
        <v>1</v>
      </c>
      <c r="AJ7" s="2036">
        <v>0.94</v>
      </c>
      <c r="AK7" s="2036" t="s">
        <v>2593</v>
      </c>
      <c r="AL7" s="2038" t="s">
        <v>3020</v>
      </c>
      <c r="AM7" s="2041"/>
      <c r="AP7" s="763">
        <v>100</v>
      </c>
    </row>
    <row r="8" spans="1:42" ht="39" customHeight="1" x14ac:dyDescent="0.25">
      <c r="A8" s="2066"/>
      <c r="B8" s="2026"/>
      <c r="C8" s="2041"/>
      <c r="D8" s="2067"/>
      <c r="E8" s="2041"/>
      <c r="F8" s="2037"/>
      <c r="G8" s="2041"/>
      <c r="H8" s="784" t="s">
        <v>1248</v>
      </c>
      <c r="I8" s="874"/>
      <c r="J8" s="821" t="s">
        <v>1397</v>
      </c>
      <c r="K8" s="821" t="s">
        <v>1397</v>
      </c>
      <c r="L8" s="821" t="s">
        <v>1397</v>
      </c>
      <c r="M8" s="821" t="s">
        <v>1397</v>
      </c>
      <c r="N8" s="821" t="s">
        <v>1397</v>
      </c>
      <c r="O8" s="821" t="s">
        <v>1397</v>
      </c>
      <c r="P8" s="821"/>
      <c r="Q8" s="821"/>
      <c r="R8" s="821"/>
      <c r="S8" s="821"/>
      <c r="T8" s="822"/>
      <c r="U8" s="925">
        <v>0.75600000000000001</v>
      </c>
      <c r="V8" s="2078"/>
      <c r="W8" s="2081"/>
      <c r="X8" s="2084"/>
      <c r="Y8" s="925">
        <v>0.75600000000000001</v>
      </c>
      <c r="Z8" s="2037"/>
      <c r="AA8" s="2037"/>
      <c r="AB8" s="2054"/>
      <c r="AC8" s="2037"/>
      <c r="AD8" s="925">
        <v>0.92</v>
      </c>
      <c r="AE8" s="2037"/>
      <c r="AF8" s="2037"/>
      <c r="AG8" s="2054"/>
      <c r="AH8" s="2041"/>
      <c r="AI8" s="925">
        <v>0.92</v>
      </c>
      <c r="AJ8" s="2037"/>
      <c r="AK8" s="2037"/>
      <c r="AL8" s="2039"/>
      <c r="AM8" s="2041"/>
      <c r="AP8" s="763">
        <v>98</v>
      </c>
    </row>
    <row r="9" spans="1:42" ht="129.75" customHeight="1" x14ac:dyDescent="0.25">
      <c r="A9" s="2066"/>
      <c r="B9" s="2026"/>
      <c r="C9" s="2041"/>
      <c r="D9" s="2067"/>
      <c r="E9" s="2041"/>
      <c r="F9" s="2037"/>
      <c r="G9" s="2041"/>
      <c r="H9" s="784" t="s">
        <v>1501</v>
      </c>
      <c r="I9" s="930"/>
      <c r="J9" s="825"/>
      <c r="K9" s="825"/>
      <c r="L9" s="825"/>
      <c r="M9" s="825"/>
      <c r="N9" s="825"/>
      <c r="O9" s="825"/>
      <c r="P9" s="825"/>
      <c r="Q9" s="825"/>
      <c r="R9" s="825"/>
      <c r="S9" s="825"/>
      <c r="T9" s="826" t="s">
        <v>1397</v>
      </c>
      <c r="U9" s="923" t="s">
        <v>1906</v>
      </c>
      <c r="V9" s="2079"/>
      <c r="W9" s="2082"/>
      <c r="X9" s="2085"/>
      <c r="Y9" s="1594">
        <v>0.88500000000000001</v>
      </c>
      <c r="Z9" s="2037"/>
      <c r="AA9" s="2037"/>
      <c r="AB9" s="2055"/>
      <c r="AC9" s="2037"/>
      <c r="AD9" s="1594">
        <v>0.9</v>
      </c>
      <c r="AE9" s="2037"/>
      <c r="AF9" s="2037"/>
      <c r="AG9" s="2055"/>
      <c r="AH9" s="2041"/>
      <c r="AI9" s="1594">
        <v>0.9</v>
      </c>
      <c r="AJ9" s="2037"/>
      <c r="AK9" s="2037"/>
      <c r="AL9" s="2040"/>
      <c r="AM9" s="2041"/>
      <c r="AP9" s="763">
        <v>80</v>
      </c>
    </row>
    <row r="10" spans="1:42" ht="69.75" customHeight="1" x14ac:dyDescent="0.25">
      <c r="A10" s="2066"/>
      <c r="B10" s="2026" t="s">
        <v>1552</v>
      </c>
      <c r="C10" s="2026" t="s">
        <v>1468</v>
      </c>
      <c r="D10" s="2030" t="s">
        <v>1553</v>
      </c>
      <c r="E10" s="2026" t="s">
        <v>1463</v>
      </c>
      <c r="F10" s="2026" t="s">
        <v>1737</v>
      </c>
      <c r="G10" s="2026" t="s">
        <v>1554</v>
      </c>
      <c r="H10" s="787" t="s">
        <v>1555</v>
      </c>
      <c r="I10" s="929"/>
      <c r="J10" s="817"/>
      <c r="K10" s="817"/>
      <c r="L10" s="817"/>
      <c r="M10" s="817"/>
      <c r="N10" s="817" t="s">
        <v>1397</v>
      </c>
      <c r="O10" s="817"/>
      <c r="P10" s="817"/>
      <c r="Q10" s="817"/>
      <c r="R10" s="817"/>
      <c r="S10" s="817"/>
      <c r="T10" s="818" t="s">
        <v>1397</v>
      </c>
      <c r="U10" s="926" t="s">
        <v>1906</v>
      </c>
      <c r="V10" s="2062" t="s">
        <v>1906</v>
      </c>
      <c r="W10" s="2086" t="s">
        <v>2086</v>
      </c>
      <c r="X10" s="2083" t="s">
        <v>85</v>
      </c>
      <c r="Y10" s="2042" t="s">
        <v>2597</v>
      </c>
      <c r="Z10" s="2037" t="s">
        <v>353</v>
      </c>
      <c r="AA10" s="2045" t="s">
        <v>2598</v>
      </c>
      <c r="AB10" s="2059" t="s">
        <v>2596</v>
      </c>
      <c r="AC10" s="2037" t="s">
        <v>2599</v>
      </c>
      <c r="AD10" s="2042" t="s">
        <v>2597</v>
      </c>
      <c r="AE10" s="2037" t="s">
        <v>353</v>
      </c>
      <c r="AF10" s="2045" t="s">
        <v>2598</v>
      </c>
      <c r="AG10" s="2056" t="s">
        <v>2596</v>
      </c>
      <c r="AH10" s="2037" t="s">
        <v>2599</v>
      </c>
      <c r="AI10" s="2042" t="s">
        <v>2597</v>
      </c>
      <c r="AJ10" s="2037" t="s">
        <v>353</v>
      </c>
      <c r="AK10" s="2045" t="s">
        <v>2598</v>
      </c>
      <c r="AL10" s="2048" t="s">
        <v>2596</v>
      </c>
      <c r="AM10" s="2037" t="s">
        <v>2599</v>
      </c>
      <c r="AP10" s="763">
        <v>35</v>
      </c>
    </row>
    <row r="11" spans="1:42" ht="69.75" customHeight="1" x14ac:dyDescent="0.25">
      <c r="A11" s="2066"/>
      <c r="B11" s="2026"/>
      <c r="C11" s="2026"/>
      <c r="D11" s="2030"/>
      <c r="E11" s="2026"/>
      <c r="F11" s="2026"/>
      <c r="G11" s="2026"/>
      <c r="H11" s="787" t="s">
        <v>1248</v>
      </c>
      <c r="I11" s="874"/>
      <c r="J11" s="821"/>
      <c r="K11" s="821"/>
      <c r="L11" s="821"/>
      <c r="M11" s="821"/>
      <c r="N11" s="821" t="s">
        <v>1397</v>
      </c>
      <c r="O11" s="821"/>
      <c r="P11" s="821"/>
      <c r="Q11" s="821"/>
      <c r="R11" s="821"/>
      <c r="S11" s="821"/>
      <c r="T11" s="822" t="s">
        <v>1397</v>
      </c>
      <c r="U11" s="927" t="s">
        <v>1906</v>
      </c>
      <c r="V11" s="2063"/>
      <c r="W11" s="2087"/>
      <c r="X11" s="2084"/>
      <c r="Y11" s="2043"/>
      <c r="Z11" s="2037"/>
      <c r="AA11" s="2046"/>
      <c r="AB11" s="2060"/>
      <c r="AC11" s="2037"/>
      <c r="AD11" s="2043"/>
      <c r="AE11" s="2037"/>
      <c r="AF11" s="2046"/>
      <c r="AG11" s="2057"/>
      <c r="AH11" s="2037"/>
      <c r="AI11" s="2043"/>
      <c r="AJ11" s="2037"/>
      <c r="AK11" s="2046"/>
      <c r="AL11" s="2049"/>
      <c r="AM11" s="2037"/>
    </row>
    <row r="12" spans="1:42" ht="69.75" customHeight="1" x14ac:dyDescent="0.25">
      <c r="A12" s="2066"/>
      <c r="B12" s="2026"/>
      <c r="C12" s="2026"/>
      <c r="D12" s="2030"/>
      <c r="E12" s="2026"/>
      <c r="F12" s="2026"/>
      <c r="G12" s="2026"/>
      <c r="H12" s="788" t="s">
        <v>1504</v>
      </c>
      <c r="I12" s="874"/>
      <c r="J12" s="821"/>
      <c r="K12" s="821"/>
      <c r="L12" s="821"/>
      <c r="M12" s="821"/>
      <c r="N12" s="821" t="s">
        <v>1397</v>
      </c>
      <c r="O12" s="821"/>
      <c r="P12" s="821"/>
      <c r="Q12" s="821"/>
      <c r="R12" s="821"/>
      <c r="S12" s="821"/>
      <c r="T12" s="822" t="s">
        <v>1397</v>
      </c>
      <c r="U12" s="927" t="s">
        <v>1906</v>
      </c>
      <c r="V12" s="2063"/>
      <c r="W12" s="2087"/>
      <c r="X12" s="2084"/>
      <c r="Y12" s="2043"/>
      <c r="Z12" s="2037"/>
      <c r="AA12" s="2046"/>
      <c r="AB12" s="2060"/>
      <c r="AC12" s="2037"/>
      <c r="AD12" s="2043"/>
      <c r="AE12" s="2037"/>
      <c r="AF12" s="2046"/>
      <c r="AG12" s="2057"/>
      <c r="AH12" s="2037"/>
      <c r="AI12" s="2043"/>
      <c r="AJ12" s="2037"/>
      <c r="AK12" s="2046"/>
      <c r="AL12" s="2049"/>
      <c r="AM12" s="2037"/>
    </row>
    <row r="13" spans="1:42" ht="69.75" customHeight="1" x14ac:dyDescent="0.25">
      <c r="A13" s="2066"/>
      <c r="B13" s="2026"/>
      <c r="C13" s="2026"/>
      <c r="D13" s="2030"/>
      <c r="E13" s="2026"/>
      <c r="F13" s="2026"/>
      <c r="G13" s="2026"/>
      <c r="H13" s="788" t="s">
        <v>1505</v>
      </c>
      <c r="I13" s="874"/>
      <c r="J13" s="821"/>
      <c r="K13" s="821"/>
      <c r="L13" s="821"/>
      <c r="M13" s="821"/>
      <c r="N13" s="821" t="s">
        <v>1397</v>
      </c>
      <c r="O13" s="821"/>
      <c r="P13" s="821"/>
      <c r="Q13" s="821"/>
      <c r="R13" s="821"/>
      <c r="S13" s="821"/>
      <c r="T13" s="822" t="s">
        <v>1397</v>
      </c>
      <c r="U13" s="927" t="s">
        <v>1906</v>
      </c>
      <c r="V13" s="2063"/>
      <c r="W13" s="2087"/>
      <c r="X13" s="2084"/>
      <c r="Y13" s="2043"/>
      <c r="Z13" s="2037"/>
      <c r="AA13" s="2046"/>
      <c r="AB13" s="2060"/>
      <c r="AC13" s="2037"/>
      <c r="AD13" s="2043"/>
      <c r="AE13" s="2037"/>
      <c r="AF13" s="2046"/>
      <c r="AG13" s="2057"/>
      <c r="AH13" s="2037"/>
      <c r="AI13" s="2043"/>
      <c r="AJ13" s="2037"/>
      <c r="AK13" s="2046"/>
      <c r="AL13" s="2049"/>
      <c r="AM13" s="2037"/>
    </row>
    <row r="14" spans="1:42" ht="69.75" customHeight="1" x14ac:dyDescent="0.25">
      <c r="A14" s="2066"/>
      <c r="B14" s="2026"/>
      <c r="C14" s="2026"/>
      <c r="D14" s="2030"/>
      <c r="E14" s="2026"/>
      <c r="F14" s="2026"/>
      <c r="G14" s="2026"/>
      <c r="H14" s="788" t="s">
        <v>1506</v>
      </c>
      <c r="I14" s="930"/>
      <c r="J14" s="825"/>
      <c r="K14" s="825"/>
      <c r="L14" s="825"/>
      <c r="M14" s="825"/>
      <c r="N14" s="825" t="s">
        <v>1397</v>
      </c>
      <c r="O14" s="825"/>
      <c r="P14" s="825"/>
      <c r="Q14" s="825"/>
      <c r="R14" s="825"/>
      <c r="S14" s="825"/>
      <c r="T14" s="826" t="s">
        <v>1397</v>
      </c>
      <c r="U14" s="928" t="s">
        <v>1906</v>
      </c>
      <c r="V14" s="2064"/>
      <c r="W14" s="2088"/>
      <c r="X14" s="2085"/>
      <c r="Y14" s="2044"/>
      <c r="Z14" s="2037"/>
      <c r="AA14" s="2047"/>
      <c r="AB14" s="2061"/>
      <c r="AC14" s="2037"/>
      <c r="AD14" s="2044"/>
      <c r="AE14" s="2037"/>
      <c r="AF14" s="2047"/>
      <c r="AG14" s="2058"/>
      <c r="AH14" s="2037"/>
      <c r="AI14" s="2044"/>
      <c r="AJ14" s="2037"/>
      <c r="AK14" s="2047"/>
      <c r="AL14" s="2050"/>
      <c r="AM14" s="2037"/>
    </row>
    <row r="15" spans="1:42" x14ac:dyDescent="0.25">
      <c r="A15" s="789" t="s">
        <v>2280</v>
      </c>
      <c r="B15" s="770"/>
      <c r="C15" s="770"/>
      <c r="D15" s="762"/>
      <c r="E15" s="770"/>
      <c r="F15" s="770"/>
      <c r="G15" s="770"/>
      <c r="H15" s="752"/>
      <c r="I15" s="790"/>
      <c r="J15" s="791"/>
      <c r="K15" s="791"/>
      <c r="L15" s="791"/>
      <c r="M15" s="791"/>
      <c r="N15" s="791"/>
      <c r="O15" s="791"/>
      <c r="P15" s="791"/>
      <c r="Q15" s="791"/>
      <c r="R15" s="791"/>
      <c r="S15" s="791"/>
      <c r="T15" s="768"/>
      <c r="U15" s="768"/>
      <c r="V15" s="768"/>
      <c r="W15" s="769" t="s">
        <v>2070</v>
      </c>
      <c r="X15" s="766"/>
      <c r="Y15" s="795"/>
      <c r="Z15" s="795"/>
      <c r="AA15" s="795"/>
      <c r="AB15" s="795"/>
      <c r="AC15" s="795"/>
      <c r="AD15" s="795"/>
      <c r="AE15" s="1593">
        <v>0.97</v>
      </c>
      <c r="AF15" s="795"/>
      <c r="AG15" s="795"/>
      <c r="AH15" s="795"/>
      <c r="AI15" s="795"/>
      <c r="AJ15" s="1593">
        <v>0.97</v>
      </c>
      <c r="AK15" s="795"/>
      <c r="AL15" s="795"/>
      <c r="AM15" s="795"/>
    </row>
    <row r="16" spans="1:42" x14ac:dyDescent="0.25">
      <c r="A16" s="792"/>
      <c r="B16" s="770"/>
      <c r="C16" s="770"/>
      <c r="D16" s="762"/>
      <c r="E16" s="770"/>
      <c r="F16" s="770"/>
      <c r="G16" s="770"/>
      <c r="H16" s="752"/>
      <c r="I16" s="790"/>
      <c r="J16" s="791"/>
      <c r="K16" s="791"/>
      <c r="L16" s="791"/>
      <c r="M16" s="791"/>
      <c r="N16" s="791"/>
      <c r="O16" s="791"/>
      <c r="P16" s="791"/>
      <c r="Q16" s="791"/>
      <c r="R16" s="791"/>
      <c r="S16" s="791"/>
      <c r="T16" s="768"/>
      <c r="U16" s="768"/>
      <c r="V16" s="768"/>
      <c r="W16" s="769" t="s">
        <v>2071</v>
      </c>
      <c r="X16" s="771"/>
      <c r="Y16" s="795"/>
      <c r="Z16" s="795"/>
      <c r="AA16" s="795"/>
      <c r="AB16" s="795"/>
      <c r="AC16" s="795"/>
      <c r="AD16" s="795"/>
      <c r="AE16" s="795"/>
      <c r="AF16" s="795"/>
      <c r="AG16" s="795"/>
      <c r="AH16" s="795"/>
      <c r="AI16" s="795"/>
      <c r="AJ16" s="795"/>
      <c r="AK16" s="795"/>
      <c r="AL16" s="795"/>
      <c r="AM16" s="795"/>
    </row>
    <row r="17" spans="23:37" x14ac:dyDescent="0.25">
      <c r="W17" s="774">
        <v>0.22</v>
      </c>
      <c r="Y17" s="775" t="s">
        <v>2394</v>
      </c>
      <c r="Z17" s="775" t="s">
        <v>2411</v>
      </c>
      <c r="AA17" s="1595">
        <v>0.94</v>
      </c>
      <c r="AD17" s="775" t="s">
        <v>2394</v>
      </c>
      <c r="AE17" s="775" t="s">
        <v>2411</v>
      </c>
      <c r="AF17" s="1595"/>
      <c r="AI17" s="775" t="s">
        <v>2394</v>
      </c>
      <c r="AJ17" s="775" t="s">
        <v>2411</v>
      </c>
      <c r="AK17" s="1595"/>
    </row>
    <row r="18" spans="23:37" x14ac:dyDescent="0.25">
      <c r="Y18" s="859" t="s">
        <v>2416</v>
      </c>
      <c r="Z18" s="775" t="s">
        <v>2376</v>
      </c>
      <c r="AA18" s="1511">
        <f>(100%*25%)</f>
        <v>0.25</v>
      </c>
      <c r="AD18" s="859" t="s">
        <v>2776</v>
      </c>
      <c r="AE18" s="775" t="s">
        <v>2376</v>
      </c>
      <c r="AF18" s="1511">
        <f>(97%*25%)</f>
        <v>0.24249999999999999</v>
      </c>
      <c r="AI18" s="859" t="s">
        <v>2776</v>
      </c>
      <c r="AJ18" s="775" t="s">
        <v>2376</v>
      </c>
      <c r="AK18" s="1511">
        <f>(97%*25%)</f>
        <v>0.24249999999999999</v>
      </c>
    </row>
  </sheetData>
  <mergeCells count="71">
    <mergeCell ref="Y1:AC1"/>
    <mergeCell ref="U1:W1"/>
    <mergeCell ref="AC4:AC6"/>
    <mergeCell ref="AC7:AC9"/>
    <mergeCell ref="AC10:AC14"/>
    <mergeCell ref="V4:V6"/>
    <mergeCell ref="W4:W6"/>
    <mergeCell ref="V7:V9"/>
    <mergeCell ref="W7:W9"/>
    <mergeCell ref="X7:X9"/>
    <mergeCell ref="W10:W14"/>
    <mergeCell ref="X10:X14"/>
    <mergeCell ref="Z4:Z6"/>
    <mergeCell ref="Z7:Z9"/>
    <mergeCell ref="Z10:Z14"/>
    <mergeCell ref="AB4:AB6"/>
    <mergeCell ref="A1:H1"/>
    <mergeCell ref="I1:T1"/>
    <mergeCell ref="A4:A14"/>
    <mergeCell ref="B4:B9"/>
    <mergeCell ref="C4:C6"/>
    <mergeCell ref="D4:D6"/>
    <mergeCell ref="E4:E6"/>
    <mergeCell ref="F4:F6"/>
    <mergeCell ref="G4:G6"/>
    <mergeCell ref="C7:C9"/>
    <mergeCell ref="D7:D9"/>
    <mergeCell ref="E7:E9"/>
    <mergeCell ref="F7:F9"/>
    <mergeCell ref="G7:G9"/>
    <mergeCell ref="B10:B14"/>
    <mergeCell ref="C10:C14"/>
    <mergeCell ref="D10:D14"/>
    <mergeCell ref="E10:E14"/>
    <mergeCell ref="F10:F14"/>
    <mergeCell ref="G10:G14"/>
    <mergeCell ref="V10:V14"/>
    <mergeCell ref="Y10:Y14"/>
    <mergeCell ref="AA4:AA6"/>
    <mergeCell ref="AA7:AA9"/>
    <mergeCell ref="AB7:AB9"/>
    <mergeCell ref="AB10:AB14"/>
    <mergeCell ref="AA10:AA14"/>
    <mergeCell ref="AD1:AH1"/>
    <mergeCell ref="AE4:AE6"/>
    <mergeCell ref="AF4:AF6"/>
    <mergeCell ref="AG4:AG6"/>
    <mergeCell ref="AH4:AH6"/>
    <mergeCell ref="AE7:AE9"/>
    <mergeCell ref="AF7:AF9"/>
    <mergeCell ref="AG7:AG9"/>
    <mergeCell ref="AH7:AH9"/>
    <mergeCell ref="AD10:AD14"/>
    <mergeCell ref="AE10:AE14"/>
    <mergeCell ref="AF10:AF14"/>
    <mergeCell ref="AG10:AG14"/>
    <mergeCell ref="AH10:AH14"/>
    <mergeCell ref="AI1:AM1"/>
    <mergeCell ref="AJ4:AJ6"/>
    <mergeCell ref="AK4:AK6"/>
    <mergeCell ref="AL4:AL6"/>
    <mergeCell ref="AM4:AM6"/>
    <mergeCell ref="AJ7:AJ9"/>
    <mergeCell ref="AK7:AK9"/>
    <mergeCell ref="AL7:AL9"/>
    <mergeCell ref="AM7:AM9"/>
    <mergeCell ref="AI10:AI14"/>
    <mergeCell ref="AJ10:AJ14"/>
    <mergeCell ref="AK10:AK14"/>
    <mergeCell ref="AL10:AL14"/>
    <mergeCell ref="AM10:AM14"/>
  </mergeCells>
  <pageMargins left="0.17" right="0.17" top="0.74803149606299213" bottom="0.74803149606299213" header="0.31496062992125984" footer="0.31496062992125984"/>
  <pageSetup paperSize="132" scale="5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pageSetUpPr fitToPage="1"/>
  </sheetPr>
  <dimension ref="A1:X9"/>
  <sheetViews>
    <sheetView view="pageBreakPreview" zoomScale="85" zoomScaleNormal="85" zoomScaleSheetLayoutView="85" workbookViewId="0">
      <pane xSplit="1" ySplit="3" topLeftCell="C4" activePane="bottomRight" state="frozen"/>
      <selection pane="topRight" activeCell="B1" sqref="B1"/>
      <selection pane="bottomLeft" activeCell="A4" sqref="A4"/>
      <selection pane="bottomRight" activeCell="C4" sqref="C4:C7"/>
    </sheetView>
  </sheetViews>
  <sheetFormatPr baseColWidth="10" defaultColWidth="11.5703125" defaultRowHeight="14.25" x14ac:dyDescent="0.2"/>
  <cols>
    <col min="1" max="1" width="4" style="611" customWidth="1"/>
    <col min="2" max="2" width="5.7109375" style="611" customWidth="1"/>
    <col min="3" max="3" width="28.140625" style="571" customWidth="1"/>
    <col min="4" max="4" width="23.7109375" style="622" customWidth="1"/>
    <col min="5" max="5" width="38.28515625" style="16" customWidth="1"/>
    <col min="6" max="6" width="23.7109375" style="614" customWidth="1"/>
    <col min="7" max="7" width="23.7109375" style="676" customWidth="1"/>
    <col min="8" max="8" width="25.5703125" style="676" customWidth="1"/>
    <col min="9" max="9" width="23.7109375" style="676" customWidth="1"/>
    <col min="10" max="10" width="65.42578125" style="621" customWidth="1"/>
    <col min="11" max="12" width="11.5703125" style="614" customWidth="1"/>
    <col min="13" max="14" width="11.42578125" style="614" customWidth="1"/>
    <col min="15" max="15" width="15.28515625" style="614" customWidth="1"/>
    <col min="16" max="18" width="11.5703125" style="614" customWidth="1"/>
    <col min="19" max="19" width="14.85546875" style="614" customWidth="1"/>
    <col min="20" max="20" width="11.5703125" style="614" customWidth="1"/>
    <col min="21" max="21" width="14.85546875" style="614" customWidth="1"/>
    <col min="22" max="22" width="13.42578125" style="614" customWidth="1"/>
    <col min="23" max="23" width="23.5703125" style="614" customWidth="1"/>
    <col min="24" max="24" width="19.85546875" style="614" customWidth="1"/>
    <col min="25" max="16384" width="11.5703125" style="614"/>
  </cols>
  <sheetData>
    <row r="1" spans="1:24" ht="53.25" customHeight="1" x14ac:dyDescent="0.2">
      <c r="C1" s="2090" t="s">
        <v>1460</v>
      </c>
      <c r="D1" s="2090"/>
      <c r="E1" s="2090"/>
      <c r="F1" s="2090"/>
      <c r="G1" s="2090"/>
      <c r="H1" s="2090"/>
      <c r="I1" s="2090"/>
      <c r="J1" s="2090"/>
      <c r="K1" s="2089" t="s">
        <v>1351</v>
      </c>
      <c r="L1" s="2089"/>
      <c r="M1" s="2089"/>
      <c r="N1" s="2089"/>
      <c r="O1" s="2089"/>
      <c r="P1" s="2089"/>
      <c r="Q1" s="2089"/>
      <c r="R1" s="2089"/>
      <c r="S1" s="2089"/>
      <c r="T1" s="2089"/>
      <c r="U1" s="2089"/>
      <c r="V1" s="2089"/>
      <c r="W1" s="613"/>
    </row>
    <row r="2" spans="1:24" ht="7.5" customHeight="1" x14ac:dyDescent="0.2">
      <c r="C2" s="341"/>
      <c r="D2" s="16"/>
      <c r="E2" s="2"/>
      <c r="F2" s="2"/>
      <c r="G2" s="2"/>
      <c r="H2" s="2"/>
      <c r="I2" s="677"/>
      <c r="J2" s="615"/>
      <c r="W2" s="2"/>
    </row>
    <row r="3" spans="1:24" s="630" customFormat="1" ht="51.75" customHeight="1" x14ac:dyDescent="0.25">
      <c r="A3" s="629"/>
      <c r="B3" s="629"/>
      <c r="C3" s="616" t="s">
        <v>1221</v>
      </c>
      <c r="D3" s="616" t="s">
        <v>47</v>
      </c>
      <c r="E3" s="617" t="s">
        <v>1461</v>
      </c>
      <c r="F3" s="617" t="s">
        <v>1</v>
      </c>
      <c r="G3" s="617" t="s">
        <v>51</v>
      </c>
      <c r="H3" s="617" t="s">
        <v>2</v>
      </c>
      <c r="I3" s="678" t="s">
        <v>3</v>
      </c>
      <c r="J3" s="617" t="s">
        <v>1291</v>
      </c>
      <c r="K3" s="707" t="s">
        <v>1352</v>
      </c>
      <c r="L3" s="694" t="s">
        <v>1353</v>
      </c>
      <c r="M3" s="694" t="s">
        <v>1354</v>
      </c>
      <c r="N3" s="694" t="s">
        <v>1355</v>
      </c>
      <c r="O3" s="694" t="s">
        <v>1356</v>
      </c>
      <c r="P3" s="694" t="s">
        <v>1357</v>
      </c>
      <c r="Q3" s="694" t="s">
        <v>1358</v>
      </c>
      <c r="R3" s="694" t="s">
        <v>1359</v>
      </c>
      <c r="S3" s="694" t="s">
        <v>1360</v>
      </c>
      <c r="T3" s="694" t="s">
        <v>1361</v>
      </c>
      <c r="U3" s="694" t="s">
        <v>1362</v>
      </c>
      <c r="V3" s="694" t="s">
        <v>1363</v>
      </c>
      <c r="W3" s="618"/>
      <c r="X3" s="716"/>
    </row>
    <row r="4" spans="1:24" s="9" customFormat="1" ht="37.15" customHeight="1" thickBot="1" x14ac:dyDescent="0.25">
      <c r="A4" s="10"/>
      <c r="B4" s="10"/>
      <c r="C4" s="1868" t="s">
        <v>1480</v>
      </c>
      <c r="D4" s="1859" t="s">
        <v>374</v>
      </c>
      <c r="E4" s="1860" t="s">
        <v>1556</v>
      </c>
      <c r="F4" s="1860" t="s">
        <v>93</v>
      </c>
      <c r="G4" s="1860" t="s">
        <v>94</v>
      </c>
      <c r="H4" s="1860" t="s">
        <v>95</v>
      </c>
      <c r="I4" s="1860" t="s">
        <v>34</v>
      </c>
      <c r="J4" s="610" t="s">
        <v>1666</v>
      </c>
      <c r="K4" s="717"/>
      <c r="L4" s="697" t="s">
        <v>4</v>
      </c>
      <c r="M4" s="697" t="s">
        <v>1397</v>
      </c>
      <c r="N4" s="698"/>
      <c r="O4" s="698"/>
      <c r="P4" s="697" t="s">
        <v>1397</v>
      </c>
      <c r="Q4" s="698"/>
      <c r="R4" s="698"/>
      <c r="S4" s="697" t="s">
        <v>1397</v>
      </c>
      <c r="T4" s="698"/>
      <c r="U4" s="698"/>
      <c r="V4" s="723" t="s">
        <v>1397</v>
      </c>
      <c r="W4" s="588">
        <v>43159</v>
      </c>
      <c r="X4" s="2091" t="s">
        <v>99</v>
      </c>
    </row>
    <row r="5" spans="1:24" s="9" customFormat="1" ht="37.15" customHeight="1" thickBot="1" x14ac:dyDescent="0.25">
      <c r="A5" s="10"/>
      <c r="B5" s="10"/>
      <c r="C5" s="1868"/>
      <c r="D5" s="1859"/>
      <c r="E5" s="1860"/>
      <c r="F5" s="1860"/>
      <c r="G5" s="1860"/>
      <c r="H5" s="1860"/>
      <c r="I5" s="1860"/>
      <c r="J5" s="610" t="s">
        <v>1667</v>
      </c>
      <c r="K5" s="718"/>
      <c r="L5" s="695"/>
      <c r="M5" s="695" t="s">
        <v>1397</v>
      </c>
      <c r="N5" s="695"/>
      <c r="O5" s="695"/>
      <c r="P5" s="695" t="s">
        <v>1397</v>
      </c>
      <c r="Q5" s="695"/>
      <c r="R5" s="695"/>
      <c r="S5" s="695" t="s">
        <v>1397</v>
      </c>
      <c r="T5" s="695"/>
      <c r="U5" s="695"/>
      <c r="V5" s="701" t="s">
        <v>1397</v>
      </c>
      <c r="W5" s="588">
        <v>43174</v>
      </c>
      <c r="X5" s="2091"/>
    </row>
    <row r="6" spans="1:24" s="9" customFormat="1" ht="37.15" customHeight="1" thickBot="1" x14ac:dyDescent="0.25">
      <c r="A6" s="10"/>
      <c r="B6" s="10"/>
      <c r="C6" s="1868"/>
      <c r="D6" s="1859"/>
      <c r="E6" s="1860"/>
      <c r="F6" s="1860"/>
      <c r="G6" s="1860"/>
      <c r="H6" s="1860"/>
      <c r="I6" s="1860"/>
      <c r="J6" s="610" t="s">
        <v>1668</v>
      </c>
      <c r="K6" s="719"/>
      <c r="L6" s="696"/>
      <c r="M6" s="695" t="s">
        <v>1397</v>
      </c>
      <c r="N6" s="695"/>
      <c r="O6" s="695"/>
      <c r="P6" s="695" t="s">
        <v>1397</v>
      </c>
      <c r="Q6" s="695"/>
      <c r="R6" s="695"/>
      <c r="S6" s="695" t="s">
        <v>1397</v>
      </c>
      <c r="T6" s="695"/>
      <c r="U6" s="695" t="s">
        <v>1397</v>
      </c>
      <c r="V6" s="701" t="s">
        <v>1397</v>
      </c>
      <c r="W6" s="588">
        <v>43434</v>
      </c>
      <c r="X6" s="2091"/>
    </row>
    <row r="7" spans="1:24" s="9" customFormat="1" ht="37.15" customHeight="1" x14ac:dyDescent="0.2">
      <c r="A7" s="10"/>
      <c r="B7" s="10"/>
      <c r="C7" s="1868"/>
      <c r="D7" s="1859"/>
      <c r="E7" s="1860"/>
      <c r="F7" s="1860"/>
      <c r="G7" s="1860"/>
      <c r="H7" s="1860"/>
      <c r="I7" s="1860"/>
      <c r="J7" s="610" t="s">
        <v>1669</v>
      </c>
      <c r="K7" s="720"/>
      <c r="L7" s="699"/>
      <c r="M7" s="700" t="s">
        <v>4</v>
      </c>
      <c r="N7" s="699"/>
      <c r="O7" s="699"/>
      <c r="P7" s="700" t="s">
        <v>4</v>
      </c>
      <c r="Q7" s="700"/>
      <c r="R7" s="699"/>
      <c r="S7" s="700" t="s">
        <v>4</v>
      </c>
      <c r="T7" s="699"/>
      <c r="U7" s="699"/>
      <c r="V7" s="701" t="s">
        <v>1397</v>
      </c>
      <c r="W7" s="588">
        <v>43465</v>
      </c>
      <c r="X7" s="2091"/>
    </row>
    <row r="8" spans="1:24" s="9" customFormat="1" ht="12.75" x14ac:dyDescent="0.2">
      <c r="A8" s="10"/>
      <c r="B8" s="10"/>
      <c r="C8" s="589" t="s">
        <v>1791</v>
      </c>
      <c r="D8" s="619"/>
      <c r="E8" s="674"/>
      <c r="F8" s="627"/>
      <c r="G8" s="674"/>
      <c r="H8" s="674"/>
      <c r="I8" s="674"/>
      <c r="J8" s="672"/>
      <c r="K8" s="721"/>
      <c r="L8" s="710"/>
      <c r="M8" s="710"/>
      <c r="N8" s="710"/>
      <c r="O8" s="710"/>
      <c r="P8" s="710"/>
      <c r="Q8" s="710"/>
      <c r="R8" s="710"/>
      <c r="S8" s="710"/>
      <c r="T8" s="710"/>
      <c r="U8" s="710"/>
      <c r="V8" s="711"/>
      <c r="W8" s="708"/>
      <c r="X8" s="709"/>
    </row>
    <row r="9" spans="1:24" x14ac:dyDescent="0.2">
      <c r="C9" s="589"/>
      <c r="D9" s="619"/>
      <c r="E9" s="674"/>
      <c r="F9" s="620"/>
      <c r="G9" s="675"/>
      <c r="H9" s="675"/>
      <c r="I9" s="675"/>
      <c r="J9" s="673"/>
      <c r="K9" s="722"/>
      <c r="L9" s="714"/>
      <c r="M9" s="714"/>
      <c r="N9" s="714"/>
      <c r="O9" s="714"/>
      <c r="P9" s="714"/>
      <c r="Q9" s="714"/>
      <c r="R9" s="714"/>
      <c r="S9" s="714"/>
      <c r="T9" s="714"/>
      <c r="U9" s="714"/>
      <c r="V9" s="715"/>
      <c r="W9" s="712"/>
      <c r="X9" s="713"/>
    </row>
  </sheetData>
  <mergeCells count="10">
    <mergeCell ref="K1:V1"/>
    <mergeCell ref="C1:J1"/>
    <mergeCell ref="I4:I7"/>
    <mergeCell ref="X4:X7"/>
    <mergeCell ref="C4:C7"/>
    <mergeCell ref="D4:D7"/>
    <mergeCell ref="E4:E7"/>
    <mergeCell ref="F4:F7"/>
    <mergeCell ref="G4:G7"/>
    <mergeCell ref="H4:H7"/>
  </mergeCells>
  <pageMargins left="0.70866141732283472" right="0.70866141732283472" top="0.74803149606299213" bottom="0.74803149606299213" header="0.31496062992125984" footer="0.31496062992125984"/>
  <pageSetup scale="2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8"/>
    <pageSetUpPr fitToPage="1"/>
  </sheetPr>
  <dimension ref="A1:AN13"/>
  <sheetViews>
    <sheetView topLeftCell="C1" zoomScale="85" zoomScaleNormal="85" zoomScaleSheetLayoutView="85" workbookViewId="0">
      <pane xSplit="6" ySplit="3" topLeftCell="AI6" activePane="bottomRight" state="frozen"/>
      <selection activeCell="C1" sqref="C1"/>
      <selection pane="topRight" activeCell="I1" sqref="I1"/>
      <selection pane="bottomLeft" activeCell="C4" sqref="C4"/>
      <selection pane="bottomRight" activeCell="AM7" sqref="AM7"/>
    </sheetView>
  </sheetViews>
  <sheetFormatPr baseColWidth="10" defaultColWidth="11.5703125" defaultRowHeight="15" x14ac:dyDescent="0.25"/>
  <cols>
    <col min="1" max="1" width="17.85546875" style="907" customWidth="1"/>
    <col min="2" max="2" width="18" style="908" customWidth="1"/>
    <col min="3" max="3" width="19.5703125" style="897" customWidth="1"/>
    <col min="4" max="4" width="18.28515625" style="889" customWidth="1"/>
    <col min="5" max="5" width="18.28515625" style="897" customWidth="1"/>
    <col min="6" max="6" width="20.7109375" style="897" customWidth="1"/>
    <col min="7" max="7" width="14.140625" style="897" customWidth="1"/>
    <col min="8" max="8" width="28.7109375" style="898" customWidth="1"/>
    <col min="9" max="9" width="7" style="889" bestFit="1" customWidth="1"/>
    <col min="10" max="10" width="9" style="889" bestFit="1" customWidth="1"/>
    <col min="11" max="11" width="7.7109375" style="889" bestFit="1" customWidth="1"/>
    <col min="12" max="12" width="6" style="889" bestFit="1" customWidth="1"/>
    <col min="13" max="13" width="6.7109375" style="889" bestFit="1" customWidth="1"/>
    <col min="14" max="14" width="6.5703125" style="889" bestFit="1" customWidth="1"/>
    <col min="15" max="15" width="6" style="889" bestFit="1" customWidth="1"/>
    <col min="16" max="16" width="8.5703125" style="889" bestFit="1" customWidth="1"/>
    <col min="17" max="17" width="11.85546875" style="889" bestFit="1" customWidth="1"/>
    <col min="18" max="18" width="9.28515625" style="889" bestFit="1" customWidth="1"/>
    <col min="19" max="19" width="11.85546875" style="889" bestFit="1" customWidth="1"/>
    <col min="20" max="20" width="10.7109375" style="889" bestFit="1" customWidth="1"/>
    <col min="21" max="21" width="23.5703125" style="889" customWidth="1"/>
    <col min="22" max="22" width="19.85546875" style="889" customWidth="1"/>
    <col min="23" max="23" width="11.5703125" style="889" customWidth="1"/>
    <col min="24" max="24" width="17.7109375" style="889" customWidth="1"/>
    <col min="25" max="25" width="44.28515625" style="889" customWidth="1"/>
    <col min="26" max="26" width="7.85546875" style="889" customWidth="1"/>
    <col min="27" max="27" width="16.85546875" style="889" customWidth="1"/>
    <col min="28" max="28" width="34.28515625" style="889" customWidth="1"/>
    <col min="29" max="29" width="57.42578125" style="889" customWidth="1"/>
    <col min="30" max="30" width="33.5703125" style="889" customWidth="1"/>
    <col min="31" max="31" width="7.85546875" style="889" customWidth="1"/>
    <col min="32" max="32" width="16.85546875" style="889" bestFit="1" customWidth="1"/>
    <col min="33" max="33" width="34.28515625" style="889" customWidth="1"/>
    <col min="34" max="34" width="57.42578125" style="889" customWidth="1"/>
    <col min="35" max="35" width="33.5703125" style="889" customWidth="1"/>
    <col min="36" max="38" width="11.5703125" style="889"/>
    <col min="39" max="39" width="50.85546875" style="889" customWidth="1"/>
    <col min="40" max="16384" width="11.5703125" style="889"/>
  </cols>
  <sheetData>
    <row r="1" spans="1:40" ht="63" customHeight="1" x14ac:dyDescent="0.25">
      <c r="A1" s="2099" t="s">
        <v>2553</v>
      </c>
      <c r="B1" s="2099"/>
      <c r="C1" s="2099"/>
      <c r="D1" s="2099"/>
      <c r="E1" s="2099"/>
      <c r="F1" s="2099"/>
      <c r="G1" s="2099"/>
      <c r="H1" s="2099"/>
      <c r="I1" s="1938" t="s">
        <v>1351</v>
      </c>
      <c r="J1" s="1938"/>
      <c r="K1" s="1938"/>
      <c r="L1" s="1938"/>
      <c r="M1" s="1938"/>
      <c r="N1" s="1938"/>
      <c r="O1" s="1938"/>
      <c r="P1" s="1938"/>
      <c r="Q1" s="1938"/>
      <c r="R1" s="1938"/>
      <c r="S1" s="1938"/>
      <c r="T1" s="1938"/>
      <c r="U1" s="942"/>
      <c r="W1" s="1982" t="s">
        <v>1970</v>
      </c>
      <c r="X1" s="1983"/>
      <c r="Y1" s="1983"/>
      <c r="Z1" s="1982" t="s">
        <v>2138</v>
      </c>
      <c r="AA1" s="1983"/>
      <c r="AB1" s="1983"/>
      <c r="AC1" s="1983"/>
      <c r="AD1" s="1983"/>
      <c r="AE1" s="1982" t="s">
        <v>2630</v>
      </c>
      <c r="AF1" s="1983"/>
      <c r="AG1" s="1983"/>
      <c r="AH1" s="1983"/>
      <c r="AI1" s="1983"/>
      <c r="AJ1" s="1982" t="s">
        <v>2872</v>
      </c>
      <c r="AK1" s="1983"/>
      <c r="AL1" s="1983"/>
      <c r="AM1" s="1983"/>
      <c r="AN1" s="1983"/>
    </row>
    <row r="2" spans="1:40" ht="7.5" customHeight="1" x14ac:dyDescent="0.25">
      <c r="A2" s="903"/>
      <c r="B2" s="897"/>
      <c r="C2" s="810"/>
      <c r="D2" s="810"/>
      <c r="E2" s="810"/>
      <c r="F2" s="810"/>
      <c r="G2" s="811"/>
      <c r="H2" s="796"/>
      <c r="U2" s="810"/>
    </row>
    <row r="3" spans="1:40" s="946" customFormat="1" ht="51.75" customHeight="1" x14ac:dyDescent="0.25">
      <c r="A3" s="780" t="s">
        <v>1221</v>
      </c>
      <c r="B3" s="780" t="s">
        <v>47</v>
      </c>
      <c r="C3" s="780" t="s">
        <v>1461</v>
      </c>
      <c r="D3" s="780" t="s">
        <v>1</v>
      </c>
      <c r="E3" s="780" t="s">
        <v>51</v>
      </c>
      <c r="F3" s="780" t="s">
        <v>2216</v>
      </c>
      <c r="G3" s="780" t="s">
        <v>3</v>
      </c>
      <c r="H3" s="780" t="s">
        <v>1291</v>
      </c>
      <c r="I3" s="814" t="s">
        <v>1352</v>
      </c>
      <c r="J3" s="782" t="s">
        <v>1353</v>
      </c>
      <c r="K3" s="782" t="s">
        <v>1354</v>
      </c>
      <c r="L3" s="782" t="s">
        <v>1355</v>
      </c>
      <c r="M3" s="782" t="s">
        <v>1356</v>
      </c>
      <c r="N3" s="782" t="s">
        <v>1357</v>
      </c>
      <c r="O3" s="782" t="s">
        <v>1358</v>
      </c>
      <c r="P3" s="782" t="s">
        <v>1359</v>
      </c>
      <c r="Q3" s="782" t="s">
        <v>1360</v>
      </c>
      <c r="R3" s="782" t="s">
        <v>1361</v>
      </c>
      <c r="S3" s="782" t="s">
        <v>1362</v>
      </c>
      <c r="T3" s="782" t="s">
        <v>1363</v>
      </c>
      <c r="U3" s="783"/>
      <c r="V3" s="931"/>
      <c r="W3" s="782" t="s">
        <v>1926</v>
      </c>
      <c r="X3" s="782" t="s">
        <v>2023</v>
      </c>
      <c r="Y3" s="782" t="s">
        <v>2024</v>
      </c>
      <c r="Z3" s="780" t="s">
        <v>1926</v>
      </c>
      <c r="AA3" s="780" t="s">
        <v>1927</v>
      </c>
      <c r="AB3" s="780" t="s">
        <v>2126</v>
      </c>
      <c r="AC3" s="780" t="s">
        <v>2159</v>
      </c>
      <c r="AD3" s="780" t="s">
        <v>1928</v>
      </c>
      <c r="AE3" s="1636" t="s">
        <v>1926</v>
      </c>
      <c r="AF3" s="1636" t="s">
        <v>1927</v>
      </c>
      <c r="AG3" s="1636" t="s">
        <v>2126</v>
      </c>
      <c r="AH3" s="1636" t="s">
        <v>2159</v>
      </c>
      <c r="AI3" s="1636" t="s">
        <v>1928</v>
      </c>
      <c r="AJ3" s="1636" t="s">
        <v>1926</v>
      </c>
      <c r="AK3" s="1636" t="s">
        <v>1927</v>
      </c>
      <c r="AL3" s="1636" t="s">
        <v>2126</v>
      </c>
      <c r="AM3" s="1636" t="s">
        <v>2159</v>
      </c>
      <c r="AN3" s="1636" t="s">
        <v>1928</v>
      </c>
    </row>
    <row r="4" spans="1:40" s="911" customFormat="1" ht="60.75" customHeight="1" thickBot="1" x14ac:dyDescent="0.3">
      <c r="A4" s="2100" t="s">
        <v>1480</v>
      </c>
      <c r="B4" s="1989" t="s">
        <v>50</v>
      </c>
      <c r="C4" s="2101" t="s">
        <v>1867</v>
      </c>
      <c r="D4" s="2101" t="s">
        <v>93</v>
      </c>
      <c r="E4" s="2101" t="s">
        <v>1865</v>
      </c>
      <c r="F4" s="2101" t="s">
        <v>1866</v>
      </c>
      <c r="G4" s="2101" t="s">
        <v>34</v>
      </c>
      <c r="H4" s="792" t="s">
        <v>1666</v>
      </c>
      <c r="I4" s="947" t="s">
        <v>1397</v>
      </c>
      <c r="J4" s="947" t="s">
        <v>1397</v>
      </c>
      <c r="K4" s="948"/>
      <c r="L4" s="949"/>
      <c r="M4" s="949"/>
      <c r="N4" s="948"/>
      <c r="O4" s="949"/>
      <c r="P4" s="949"/>
      <c r="Q4" s="948"/>
      <c r="R4" s="949"/>
      <c r="S4" s="949"/>
      <c r="T4" s="950"/>
      <c r="U4" s="945">
        <v>43159</v>
      </c>
      <c r="V4" s="2096" t="s">
        <v>99</v>
      </c>
      <c r="W4" s="934">
        <v>1</v>
      </c>
      <c r="X4" s="2095">
        <v>0.93</v>
      </c>
      <c r="Y4" s="892" t="s">
        <v>2096</v>
      </c>
      <c r="Z4" s="1221">
        <v>1</v>
      </c>
      <c r="AA4" s="2092">
        <v>0.79</v>
      </c>
      <c r="AB4" s="1222" t="s">
        <v>2312</v>
      </c>
      <c r="AC4" s="762" t="s">
        <v>2311</v>
      </c>
      <c r="AD4" s="1952" t="s">
        <v>2133</v>
      </c>
      <c r="AE4" s="1221">
        <v>1</v>
      </c>
      <c r="AF4" s="2092">
        <v>0.76</v>
      </c>
      <c r="AG4" s="1222" t="s">
        <v>2312</v>
      </c>
      <c r="AH4" s="762" t="s">
        <v>2311</v>
      </c>
      <c r="AI4" s="1952" t="s">
        <v>2133</v>
      </c>
      <c r="AJ4" s="1221">
        <v>1</v>
      </c>
      <c r="AK4" s="2092">
        <v>0.93</v>
      </c>
      <c r="AL4" s="1222" t="s">
        <v>2312</v>
      </c>
      <c r="AM4" s="762" t="s">
        <v>2311</v>
      </c>
      <c r="AN4" s="1952" t="s">
        <v>2133</v>
      </c>
    </row>
    <row r="5" spans="1:40" s="911" customFormat="1" ht="158.25" customHeight="1" thickBot="1" x14ac:dyDescent="0.3">
      <c r="A5" s="2100"/>
      <c r="B5" s="1990"/>
      <c r="C5" s="2102"/>
      <c r="D5" s="2102"/>
      <c r="E5" s="2102"/>
      <c r="F5" s="2102"/>
      <c r="G5" s="2102"/>
      <c r="H5" s="792" t="s">
        <v>1667</v>
      </c>
      <c r="I5" s="951" t="s">
        <v>1397</v>
      </c>
      <c r="J5" s="952" t="s">
        <v>1397</v>
      </c>
      <c r="K5" s="952" t="s">
        <v>1397</v>
      </c>
      <c r="L5" s="952" t="s">
        <v>1397</v>
      </c>
      <c r="M5" s="952" t="s">
        <v>1397</v>
      </c>
      <c r="N5" s="952" t="s">
        <v>1397</v>
      </c>
      <c r="O5" s="952" t="s">
        <v>1397</v>
      </c>
      <c r="P5" s="952" t="s">
        <v>1397</v>
      </c>
      <c r="Q5" s="952" t="s">
        <v>1397</v>
      </c>
      <c r="R5" s="952" t="s">
        <v>1397</v>
      </c>
      <c r="S5" s="952" t="s">
        <v>1397</v>
      </c>
      <c r="T5" s="953"/>
      <c r="U5" s="945">
        <v>43174</v>
      </c>
      <c r="V5" s="2097"/>
      <c r="W5" s="935">
        <v>1</v>
      </c>
      <c r="X5" s="1952"/>
      <c r="Y5" s="762" t="s">
        <v>2314</v>
      </c>
      <c r="Z5" s="1221">
        <v>0.62</v>
      </c>
      <c r="AA5" s="2093"/>
      <c r="AB5" s="762" t="s">
        <v>2347</v>
      </c>
      <c r="AC5" s="762" t="s">
        <v>2315</v>
      </c>
      <c r="AD5" s="1952"/>
      <c r="AE5" s="1221">
        <v>0.68</v>
      </c>
      <c r="AF5" s="2093"/>
      <c r="AG5" s="762" t="s">
        <v>2632</v>
      </c>
      <c r="AH5" s="762" t="s">
        <v>2633</v>
      </c>
      <c r="AI5" s="1952"/>
      <c r="AJ5" s="1221">
        <v>0.9</v>
      </c>
      <c r="AK5" s="2093"/>
      <c r="AL5" s="762" t="s">
        <v>3023</v>
      </c>
      <c r="AM5" s="1773" t="s">
        <v>3022</v>
      </c>
      <c r="AN5" s="1952"/>
    </row>
    <row r="6" spans="1:40" s="911" customFormat="1" ht="127.5" customHeight="1" thickBot="1" x14ac:dyDescent="0.3">
      <c r="A6" s="2100"/>
      <c r="B6" s="1990"/>
      <c r="C6" s="2102"/>
      <c r="D6" s="2102"/>
      <c r="E6" s="2102"/>
      <c r="F6" s="2102"/>
      <c r="G6" s="2102"/>
      <c r="H6" s="792" t="s">
        <v>1668</v>
      </c>
      <c r="I6" s="954"/>
      <c r="J6" s="955"/>
      <c r="K6" s="952" t="s">
        <v>1397</v>
      </c>
      <c r="L6" s="952" t="s">
        <v>1397</v>
      </c>
      <c r="M6" s="952" t="s">
        <v>1397</v>
      </c>
      <c r="N6" s="952" t="s">
        <v>1397</v>
      </c>
      <c r="O6" s="952" t="s">
        <v>1397</v>
      </c>
      <c r="P6" s="952" t="s">
        <v>1397</v>
      </c>
      <c r="Q6" s="952" t="s">
        <v>1397</v>
      </c>
      <c r="R6" s="952" t="s">
        <v>1397</v>
      </c>
      <c r="S6" s="952" t="s">
        <v>1397</v>
      </c>
      <c r="T6" s="953"/>
      <c r="U6" s="945">
        <v>43434</v>
      </c>
      <c r="V6" s="2097"/>
      <c r="W6" s="935">
        <v>0.8</v>
      </c>
      <c r="X6" s="1952"/>
      <c r="Y6" s="892" t="s">
        <v>2132</v>
      </c>
      <c r="Z6" s="1221">
        <v>0.75</v>
      </c>
      <c r="AA6" s="2093"/>
      <c r="AB6" s="762"/>
      <c r="AC6" s="762" t="s">
        <v>2316</v>
      </c>
      <c r="AD6" s="1952"/>
      <c r="AE6" s="1221">
        <v>0.6</v>
      </c>
      <c r="AF6" s="2093"/>
      <c r="AG6" s="762" t="s">
        <v>2635</v>
      </c>
      <c r="AH6" s="762" t="s">
        <v>2634</v>
      </c>
      <c r="AI6" s="1952"/>
      <c r="AJ6" s="1221">
        <v>0.8</v>
      </c>
      <c r="AK6" s="2093"/>
      <c r="AL6" s="762" t="s">
        <v>2635</v>
      </c>
      <c r="AM6" s="1773" t="s">
        <v>3024</v>
      </c>
      <c r="AN6" s="1952"/>
    </row>
    <row r="7" spans="1:40" s="911" customFormat="1" ht="105" x14ac:dyDescent="0.25">
      <c r="A7" s="2100"/>
      <c r="B7" s="1991"/>
      <c r="C7" s="2103"/>
      <c r="D7" s="2103"/>
      <c r="E7" s="2103"/>
      <c r="F7" s="2103"/>
      <c r="G7" s="2103"/>
      <c r="H7" s="792" t="s">
        <v>1669</v>
      </c>
      <c r="I7" s="956"/>
      <c r="J7" s="957"/>
      <c r="K7" s="958"/>
      <c r="L7" s="957"/>
      <c r="M7" s="957"/>
      <c r="N7" s="958"/>
      <c r="O7" s="958" t="s">
        <v>1397</v>
      </c>
      <c r="P7" s="957"/>
      <c r="Q7" s="958"/>
      <c r="R7" s="957"/>
      <c r="S7" s="957"/>
      <c r="T7" s="953" t="s">
        <v>1397</v>
      </c>
      <c r="U7" s="945">
        <v>43465</v>
      </c>
      <c r="V7" s="2098"/>
      <c r="W7" s="936" t="s">
        <v>1906</v>
      </c>
      <c r="X7" s="1952"/>
      <c r="Y7" s="917"/>
      <c r="Z7" s="1221" t="s">
        <v>353</v>
      </c>
      <c r="AA7" s="2094"/>
      <c r="AB7" s="917" t="s">
        <v>2310</v>
      </c>
      <c r="AC7" s="855" t="s">
        <v>2313</v>
      </c>
      <c r="AD7" s="1952"/>
      <c r="AE7" s="1221">
        <v>0.75</v>
      </c>
      <c r="AF7" s="2094"/>
      <c r="AG7" s="762" t="s">
        <v>2637</v>
      </c>
      <c r="AH7" s="762" t="s">
        <v>2636</v>
      </c>
      <c r="AI7" s="1952"/>
      <c r="AJ7" s="1221">
        <v>1</v>
      </c>
      <c r="AK7" s="2094"/>
      <c r="AL7" s="762" t="s">
        <v>2637</v>
      </c>
      <c r="AM7" s="762" t="s">
        <v>3025</v>
      </c>
      <c r="AN7" s="1952"/>
    </row>
    <row r="8" spans="1:40" x14ac:dyDescent="0.25">
      <c r="A8" s="905" t="s">
        <v>2280</v>
      </c>
      <c r="B8" s="906"/>
      <c r="C8" s="894"/>
      <c r="D8" s="895"/>
      <c r="E8" s="894"/>
      <c r="F8" s="894"/>
      <c r="G8" s="894"/>
      <c r="H8" s="896"/>
      <c r="I8" s="937"/>
      <c r="J8" s="938"/>
      <c r="K8" s="938"/>
      <c r="L8" s="938"/>
      <c r="M8" s="938"/>
      <c r="N8" s="938"/>
      <c r="O8" s="938"/>
      <c r="P8" s="938"/>
      <c r="Q8" s="938"/>
      <c r="R8" s="938"/>
      <c r="S8" s="938"/>
      <c r="T8" s="939"/>
      <c r="U8" s="940"/>
      <c r="V8" s="941"/>
      <c r="W8" s="895"/>
      <c r="X8" s="895"/>
      <c r="Y8" s="895"/>
      <c r="Z8" s="895"/>
      <c r="AA8" s="895"/>
      <c r="AB8" s="895"/>
      <c r="AC8" s="895"/>
      <c r="AD8" s="895"/>
      <c r="AE8" s="895"/>
      <c r="AF8" s="895"/>
      <c r="AG8" s="895"/>
      <c r="AH8" s="895"/>
      <c r="AI8" s="895"/>
      <c r="AJ8" s="895"/>
      <c r="AK8" s="895"/>
      <c r="AL8" s="895"/>
      <c r="AM8" s="895"/>
      <c r="AN8" s="895"/>
    </row>
    <row r="9" spans="1:40" x14ac:dyDescent="0.25">
      <c r="A9" s="905"/>
      <c r="B9" s="906"/>
      <c r="C9" s="894"/>
      <c r="D9" s="895"/>
      <c r="E9" s="894"/>
      <c r="F9" s="894"/>
      <c r="G9" s="894"/>
      <c r="H9" s="896"/>
      <c r="I9" s="937"/>
      <c r="J9" s="938"/>
      <c r="K9" s="938"/>
      <c r="L9" s="938"/>
      <c r="M9" s="938"/>
      <c r="N9" s="938"/>
      <c r="O9" s="938"/>
      <c r="P9" s="938"/>
      <c r="Q9" s="938"/>
      <c r="R9" s="938"/>
      <c r="S9" s="938"/>
      <c r="T9" s="939"/>
      <c r="U9" s="940"/>
      <c r="V9" s="941"/>
      <c r="W9" s="895"/>
      <c r="X9" s="895"/>
      <c r="Y9" s="895"/>
      <c r="Z9" s="895"/>
      <c r="AA9" s="895"/>
      <c r="AB9" s="895"/>
      <c r="AC9" s="895"/>
      <c r="AD9" s="895"/>
      <c r="AE9" s="895"/>
      <c r="AF9" s="895"/>
      <c r="AG9" s="895"/>
      <c r="AH9" s="895"/>
      <c r="AI9" s="895"/>
      <c r="AJ9" s="895"/>
      <c r="AK9" s="895"/>
      <c r="AL9" s="895"/>
      <c r="AM9" s="895"/>
      <c r="AN9" s="895"/>
    </row>
    <row r="10" spans="1:40" x14ac:dyDescent="0.25">
      <c r="W10" s="734" t="s">
        <v>2025</v>
      </c>
      <c r="X10" s="1099" t="s">
        <v>2140</v>
      </c>
      <c r="AA10" s="735" t="s">
        <v>2410</v>
      </c>
      <c r="AB10" s="735" t="s">
        <v>2396</v>
      </c>
      <c r="AF10" s="735" t="s">
        <v>2410</v>
      </c>
      <c r="AG10" s="735" t="s">
        <v>2396</v>
      </c>
      <c r="AK10" s="735" t="s">
        <v>2410</v>
      </c>
      <c r="AL10" s="735" t="s">
        <v>2396</v>
      </c>
    </row>
    <row r="11" spans="1:40" x14ac:dyDescent="0.25">
      <c r="W11" s="734" t="s">
        <v>2026</v>
      </c>
      <c r="X11" s="734" t="s">
        <v>2027</v>
      </c>
      <c r="Y11" s="1100">
        <f>(93%*25%)</f>
        <v>0.23250000000000001</v>
      </c>
      <c r="AA11" s="859" t="s">
        <v>2417</v>
      </c>
      <c r="AB11" s="734" t="s">
        <v>2638</v>
      </c>
      <c r="AC11" s="1475">
        <f>(79%*25%)</f>
        <v>0.19750000000000001</v>
      </c>
      <c r="AF11" s="859" t="s">
        <v>2639</v>
      </c>
      <c r="AG11" s="734" t="s">
        <v>2640</v>
      </c>
      <c r="AH11" s="1518">
        <f>(76%*25%)</f>
        <v>0.19</v>
      </c>
      <c r="AK11" s="859" t="s">
        <v>2421</v>
      </c>
      <c r="AL11" s="734" t="s">
        <v>2640</v>
      </c>
      <c r="AM11" s="1518">
        <f>(93%*25%)</f>
        <v>0.23250000000000001</v>
      </c>
    </row>
    <row r="13" spans="1:40" x14ac:dyDescent="0.25">
      <c r="AB13" s="1100"/>
    </row>
  </sheetData>
  <mergeCells count="21">
    <mergeCell ref="A1:H1"/>
    <mergeCell ref="I1:T1"/>
    <mergeCell ref="A4:A7"/>
    <mergeCell ref="B4:B7"/>
    <mergeCell ref="C4:C7"/>
    <mergeCell ref="D4:D7"/>
    <mergeCell ref="E4:E7"/>
    <mergeCell ref="F4:F7"/>
    <mergeCell ref="G4:G7"/>
    <mergeCell ref="Z1:AD1"/>
    <mergeCell ref="AD4:AD7"/>
    <mergeCell ref="AA4:AA7"/>
    <mergeCell ref="X4:X7"/>
    <mergeCell ref="V4:V7"/>
    <mergeCell ref="W1:Y1"/>
    <mergeCell ref="AJ1:AN1"/>
    <mergeCell ref="AK4:AK7"/>
    <mergeCell ref="AN4:AN7"/>
    <mergeCell ref="AE1:AI1"/>
    <mergeCell ref="AF4:AF7"/>
    <mergeCell ref="AI4:AI7"/>
  </mergeCells>
  <hyperlinks>
    <hyperlink ref="AG4" r:id="rId1"/>
    <hyperlink ref="AB4" r:id="rId2"/>
    <hyperlink ref="AL4" r:id="rId3"/>
  </hyperlinks>
  <pageMargins left="0.70866141732283472" right="0.70866141732283472" top="0.74803149606299213" bottom="0.74803149606299213" header="0.31496062992125984" footer="0.31496062992125984"/>
  <pageSetup scale="29" fitToHeight="0" orientation="landscape"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9EC01A580DFC64B858D5549D954CE6A" ma:contentTypeVersion="3" ma:contentTypeDescription="Create a new document." ma:contentTypeScope="" ma:versionID="bd42bd8f75177258ea95e869af948591">
  <xsd:schema xmlns:xsd="http://www.w3.org/2001/XMLSchema" xmlns:xs="http://www.w3.org/2001/XMLSchema" xmlns:p="http://schemas.microsoft.com/office/2006/metadata/properties" xmlns:ns2="6f7f4dee-6573-4fec-a6e6-3d6cc2c2460a" targetNamespace="http://schemas.microsoft.com/office/2006/metadata/properties" ma:root="true" ma:fieldsID="051a257faf50d1673cf15148728ed415" ns2:_="">
    <xsd:import namespace="6f7f4dee-6573-4fec-a6e6-3d6cc2c2460a"/>
    <xsd:element name="properties">
      <xsd:complexType>
        <xsd:sequence>
          <xsd:element name="documentManagement">
            <xsd:complexType>
              <xsd:all>
                <xsd:element ref="ns2:Formato" minOccurs="0"/>
                <xsd:element ref="ns2:Filtro" minOccurs="0"/>
                <xsd:element ref="ns2:c4yw"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7f4dee-6573-4fec-a6e6-3d6cc2c2460a" elementFormDefault="qualified">
    <xsd:import namespace="http://schemas.microsoft.com/office/2006/documentManagement/types"/>
    <xsd:import namespace="http://schemas.microsoft.com/office/infopath/2007/PartnerControls"/>
    <xsd:element name="Formato" ma:index="8" nillable="true" ma:displayName="Formato" ma:format="Dropdown" ma:internalName="Formato">
      <xsd:simpleType>
        <xsd:restriction base="dms:Choice">
          <xsd:enumeration value="/Style%20Library/Images/pdf.svg"/>
          <xsd:enumeration value="/Style%20Library/Images/doc.svg"/>
          <xsd:enumeration value="/Style%20Library/Images/xls.svg"/>
          <xsd:enumeration value="/Style%20Library/Images/ppt.svg"/>
          <xsd:enumeration value="/Style%20Library/Images/jpg.svg"/>
        </xsd:restriction>
      </xsd:simpleType>
    </xsd:element>
    <xsd:element name="Filtro" ma:index="9" nillable="true" ma:displayName="Filtro" ma:internalName="Filtro">
      <xsd:simpleType>
        <xsd:restriction base="dms:Text">
          <xsd:maxLength value="255"/>
        </xsd:restriction>
      </xsd:simpleType>
    </xsd:element>
    <xsd:element name="c4yw" ma:index="10" nillable="true" ma:displayName="Number" ma:internalName="c4yw">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4yw xmlns="6f7f4dee-6573-4fec-a6e6-3d6cc2c2460a" xsi:nil="true"/>
    <Formato xmlns="6f7f4dee-6573-4fec-a6e6-3d6cc2c2460a">/Style%20Library/Images/xls.svg</Formato>
    <Filtro xmlns="6f7f4dee-6573-4fec-a6e6-3d6cc2c2460a">2018</Filtro>
  </documentManagement>
</p:properties>
</file>

<file path=customXml/itemProps1.xml><?xml version="1.0" encoding="utf-8"?>
<ds:datastoreItem xmlns:ds="http://schemas.openxmlformats.org/officeDocument/2006/customXml" ds:itemID="{AE1938CC-6119-45FC-A24F-14A7770CC788}"/>
</file>

<file path=customXml/itemProps2.xml><?xml version="1.0" encoding="utf-8"?>
<ds:datastoreItem xmlns:ds="http://schemas.openxmlformats.org/officeDocument/2006/customXml" ds:itemID="{255E4541-782A-442A-B042-064B5507891D}"/>
</file>

<file path=customXml/itemProps3.xml><?xml version="1.0" encoding="utf-8"?>
<ds:datastoreItem xmlns:ds="http://schemas.openxmlformats.org/officeDocument/2006/customXml" ds:itemID="{CE77012B-A2C1-408C-9C87-3147E9C650E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42</vt:i4>
      </vt:variant>
    </vt:vector>
  </HeadingPairs>
  <TitlesOfParts>
    <vt:vector size="80" baseType="lpstr">
      <vt:lpstr>Entregados</vt:lpstr>
      <vt:lpstr>PA 2018 - UAEAC</vt:lpstr>
      <vt:lpstr>CONSOLIDADO</vt:lpstr>
      <vt:lpstr>PRENSA DG</vt:lpstr>
      <vt:lpstr>SUBDIRECCION</vt:lpstr>
      <vt:lpstr>OAP</vt:lpstr>
      <vt:lpstr>OTA</vt:lpstr>
      <vt:lpstr>OCI INICIAL</vt:lpstr>
      <vt:lpstr>OCI</vt:lpstr>
      <vt:lpstr>CEA</vt:lpstr>
      <vt:lpstr>OAJ</vt:lpstr>
      <vt:lpstr>COMERCIALIZACIÓN</vt:lpstr>
      <vt:lpstr>OFI. REGISTRO</vt:lpstr>
      <vt:lpstr> SSO</vt:lpstr>
      <vt:lpstr>SSO DIR TEL</vt:lpstr>
      <vt:lpstr>SSO DIA</vt:lpstr>
      <vt:lpstr>SSO DSNA</vt:lpstr>
      <vt:lpstr>SSO DSA</vt:lpstr>
      <vt:lpstr>SSO GRUPO PROYECTOS</vt:lpstr>
      <vt:lpstr>SSO GRUPO PLANIFICACION AEROP</vt:lpstr>
      <vt:lpstr>SMS-QA</vt:lpstr>
      <vt:lpstr>COOR SEG SERV OPER</vt:lpstr>
      <vt:lpstr>SEC SEG OPERAC Y AVIAC CIVIL</vt:lpstr>
      <vt:lpstr>SECRETARIA GENERAL</vt:lpstr>
      <vt:lpstr>SEC GRAL DIR FRA</vt:lpstr>
      <vt:lpstr>SEC GRAL DIR ADM</vt:lpstr>
      <vt:lpstr>SEC GRAL DIR TH</vt:lpstr>
      <vt:lpstr>INFORMATICA</vt:lpstr>
      <vt:lpstr>COMPROMISOS TRANSVERSALES</vt:lpstr>
      <vt:lpstr>PA 2018 ENV AREAS </vt:lpstr>
      <vt:lpstr>MAPA PROCESOS</vt:lpstr>
      <vt:lpstr>IND PEI</vt:lpstr>
      <vt:lpstr>OBJ Y POLITICAS</vt:lpstr>
      <vt:lpstr>PNA COL INVERSIONES ANUALIZADAS</vt:lpstr>
      <vt:lpstr>INDICAD</vt:lpstr>
      <vt:lpstr>varios</vt:lpstr>
      <vt:lpstr>RESUMEN CUMP.</vt:lpstr>
      <vt:lpstr>compromisos estrategicos</vt:lpstr>
      <vt:lpstr>CEA!Área_de_impresión</vt:lpstr>
      <vt:lpstr>'COMPROMISOS TRANSVERSALES'!Área_de_impresión</vt:lpstr>
      <vt:lpstr>OAJ!Área_de_impresión</vt:lpstr>
      <vt:lpstr>OCI!Área_de_impresión</vt:lpstr>
      <vt:lpstr>'OCI INICIAL'!Área_de_impresión</vt:lpstr>
      <vt:lpstr>'OFI. REGISTRO'!Área_de_impresión</vt:lpstr>
      <vt:lpstr>'PA 2018 - UAEAC'!Área_de_impresión</vt:lpstr>
      <vt:lpstr>'PA 2018 ENV AREAS '!Área_de_impresión</vt:lpstr>
      <vt:lpstr>'PNA COL INVERSIONES ANUALIZADAS'!Área_de_impresión</vt:lpstr>
      <vt:lpstr>'PRENSA DG'!Área_de_impresión</vt:lpstr>
      <vt:lpstr>'SEC GRAL DIR ADM'!Área_de_impresión</vt:lpstr>
      <vt:lpstr>'SEC GRAL DIR FRA'!Área_de_impresión</vt:lpstr>
      <vt:lpstr>'SEC GRAL DIR TH'!Área_de_impresión</vt:lpstr>
      <vt:lpstr>'SEC SEG OPERAC Y AVIAC CIVIL'!Área_de_impresión</vt:lpstr>
      <vt:lpstr>'SECRETARIA GENERAL'!Área_de_impresión</vt:lpstr>
      <vt:lpstr>'SSO DIA'!Área_de_impresión</vt:lpstr>
      <vt:lpstr>'SSO DIR TEL'!Área_de_impresión</vt:lpstr>
      <vt:lpstr>'SSO DSA'!Área_de_impresión</vt:lpstr>
      <vt:lpstr>'SSO GRUPO PLANIFICACION AEROP'!Área_de_impresión</vt:lpstr>
      <vt:lpstr>'SSO GRUPO PROYECTOS'!Área_de_impresión</vt:lpstr>
      <vt:lpstr>SUBDIRECCION!Área_de_impresión</vt:lpstr>
      <vt:lpstr>CEA!Títulos_a_imprimir</vt:lpstr>
      <vt:lpstr>'COMPROMISOS TRANSVERSALES'!Títulos_a_imprimir</vt:lpstr>
      <vt:lpstr>OAJ!Títulos_a_imprimir</vt:lpstr>
      <vt:lpstr>OCI!Títulos_a_imprimir</vt:lpstr>
      <vt:lpstr>'OCI INICIAL'!Títulos_a_imprimir</vt:lpstr>
      <vt:lpstr>'OFI. REGISTRO'!Títulos_a_imprimir</vt:lpstr>
      <vt:lpstr>'PA 2018 - UAEAC'!Títulos_a_imprimir</vt:lpstr>
      <vt:lpstr>'PA 2018 ENV AREAS '!Títulos_a_imprimir</vt:lpstr>
      <vt:lpstr>'PNA COL INVERSIONES ANUALIZADAS'!Títulos_a_imprimir</vt:lpstr>
      <vt:lpstr>'PRENSA DG'!Títulos_a_imprimir</vt:lpstr>
      <vt:lpstr>'SEC GRAL DIR ADM'!Títulos_a_imprimir</vt:lpstr>
      <vt:lpstr>'SEC GRAL DIR FRA'!Títulos_a_imprimir</vt:lpstr>
      <vt:lpstr>'SEC GRAL DIR TH'!Títulos_a_imprimir</vt:lpstr>
      <vt:lpstr>'SEC SEG OPERAC Y AVIAC CIVIL'!Títulos_a_imprimir</vt:lpstr>
      <vt:lpstr>'SECRETARIA GENERAL'!Títulos_a_imprimir</vt:lpstr>
      <vt:lpstr>'SSO DIA'!Títulos_a_imprimir</vt:lpstr>
      <vt:lpstr>'SSO DIR TEL'!Títulos_a_imprimir</vt:lpstr>
      <vt:lpstr>'SSO DSA'!Títulos_a_imprimir</vt:lpstr>
      <vt:lpstr>'SSO GRUPO PLANIFICACION AEROP'!Títulos_a_imprimir</vt:lpstr>
      <vt:lpstr>'SSO GRUPO PROYECTOS'!Títulos_a_imprimir</vt:lpstr>
      <vt:lpstr>SUBDIRECCION!Títulos_a_imprimir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Compromisos Estratégicos a 31 diciembre 2018</dc:title>
  <dc:creator>Luisa Camila Arias Sabogal</dc:creator>
  <cp:lastModifiedBy>Cenaida Jerez Ruiz</cp:lastModifiedBy>
  <cp:lastPrinted>2018-07-12T14:28:10Z</cp:lastPrinted>
  <dcterms:created xsi:type="dcterms:W3CDTF">2015-01-30T15:00:04Z</dcterms:created>
  <dcterms:modified xsi:type="dcterms:W3CDTF">2019-02-01T23:53:49Z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0x01010059EC01A580DFC64B858D5549D954CE6A</vt:lpwstr>
  </property>
</Properties>
</file>